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6945" yWindow="75" windowWidth="23925" windowHeight="11760" tabRatio="696"/>
  </bookViews>
  <sheets>
    <sheet name="CongestionIndex" sheetId="1" r:id="rId1"/>
    <sheet name="Brazil" sheetId="2" r:id="rId2"/>
    <sheet name="Argentina" sheetId="3" r:id="rId3"/>
    <sheet name="N.America" sheetId="4" r:id="rId4"/>
    <sheet name="Australia" sheetId="10" r:id="rId5"/>
    <sheet name="Sourcedata" sheetId="9" r:id="rId6"/>
    <sheet name="Sheet1" sheetId="11" r:id="rId7"/>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F196" i="10"/>
  <c r="E196"/>
  <c r="D196"/>
  <c r="C196"/>
  <c r="F195"/>
  <c r="E195"/>
  <c r="D195"/>
  <c r="C195"/>
  <c r="G259" i="3"/>
  <c r="F259"/>
  <c r="E259"/>
  <c r="D259"/>
  <c r="C259"/>
  <c r="G258"/>
  <c r="F258"/>
  <c r="E258"/>
  <c r="D258"/>
  <c r="C258"/>
  <c r="G267" i="2"/>
  <c r="F267"/>
  <c r="E267"/>
  <c r="D267"/>
  <c r="C267"/>
  <c r="G266"/>
  <c r="F266"/>
  <c r="E266"/>
  <c r="D266"/>
  <c r="C266"/>
  <c r="H53" i="1"/>
  <c r="H52"/>
  <c r="C52"/>
  <c r="C53"/>
  <c r="C50"/>
  <c r="BS4" i="9"/>
  <c r="BS18"/>
  <c r="BU18"/>
  <c r="BU9" s="1"/>
  <c r="BW18"/>
  <c r="BS19"/>
  <c r="BS20"/>
  <c r="BS21"/>
  <c r="BS22"/>
  <c r="BS23"/>
  <c r="BS25"/>
  <c r="BS26"/>
  <c r="BS27"/>
  <c r="BS28"/>
  <c r="BS29"/>
  <c r="BS30"/>
  <c r="BS31"/>
  <c r="BS32"/>
  <c r="BS33"/>
  <c r="BS34"/>
  <c r="BS36"/>
  <c r="BS37"/>
  <c r="BS38"/>
  <c r="BS39"/>
  <c r="BS41"/>
  <c r="BS43"/>
  <c r="BS45"/>
  <c r="BS48"/>
  <c r="BS54"/>
  <c r="BU54"/>
  <c r="BU10" s="1"/>
  <c r="BW54"/>
  <c r="BS55"/>
  <c r="BS56"/>
  <c r="BS57"/>
  <c r="BS58"/>
  <c r="BS59"/>
  <c r="BS60"/>
  <c r="BS61"/>
  <c r="BS62"/>
  <c r="BS63"/>
  <c r="BS64"/>
  <c r="BS65"/>
  <c r="BS67"/>
  <c r="BS68"/>
  <c r="BS69"/>
  <c r="BS70"/>
  <c r="BS71"/>
  <c r="BS73"/>
  <c r="BS74"/>
  <c r="BS75"/>
  <c r="BS76"/>
  <c r="BS78"/>
  <c r="BS79"/>
  <c r="BS80"/>
  <c r="BS82"/>
  <c r="BS83"/>
  <c r="BS85"/>
  <c r="BS87"/>
  <c r="BS88"/>
  <c r="BS89"/>
  <c r="BS90"/>
  <c r="BS92"/>
  <c r="BS94"/>
  <c r="BT100"/>
  <c r="BV100" s="1"/>
  <c r="BV11" s="1"/>
  <c r="BU100"/>
  <c r="BU11" s="1"/>
  <c r="BW100"/>
  <c r="BS113"/>
  <c r="BU113"/>
  <c r="BU12" s="1"/>
  <c r="BW113"/>
  <c r="BS114"/>
  <c r="BS115"/>
  <c r="BS116"/>
  <c r="BS117"/>
  <c r="BS118"/>
  <c r="BS119"/>
  <c r="BS120"/>
  <c r="BS121"/>
  <c r="BS122"/>
  <c r="BS123"/>
  <c r="BS124"/>
  <c r="BS125"/>
  <c r="BS126"/>
  <c r="BS127"/>
  <c r="BS128"/>
  <c r="BS129"/>
  <c r="BS130"/>
  <c r="H50" i="1"/>
  <c r="G12" i="3"/>
  <c r="BR4" i="9"/>
  <c r="BT4" s="1"/>
  <c r="F106" i="10"/>
  <c r="BQ4" i="9"/>
  <c r="F70" i="10"/>
  <c r="BT54" i="9" l="1"/>
  <c r="BT10" s="1"/>
  <c r="BT18"/>
  <c r="BT9" s="1"/>
  <c r="BS6"/>
  <c r="BT113"/>
  <c r="BT11"/>
  <c r="BS5"/>
  <c r="BR6"/>
  <c r="BT6" s="1"/>
  <c r="BR5"/>
  <c r="BQ6"/>
  <c r="BQ5"/>
  <c r="G33" i="1"/>
  <c r="BP4" i="9"/>
  <c r="BO4"/>
  <c r="BN4"/>
  <c r="G43" i="2"/>
  <c r="G147" i="4"/>
  <c r="F147"/>
  <c r="E147"/>
  <c r="D147"/>
  <c r="C147"/>
  <c r="G146"/>
  <c r="F146"/>
  <c r="E146"/>
  <c r="D146"/>
  <c r="C146"/>
  <c r="BM4" i="9"/>
  <c r="BV54" l="1"/>
  <c r="BV10" s="1"/>
  <c r="BV18"/>
  <c r="BV9" s="1"/>
  <c r="BT5"/>
  <c r="BT12"/>
  <c r="BV113"/>
  <c r="BV12" s="1"/>
  <c r="BP6"/>
  <c r="BP5"/>
  <c r="BO6"/>
  <c r="BO5"/>
  <c r="BN6"/>
  <c r="BN5"/>
  <c r="BM6"/>
  <c r="BM5"/>
  <c r="BL4"/>
  <c r="BK4"/>
  <c r="BJ4"/>
  <c r="F22" i="10"/>
  <c r="BI70" i="9"/>
  <c r="BI4"/>
  <c r="G76" i="2"/>
  <c r="F10" i="10"/>
  <c r="BH4" i="9"/>
  <c r="G49" i="3"/>
  <c r="BF6" i="9"/>
  <c r="BF5"/>
  <c r="BG4"/>
  <c r="F112" i="10"/>
  <c r="F100"/>
  <c r="F94"/>
  <c r="F88"/>
  <c r="F82"/>
  <c r="F76"/>
  <c r="F64"/>
  <c r="F58"/>
  <c r="F52"/>
  <c r="F46"/>
  <c r="F40"/>
  <c r="F34"/>
  <c r="F28"/>
  <c r="F16"/>
  <c r="E116"/>
  <c r="D116"/>
  <c r="C116"/>
  <c r="D178" i="3"/>
  <c r="E178"/>
  <c r="C178"/>
  <c r="F178"/>
  <c r="D187" i="2"/>
  <c r="E187"/>
  <c r="F187"/>
  <c r="C187"/>
  <c r="E43" i="1"/>
  <c r="F43"/>
  <c r="BF4" i="9"/>
  <c r="BE4"/>
  <c r="BE5"/>
  <c r="BE6"/>
  <c r="D43" i="1"/>
  <c r="G151" i="2"/>
  <c r="D33" i="1"/>
  <c r="E33"/>
  <c r="F33"/>
  <c r="G37"/>
  <c r="F37"/>
  <c r="E37"/>
  <c r="D37"/>
  <c r="G27"/>
  <c r="F27"/>
  <c r="E27"/>
  <c r="D27"/>
  <c r="G24"/>
  <c r="F24"/>
  <c r="E24"/>
  <c r="D24"/>
  <c r="U36" i="11"/>
  <c r="T36"/>
  <c r="S36"/>
  <c r="R36"/>
  <c r="G100" i="2"/>
  <c r="BD4" i="9"/>
  <c r="BD6"/>
  <c r="BD48"/>
  <c r="G37" i="2"/>
  <c r="BD5" i="9"/>
  <c r="BC4"/>
  <c r="BC6"/>
  <c r="BC48"/>
  <c r="BC36"/>
  <c r="BC5"/>
  <c r="F83" i="4"/>
  <c r="F144"/>
  <c r="BB6" i="9"/>
  <c r="BB5"/>
  <c r="BB4"/>
  <c r="BA6"/>
  <c r="BA5"/>
  <c r="BA4"/>
  <c r="AZ6"/>
  <c r="AZ5"/>
  <c r="AZ4"/>
  <c r="AY6"/>
  <c r="AY5"/>
  <c r="AY4"/>
  <c r="AX6"/>
  <c r="AX5"/>
  <c r="AX4"/>
  <c r="AW6"/>
  <c r="AW5"/>
  <c r="AW4"/>
  <c r="AV6"/>
  <c r="AV5"/>
  <c r="AV4"/>
  <c r="AU6"/>
  <c r="AU5"/>
  <c r="AU4"/>
  <c r="AT6"/>
  <c r="AT5"/>
  <c r="AT4"/>
  <c r="AS6"/>
  <c r="AS5"/>
  <c r="AS4"/>
  <c r="AR6"/>
  <c r="AR5"/>
  <c r="AR4"/>
  <c r="AQ6"/>
  <c r="AQ5"/>
  <c r="AQ4"/>
  <c r="AP6"/>
  <c r="AP5"/>
  <c r="AP4"/>
  <c r="AO6"/>
  <c r="AO5"/>
  <c r="AO4"/>
  <c r="AN6"/>
  <c r="AN5"/>
  <c r="AN4"/>
  <c r="AM6"/>
  <c r="AM5"/>
  <c r="AM4"/>
  <c r="G221" i="3"/>
  <c r="G220"/>
  <c r="G219"/>
  <c r="G218"/>
  <c r="G217"/>
  <c r="G216"/>
  <c r="G215"/>
  <c r="G214"/>
  <c r="G213"/>
  <c r="G229" i="2"/>
  <c r="G228"/>
  <c r="G227"/>
  <c r="G226"/>
  <c r="G225"/>
  <c r="G224"/>
  <c r="G223"/>
  <c r="G222"/>
  <c r="G121" i="4"/>
  <c r="AL6" i="9"/>
  <c r="AL5"/>
  <c r="AL4"/>
  <c r="G173" i="3"/>
  <c r="G158"/>
  <c r="G154"/>
  <c r="G150"/>
  <c r="G146"/>
  <c r="G139"/>
  <c r="G131"/>
  <c r="G126"/>
  <c r="G119"/>
  <c r="G115"/>
  <c r="G111"/>
  <c r="G103"/>
  <c r="G99"/>
  <c r="G95"/>
  <c r="G91"/>
  <c r="G83"/>
  <c r="G79"/>
  <c r="G74"/>
  <c r="G70"/>
  <c r="G65"/>
  <c r="G57"/>
  <c r="G53"/>
  <c r="G45"/>
  <c r="G41"/>
  <c r="G37"/>
  <c r="G33"/>
  <c r="G29"/>
  <c r="G25"/>
  <c r="G21"/>
  <c r="G17"/>
  <c r="G78" i="4"/>
  <c r="G72"/>
  <c r="G66"/>
  <c r="G60"/>
  <c r="G54"/>
  <c r="G48"/>
  <c r="G42"/>
  <c r="G36"/>
  <c r="G30"/>
  <c r="G24"/>
  <c r="G18"/>
  <c r="G12"/>
  <c r="G181" i="2"/>
  <c r="G175"/>
  <c r="G169"/>
  <c r="G160"/>
  <c r="G142"/>
  <c r="G133"/>
  <c r="G127"/>
  <c r="G121"/>
  <c r="G115"/>
  <c r="G65"/>
  <c r="G59"/>
  <c r="G53"/>
  <c r="G31"/>
  <c r="G25"/>
  <c r="G13"/>
  <c r="G19"/>
  <c r="G71"/>
  <c r="G82"/>
  <c r="G88"/>
  <c r="G94"/>
  <c r="G106"/>
  <c r="C83" i="4"/>
  <c r="C144"/>
  <c r="AK6" i="9"/>
  <c r="AK5"/>
  <c r="AK4"/>
  <c r="AJ6"/>
  <c r="AJ5"/>
  <c r="AJ4"/>
  <c r="AI6"/>
  <c r="AI5"/>
  <c r="AI4"/>
  <c r="AH6"/>
  <c r="AH5"/>
  <c r="AH4"/>
  <c r="AG6"/>
  <c r="AG5"/>
  <c r="AG4"/>
  <c r="AF6"/>
  <c r="AF5"/>
  <c r="AF4"/>
  <c r="AE6"/>
  <c r="AE5"/>
  <c r="AE4"/>
  <c r="AD6"/>
  <c r="AD5"/>
  <c r="AD4"/>
  <c r="AC6"/>
  <c r="AC5"/>
  <c r="AC4"/>
  <c r="AB6"/>
  <c r="AB5"/>
  <c r="AB4"/>
  <c r="AA6"/>
  <c r="AA5"/>
  <c r="AA4"/>
  <c r="Z6"/>
  <c r="Z5"/>
  <c r="Z4"/>
  <c r="Y6"/>
  <c r="Y5"/>
  <c r="Y4"/>
  <c r="X6"/>
  <c r="X5"/>
  <c r="X4"/>
  <c r="W6"/>
  <c r="W5"/>
  <c r="W4"/>
  <c r="V6"/>
  <c r="V5"/>
  <c r="V4"/>
  <c r="U6"/>
  <c r="U5"/>
  <c r="U4"/>
  <c r="T6"/>
  <c r="T5"/>
  <c r="T4"/>
  <c r="S6"/>
  <c r="S5"/>
  <c r="S4"/>
  <c r="R6"/>
  <c r="R5"/>
  <c r="R4"/>
  <c r="Q6"/>
  <c r="Q5"/>
  <c r="Q4"/>
  <c r="P6"/>
  <c r="P5"/>
  <c r="P4"/>
  <c r="O4"/>
  <c r="O6"/>
  <c r="O5"/>
  <c r="N6"/>
  <c r="N5"/>
  <c r="N4"/>
  <c r="M6"/>
  <c r="M5"/>
  <c r="M4"/>
  <c r="L6"/>
  <c r="L5"/>
  <c r="L4"/>
  <c r="K6"/>
  <c r="K5"/>
  <c r="K4"/>
  <c r="J6"/>
  <c r="J5"/>
  <c r="J4"/>
  <c r="I6"/>
  <c r="I5"/>
  <c r="I4"/>
  <c r="H6"/>
  <c r="G6"/>
  <c r="F6"/>
  <c r="E6"/>
  <c r="D6"/>
  <c r="C6"/>
  <c r="H5"/>
  <c r="H4"/>
  <c r="G5"/>
  <c r="G4"/>
  <c r="F5"/>
  <c r="F4"/>
  <c r="E126" i="10"/>
  <c r="E5" i="9"/>
  <c r="E4"/>
  <c r="D5"/>
  <c r="D4"/>
  <c r="C5"/>
  <c r="C4"/>
  <c r="D83" i="4"/>
  <c r="D144"/>
  <c r="B4" i="9"/>
  <c r="G166" i="3"/>
  <c r="E83" i="4"/>
  <c r="E144"/>
  <c r="B5" i="9"/>
  <c r="F128" i="4"/>
  <c r="F134"/>
  <c r="F121"/>
  <c r="G83"/>
  <c r="G144"/>
  <c r="E193" i="10" l="1"/>
  <c r="D193"/>
  <c r="C193"/>
  <c r="F255" i="3"/>
  <c r="E255"/>
  <c r="C255"/>
  <c r="D255"/>
  <c r="F264" i="2"/>
  <c r="C264"/>
  <c r="E264"/>
  <c r="D264"/>
  <c r="F18" i="1"/>
  <c r="G14"/>
  <c r="E14"/>
  <c r="F197" i="2"/>
  <c r="G10" i="1"/>
  <c r="BL6" i="9"/>
  <c r="BL5"/>
  <c r="BK6"/>
  <c r="BK5"/>
  <c r="BJ6"/>
  <c r="BJ5"/>
  <c r="BI6"/>
  <c r="BI5"/>
  <c r="Q36" i="11"/>
  <c r="C37" i="1"/>
  <c r="F188" i="3"/>
  <c r="E197" i="2"/>
  <c r="E10" i="1"/>
  <c r="BH6" i="9"/>
  <c r="BH5"/>
  <c r="F116" i="10"/>
  <c r="C43" i="1"/>
  <c r="E18"/>
  <c r="D18"/>
  <c r="C33"/>
  <c r="F14"/>
  <c r="E188" i="3"/>
  <c r="G178"/>
  <c r="G255" s="1"/>
  <c r="C24" i="1"/>
  <c r="D197" i="2"/>
  <c r="C27" i="1"/>
  <c r="F10"/>
  <c r="D14"/>
  <c r="D10"/>
  <c r="G187" i="2"/>
  <c r="G264" s="1"/>
  <c r="BG6" i="9"/>
  <c r="BG5"/>
  <c r="F193" i="10" l="1"/>
  <c r="C18" i="1"/>
  <c r="C14"/>
  <c r="G197" i="2"/>
  <c r="AW136" i="9"/>
  <c r="C10" i="1"/>
</calcChain>
</file>

<file path=xl/sharedStrings.xml><?xml version="1.0" encoding="utf-8"?>
<sst xmlns="http://schemas.openxmlformats.org/spreadsheetml/2006/main" count="1948" uniqueCount="327">
  <si>
    <t xml:space="preserve">   </t>
  </si>
  <si>
    <t>Av. Days Delay</t>
  </si>
  <si>
    <t>+/-</t>
  </si>
  <si>
    <t>Brazil</t>
  </si>
  <si>
    <t>Days Delay</t>
  </si>
  <si>
    <t>BRAZIL</t>
  </si>
  <si>
    <t>Port</t>
  </si>
  <si>
    <t>Handy-Supramax</t>
  </si>
  <si>
    <t>Panamax</t>
  </si>
  <si>
    <t>Qtty (mts)</t>
  </si>
  <si>
    <t>40000-65000</t>
  </si>
  <si>
    <t>65001-100000</t>
  </si>
  <si>
    <t>Total</t>
  </si>
  <si>
    <t>Vsls @ anchorage</t>
  </si>
  <si>
    <t>Total Panamax @ anchorage</t>
  </si>
  <si>
    <t>At Anchorage</t>
  </si>
  <si>
    <t>Date</t>
  </si>
  <si>
    <t>%age change - 1 week</t>
  </si>
  <si>
    <t>%age change - 1 month</t>
  </si>
  <si>
    <t>Vsls @ Anchorage</t>
  </si>
  <si>
    <t>Change +/-</t>
  </si>
  <si>
    <t>av. days delay</t>
  </si>
  <si>
    <t>Previous week's av. days delay</t>
  </si>
  <si>
    <t>Av. Days delay 1 month ago</t>
  </si>
  <si>
    <t>date</t>
  </si>
  <si>
    <t>SOUTH AMERICA</t>
  </si>
  <si>
    <t>NORTH AMERICA</t>
  </si>
  <si>
    <t>New Orleans</t>
  </si>
  <si>
    <t>Argentina</t>
  </si>
  <si>
    <t>Paranagua</t>
  </si>
  <si>
    <t>Bunge Terminal</t>
  </si>
  <si>
    <t>Cattalini</t>
  </si>
  <si>
    <t>Export Corridor</t>
  </si>
  <si>
    <t>Soceppar</t>
  </si>
  <si>
    <t>Pasa Terminal - Pier 204</t>
  </si>
  <si>
    <t>Fospar</t>
  </si>
  <si>
    <t>Santos</t>
  </si>
  <si>
    <t>TEAG</t>
  </si>
  <si>
    <t>TGG</t>
  </si>
  <si>
    <t>Fertimport (12-A)</t>
  </si>
  <si>
    <t>Export Corridor (Shed 38)</t>
  </si>
  <si>
    <t>Terminal 39 (ADM-Shed)</t>
  </si>
  <si>
    <t>Rio Grande</t>
  </si>
  <si>
    <t>Bianchini</t>
  </si>
  <si>
    <t>Tergrasa</t>
  </si>
  <si>
    <t>CEAS / Commercial Quay</t>
  </si>
  <si>
    <t>Termasa</t>
  </si>
  <si>
    <t>Itacoatiara</t>
  </si>
  <si>
    <t>Hermasa Terminal</t>
  </si>
  <si>
    <t>Santarem</t>
  </si>
  <si>
    <t>Cargill P.1</t>
  </si>
  <si>
    <t>Sao Francisco do Sul</t>
  </si>
  <si>
    <t>Commercial Quay - Pier 101</t>
  </si>
  <si>
    <t>Sao Sebastio</t>
  </si>
  <si>
    <t>Commercial Quay</t>
  </si>
  <si>
    <t>Tubarao</t>
  </si>
  <si>
    <t>Ilheus</t>
  </si>
  <si>
    <t>ARGENTINA</t>
  </si>
  <si>
    <t>San Lorenzo</t>
  </si>
  <si>
    <t>LDC Timbues</t>
  </si>
  <si>
    <t>Noble Timbues</t>
  </si>
  <si>
    <t>Terminal 6</t>
  </si>
  <si>
    <t>Nidera</t>
  </si>
  <si>
    <t>Quebracho</t>
  </si>
  <si>
    <t>Bahia Blanca</t>
  </si>
  <si>
    <t>OMHSA</t>
  </si>
  <si>
    <t>Dreyfus</t>
  </si>
  <si>
    <t>Cargill</t>
  </si>
  <si>
    <t>Toepfer</t>
  </si>
  <si>
    <t>Rosario</t>
  </si>
  <si>
    <t>Terminal Cargill VGG</t>
  </si>
  <si>
    <t>Punta Alvear</t>
  </si>
  <si>
    <t>Necochea</t>
  </si>
  <si>
    <t>ACA Berth</t>
  </si>
  <si>
    <t>Quequen</t>
  </si>
  <si>
    <t>Open Berth</t>
  </si>
  <si>
    <t>Ramallo</t>
  </si>
  <si>
    <t>Bunge Fertiliz</t>
  </si>
  <si>
    <t>Lima</t>
  </si>
  <si>
    <t xml:space="preserve">Delta Dock </t>
  </si>
  <si>
    <t>Nueva Palmira</t>
  </si>
  <si>
    <t>Navios</t>
  </si>
  <si>
    <t>TGU</t>
  </si>
  <si>
    <t>ANP</t>
  </si>
  <si>
    <t>Cemex Harvest Myrtle Grove, MP:61.5</t>
  </si>
  <si>
    <t>Cargill Westwego, MP:103.5</t>
  </si>
  <si>
    <t>ADM - AMA, MP: 117.6</t>
  </si>
  <si>
    <t>Bunge Destrehan Grain Elevator, MP:120.1</t>
  </si>
  <si>
    <t>ADM Growmark Buoy System, MP:121</t>
  </si>
  <si>
    <t>ADM Reserve, MP:139.6</t>
  </si>
  <si>
    <t>Cargill Grain Elevator Reserve, MP: 140</t>
  </si>
  <si>
    <t>Peavy/St Elmo Grain Elevator, MP:150</t>
  </si>
  <si>
    <t>ADM-St Elmo-Paulina, MP: 150.5???</t>
  </si>
  <si>
    <t>Zen-hoh Grain, MP:164</t>
  </si>
  <si>
    <t>LDC-Baton Rouge Grain Wharf, MP: 229</t>
  </si>
  <si>
    <t>North America</t>
  </si>
  <si>
    <t>South America</t>
  </si>
  <si>
    <t>BRAZIL - ALL PORTS</t>
  </si>
  <si>
    <t>ARGENTINA - ALL PORTS</t>
  </si>
  <si>
    <t>NORTH AMERICA - ALL PORTS</t>
  </si>
  <si>
    <t>ADM-St Elmo-Paulina, MP: 150.5</t>
  </si>
  <si>
    <t>Berth/Terminal</t>
  </si>
  <si>
    <t>Wheat import</t>
  </si>
  <si>
    <t>Grains export</t>
  </si>
  <si>
    <t xml:space="preserve">Fertimport (12-A) </t>
  </si>
  <si>
    <t>USA</t>
  </si>
  <si>
    <t>Noble Terminal (Wharf 12-A)</t>
  </si>
  <si>
    <t>Commercial Quay (Pier 26 T Grao)</t>
  </si>
  <si>
    <t>TEG (Cargill/Dreyfus Pier 2)</t>
  </si>
  <si>
    <t xml:space="preserve">TEG (Cargill/Dreyfus Pier 2) </t>
  </si>
  <si>
    <t>Commercial Quay (Pier 29+30)</t>
  </si>
  <si>
    <t>Baby Cape</t>
  </si>
  <si>
    <t>100001-125000</t>
  </si>
  <si>
    <t>Total Babycape @ anchorage</t>
  </si>
  <si>
    <t>Total Handy-Supramax @ anchorage</t>
  </si>
  <si>
    <t>Total (Hndymx upto BabyCape) @ anchorage</t>
  </si>
  <si>
    <t>Total no. of vsls at anchorage - Brazil+Argentina+USA</t>
  </si>
  <si>
    <t>Renova</t>
  </si>
  <si>
    <t>Dreyfus Timbuses</t>
  </si>
  <si>
    <t>Pampa</t>
  </si>
  <si>
    <t>Dempa</t>
  </si>
  <si>
    <t>A.C.A</t>
  </si>
  <si>
    <t>Vicentin</t>
  </si>
  <si>
    <t>San Benito</t>
  </si>
  <si>
    <t>Dreyfus Dry Cargo Terminal</t>
  </si>
  <si>
    <t>Toepfer Arroyo Seco</t>
  </si>
  <si>
    <t>Villa Constitucion</t>
  </si>
  <si>
    <t>Servivos Portrarios</t>
  </si>
  <si>
    <t>Servivios Portuarios</t>
  </si>
  <si>
    <t>Zarate</t>
  </si>
  <si>
    <t>Terminal las Palmas</t>
  </si>
  <si>
    <t>Terminal Las Palmas</t>
  </si>
  <si>
    <t>Ontur Internal Part</t>
  </si>
  <si>
    <t>Dreyfus Timbues</t>
  </si>
  <si>
    <t>Terminal Bahia Blanca S.A.</t>
  </si>
  <si>
    <t>Termianl Bahia Blanca S.A.</t>
  </si>
  <si>
    <t>Cereal Sul (Wharf 13+14)</t>
  </si>
  <si>
    <t>week 25/14</t>
  </si>
  <si>
    <t>week 02/07</t>
  </si>
  <si>
    <t>0</t>
  </si>
  <si>
    <t>week 09/07</t>
  </si>
  <si>
    <t>Week 26/14</t>
  </si>
  <si>
    <t>Week 27/14</t>
  </si>
  <si>
    <t>AUSTRALIA</t>
  </si>
  <si>
    <t>Newcastle</t>
  </si>
  <si>
    <t>Port Kembla</t>
  </si>
  <si>
    <t>Brisbane</t>
  </si>
  <si>
    <t>Brisbane - Gavilon</t>
  </si>
  <si>
    <t>Gladstone</t>
  </si>
  <si>
    <t>Mackay</t>
  </si>
  <si>
    <t>Port Adelaide</t>
  </si>
  <si>
    <t>Port Giles</t>
  </si>
  <si>
    <t>Port Lincoln</t>
  </si>
  <si>
    <t>Thevenard</t>
  </si>
  <si>
    <t>Wallaroo</t>
  </si>
  <si>
    <t>Geelong</t>
  </si>
  <si>
    <t>Melbourne</t>
  </si>
  <si>
    <t>Portland</t>
  </si>
  <si>
    <t>Albany</t>
  </si>
  <si>
    <t>Esperance</t>
  </si>
  <si>
    <t>Geraldton</t>
  </si>
  <si>
    <t>Kwinana</t>
  </si>
  <si>
    <t>Handysize</t>
  </si>
  <si>
    <t>20000-40000</t>
  </si>
  <si>
    <t>40001-65000</t>
  </si>
  <si>
    <t>Total no. of vsls at anchorage - Brazil+Argentina+USA+Australia</t>
  </si>
  <si>
    <t>AUSTRALIA - ALL PORTS</t>
  </si>
  <si>
    <t>Australia</t>
  </si>
  <si>
    <t>Week 28/14</t>
  </si>
  <si>
    <t>Week 29/14</t>
  </si>
  <si>
    <t>Week 30/14</t>
  </si>
  <si>
    <t>Week 31/14</t>
  </si>
  <si>
    <t>week 16/07</t>
  </si>
  <si>
    <t>week 23/07</t>
  </si>
  <si>
    <t>week 30/07</t>
  </si>
  <si>
    <t>week 06/08</t>
  </si>
  <si>
    <t>Week 32/14</t>
  </si>
  <si>
    <t>Week 33/14</t>
  </si>
  <si>
    <t>Week 34/14</t>
  </si>
  <si>
    <t>Week 35/14</t>
  </si>
  <si>
    <t>Week 36/14</t>
  </si>
  <si>
    <t>Week 37/14</t>
  </si>
  <si>
    <t>Week 38/14</t>
  </si>
  <si>
    <t>Week 39/14</t>
  </si>
  <si>
    <t>week 14/08</t>
  </si>
  <si>
    <t>week 21/08</t>
  </si>
  <si>
    <t>week 28/08</t>
  </si>
  <si>
    <t>week 04/09</t>
  </si>
  <si>
    <t>week 10/09</t>
  </si>
  <si>
    <t>week 17/09</t>
  </si>
  <si>
    <t>week 24/09</t>
  </si>
  <si>
    <t>Week 40/14</t>
  </si>
  <si>
    <t>Week 41/14</t>
  </si>
  <si>
    <t>week 08/10</t>
  </si>
  <si>
    <t>week 01/10</t>
  </si>
  <si>
    <t>Week 42/14</t>
  </si>
  <si>
    <t>Week 43/14</t>
  </si>
  <si>
    <t>Week 44/14</t>
  </si>
  <si>
    <t>week 15/10</t>
  </si>
  <si>
    <t>week 22/10</t>
  </si>
  <si>
    <t>week 29/10</t>
  </si>
  <si>
    <t>week 05/11</t>
  </si>
  <si>
    <t>Week 45/14</t>
  </si>
  <si>
    <t>week 12/11</t>
  </si>
  <si>
    <t>Week 46/14</t>
  </si>
  <si>
    <t>Week 47/14</t>
  </si>
  <si>
    <t>Week 48/14</t>
  </si>
  <si>
    <t>Week 49/14</t>
  </si>
  <si>
    <t>Week 50/14</t>
  </si>
  <si>
    <t>Week 51/14</t>
  </si>
  <si>
    <t>Week 52/14</t>
  </si>
  <si>
    <t>Week 1/15</t>
  </si>
  <si>
    <t>Week 2/15</t>
  </si>
  <si>
    <t>Week 3/15</t>
  </si>
  <si>
    <t>Week 4/15</t>
  </si>
  <si>
    <t>Week 5/15</t>
  </si>
  <si>
    <t>week 19/11</t>
  </si>
  <si>
    <t>week 24/11</t>
  </si>
  <si>
    <t>week 1/12</t>
  </si>
  <si>
    <t>week 8/12</t>
  </si>
  <si>
    <t>week 15/12</t>
  </si>
  <si>
    <t>week 22/12</t>
  </si>
  <si>
    <t>week 29/12</t>
  </si>
  <si>
    <t>week 7/1</t>
  </si>
  <si>
    <t>week 14/1</t>
  </si>
  <si>
    <t>week 22/1</t>
  </si>
  <si>
    <t>week 29/1</t>
  </si>
  <si>
    <t>Week 6/15</t>
  </si>
  <si>
    <t>Week 7/15</t>
  </si>
  <si>
    <t>Week 8/15</t>
  </si>
  <si>
    <t>week 4/2</t>
  </si>
  <si>
    <t>week 11/2</t>
  </si>
  <si>
    <t>week 18/2</t>
  </si>
  <si>
    <t>week 25/2</t>
  </si>
  <si>
    <t>Week 9/15</t>
  </si>
  <si>
    <t>Handysize (25-40,000mts)</t>
  </si>
  <si>
    <t>Handymax-Supramax (40-65,000mts)</t>
  </si>
  <si>
    <t>Panamax (65-100,000mts)</t>
  </si>
  <si>
    <t>Babycape - (100,000+mts)</t>
  </si>
  <si>
    <t>25000-40000</t>
  </si>
  <si>
    <t>Total Handysize @ anchorage</t>
  </si>
  <si>
    <t>Week 10/15</t>
  </si>
  <si>
    <t>Week 11/15</t>
  </si>
  <si>
    <t>Week 12/15</t>
  </si>
  <si>
    <t>week 4/3</t>
  </si>
  <si>
    <t>week 11/3</t>
  </si>
  <si>
    <t>week 18/3</t>
  </si>
  <si>
    <t>Week 13/15</t>
  </si>
  <si>
    <t>Week 14/15</t>
  </si>
  <si>
    <t>Week 15/15</t>
  </si>
  <si>
    <t>Week 16/15</t>
  </si>
  <si>
    <t>Week 17/15</t>
  </si>
  <si>
    <t>Week 18/15</t>
  </si>
  <si>
    <t>Week 19/15</t>
  </si>
  <si>
    <t>week 1/4</t>
  </si>
  <si>
    <t>week 8/4</t>
  </si>
  <si>
    <t>week 15/4</t>
  </si>
  <si>
    <t>week 22/4</t>
  </si>
  <si>
    <t>week 29/4</t>
  </si>
  <si>
    <t>week 6/5</t>
  </si>
  <si>
    <t>week 25/4</t>
  </si>
  <si>
    <t>Week 20/15</t>
  </si>
  <si>
    <t>Week 21/15</t>
  </si>
  <si>
    <t>Week 22/15</t>
  </si>
  <si>
    <t>ADM Destrehan, MP:120.6 ?</t>
  </si>
  <si>
    <t>Week 23/15</t>
  </si>
  <si>
    <t>15000-30000</t>
  </si>
  <si>
    <t>50001-100000</t>
  </si>
  <si>
    <t>30001-50000</t>
  </si>
  <si>
    <t>Week 24/15</t>
  </si>
  <si>
    <t>Week 25/15</t>
  </si>
  <si>
    <t>Week 26/15</t>
  </si>
  <si>
    <t>Week 27/15</t>
  </si>
  <si>
    <t>?</t>
  </si>
  <si>
    <t>Week 28/15</t>
  </si>
  <si>
    <t>Ontur Internal Port</t>
  </si>
  <si>
    <t>Servivos Portuarios</t>
  </si>
  <si>
    <t>MAX days delay</t>
  </si>
  <si>
    <t>MIN days delay</t>
  </si>
  <si>
    <t>Csz</t>
  </si>
  <si>
    <t>Pmx</t>
  </si>
  <si>
    <t>Smx</t>
  </si>
  <si>
    <t>Hsz</t>
  </si>
  <si>
    <t>This week</t>
  </si>
  <si>
    <t>Last week</t>
  </si>
  <si>
    <t>Week 29/15</t>
  </si>
  <si>
    <t>Vessels @ anchor</t>
  </si>
  <si>
    <t>W. Australia</t>
  </si>
  <si>
    <t>Week 30/15</t>
  </si>
  <si>
    <t>Pnmx</t>
  </si>
  <si>
    <t>Supra</t>
  </si>
  <si>
    <t>Handy</t>
  </si>
  <si>
    <t>Week 31/15</t>
  </si>
  <si>
    <t>Week 32/15</t>
  </si>
  <si>
    <t>Week 33/15</t>
  </si>
  <si>
    <t>Week 34/15</t>
  </si>
  <si>
    <r>
      <t>Week 3</t>
    </r>
    <r>
      <rPr>
        <sz val="9"/>
        <color indexed="9"/>
        <rFont val="4"/>
      </rPr>
      <t>4</t>
    </r>
    <r>
      <rPr>
        <sz val="9"/>
        <color indexed="9"/>
        <rFont val="Tahoma"/>
        <family val="2"/>
      </rPr>
      <t>/15</t>
    </r>
  </si>
  <si>
    <t>Week 35/15</t>
  </si>
  <si>
    <r>
      <t>Week 3</t>
    </r>
    <r>
      <rPr>
        <sz val="9"/>
        <color indexed="9"/>
        <rFont val="4"/>
      </rPr>
      <t>5</t>
    </r>
    <r>
      <rPr>
        <sz val="9"/>
        <color indexed="9"/>
        <rFont val="Tahoma"/>
        <family val="2"/>
      </rPr>
      <t>/15</t>
    </r>
  </si>
  <si>
    <r>
      <t>Week 3</t>
    </r>
    <r>
      <rPr>
        <sz val="9"/>
        <color indexed="9"/>
        <rFont val="4"/>
      </rPr>
      <t>6</t>
    </r>
    <r>
      <rPr>
        <sz val="9"/>
        <color indexed="9"/>
        <rFont val="Tahoma"/>
        <family val="2"/>
      </rPr>
      <t>/15</t>
    </r>
  </si>
  <si>
    <t>Week 36/15</t>
  </si>
  <si>
    <t>Week 37/15</t>
  </si>
  <si>
    <t>Week 38/15</t>
  </si>
  <si>
    <t>Week 39/15</t>
  </si>
  <si>
    <t>Week 40/15</t>
  </si>
  <si>
    <t>Week 41/15</t>
  </si>
  <si>
    <t>Week 42/15</t>
  </si>
  <si>
    <t>Dreyfus Dry Cargo</t>
  </si>
  <si>
    <t>GLOBAL PORTS CONGESTION INDEX - GRAINS -21st October 2015</t>
  </si>
  <si>
    <t>21st October 2015</t>
  </si>
  <si>
    <t>Week 43/15</t>
  </si>
  <si>
    <t>-11</t>
  </si>
  <si>
    <t>+12</t>
  </si>
  <si>
    <t>-4</t>
  </si>
  <si>
    <t>+5</t>
  </si>
  <si>
    <t>+11</t>
  </si>
  <si>
    <t>+4</t>
  </si>
  <si>
    <t>+1</t>
  </si>
  <si>
    <t>+19</t>
  </si>
  <si>
    <t>-2</t>
  </si>
  <si>
    <t>-3</t>
  </si>
  <si>
    <t>-1</t>
  </si>
  <si>
    <t>+2</t>
  </si>
  <si>
    <t>+1.9</t>
  </si>
  <si>
    <t>-0.3</t>
  </si>
  <si>
    <t>+0.1</t>
  </si>
  <si>
    <t>+0.7</t>
  </si>
</sst>
</file>

<file path=xl/styles.xml><?xml version="1.0" encoding="utf-8"?>
<styleSheet xmlns="http://schemas.openxmlformats.org/spreadsheetml/2006/main">
  <numFmts count="3">
    <numFmt numFmtId="164" formatCode="0.0"/>
    <numFmt numFmtId="165" formatCode="_-* #,##0.00_-;\-* #,##0.00_-;_-* \-??_-;_-@_-"/>
    <numFmt numFmtId="166" formatCode="0.0%"/>
  </numFmts>
  <fonts count="61">
    <font>
      <sz val="10"/>
      <name val="Arial"/>
      <family val="2"/>
    </font>
    <font>
      <b/>
      <sz val="26"/>
      <color indexed="9"/>
      <name val="Trebuchet MS"/>
      <family val="2"/>
    </font>
    <font>
      <b/>
      <sz val="24"/>
      <color indexed="9"/>
      <name val="Trebuchet MS"/>
      <family val="2"/>
    </font>
    <font>
      <b/>
      <sz val="22"/>
      <color indexed="9"/>
      <name val="Trebuchet MS"/>
      <family val="2"/>
    </font>
    <font>
      <b/>
      <sz val="12"/>
      <name val="Arial"/>
      <family val="2"/>
    </font>
    <font>
      <b/>
      <sz val="10"/>
      <name val="Arial"/>
      <family val="2"/>
    </font>
    <font>
      <b/>
      <sz val="8"/>
      <color indexed="9"/>
      <name val="Trebuchet MS"/>
      <family val="2"/>
    </font>
    <font>
      <sz val="8"/>
      <name val="Arial"/>
      <family val="2"/>
    </font>
    <font>
      <sz val="7"/>
      <name val="Arial"/>
      <family val="2"/>
    </font>
    <font>
      <b/>
      <sz val="7"/>
      <name val="Trebuchet MS"/>
      <family val="2"/>
    </font>
    <font>
      <sz val="11"/>
      <name val="Arial"/>
      <family val="2"/>
    </font>
    <font>
      <sz val="8"/>
      <name val="Trebuchet MS"/>
      <family val="2"/>
    </font>
    <font>
      <b/>
      <sz val="8"/>
      <name val="Trebuchet MS"/>
      <family val="2"/>
    </font>
    <font>
      <b/>
      <sz val="7"/>
      <name val="Arial"/>
      <family val="2"/>
    </font>
    <font>
      <u/>
      <sz val="10"/>
      <color indexed="12"/>
      <name val="Arial"/>
      <family val="2"/>
    </font>
    <font>
      <u/>
      <sz val="7"/>
      <name val="Arial"/>
      <family val="2"/>
    </font>
    <font>
      <b/>
      <sz val="7"/>
      <name val="3-4"/>
    </font>
    <font>
      <sz val="9"/>
      <name val="Tahoma"/>
      <family val="2"/>
    </font>
    <font>
      <sz val="9"/>
      <name val="Arial"/>
      <family val="2"/>
    </font>
    <font>
      <b/>
      <sz val="9"/>
      <name val="Tahoma"/>
      <family val="2"/>
    </font>
    <font>
      <sz val="9"/>
      <color indexed="62"/>
      <name val="Tahoma"/>
      <family val="2"/>
    </font>
    <font>
      <b/>
      <sz val="9"/>
      <color indexed="9"/>
      <name val="Tahoma"/>
      <family val="2"/>
    </font>
    <font>
      <sz val="9"/>
      <color indexed="9"/>
      <name val="Tahoma"/>
      <family val="2"/>
    </font>
    <font>
      <b/>
      <u/>
      <sz val="9"/>
      <color indexed="10"/>
      <name val="Tahoma"/>
      <family val="2"/>
    </font>
    <font>
      <b/>
      <sz val="8"/>
      <color indexed="10"/>
      <name val="Trebuchet MS"/>
      <family val="2"/>
    </font>
    <font>
      <sz val="10"/>
      <name val="Arial"/>
      <family val="2"/>
    </font>
    <font>
      <sz val="9"/>
      <color indexed="9"/>
      <name val="Arial"/>
      <family val="2"/>
    </font>
    <font>
      <b/>
      <sz val="18"/>
      <color indexed="9"/>
      <name val="Trebuchet MS"/>
      <family val="2"/>
    </font>
    <font>
      <b/>
      <u/>
      <sz val="10"/>
      <name val="Arial"/>
      <family val="2"/>
    </font>
    <font>
      <sz val="8"/>
      <color indexed="10"/>
      <name val="Trebuchet MS"/>
      <family val="2"/>
    </font>
    <font>
      <sz val="7"/>
      <color rgb="FF000000"/>
      <name val="Trebuchet MS"/>
      <family val="2"/>
    </font>
    <font>
      <b/>
      <sz val="8"/>
      <color rgb="FFFF0000"/>
      <name val="Trebuchet MS"/>
      <family val="2"/>
    </font>
    <font>
      <b/>
      <sz val="8"/>
      <color rgb="FFF60000"/>
      <name val="Trebuchet MS"/>
      <family val="2"/>
    </font>
    <font>
      <b/>
      <sz val="10"/>
      <color rgb="FFF60000"/>
      <name val="Tahoma"/>
      <family val="2"/>
    </font>
    <font>
      <b/>
      <sz val="9"/>
      <color rgb="FFF60000"/>
      <name val="Tahoma"/>
      <family val="2"/>
    </font>
    <font>
      <b/>
      <sz val="9"/>
      <color rgb="FFFF0000"/>
      <name val="Tahoma"/>
      <family val="2"/>
    </font>
    <font>
      <sz val="8"/>
      <color rgb="FF000000"/>
      <name val="Trebuchet MS"/>
      <family val="2"/>
    </font>
    <font>
      <sz val="8"/>
      <color rgb="FF222222"/>
      <name val="Trebuchet MS"/>
      <family val="2"/>
    </font>
    <font>
      <b/>
      <sz val="10"/>
      <color rgb="FFFF0000"/>
      <name val="Tahoma"/>
      <family val="2"/>
    </font>
    <font>
      <sz val="9"/>
      <color rgb="FFE26B0A"/>
      <name val="Calibri"/>
      <family val="2"/>
      <scheme val="minor"/>
    </font>
    <font>
      <sz val="9"/>
      <color rgb="FF0070C0"/>
      <name val="Calibri"/>
      <family val="2"/>
      <scheme val="minor"/>
    </font>
    <font>
      <b/>
      <sz val="18"/>
      <name val="Trebuchet MS"/>
      <family val="2"/>
    </font>
    <font>
      <b/>
      <sz val="10"/>
      <color indexed="9"/>
      <name val="Tahoma"/>
      <family val="2"/>
    </font>
    <font>
      <sz val="10"/>
      <name val="Tahoma"/>
      <family val="2"/>
    </font>
    <font>
      <b/>
      <sz val="10"/>
      <name val="Tahoma"/>
      <family val="2"/>
    </font>
    <font>
      <sz val="10"/>
      <color rgb="FF000000"/>
      <name val="Tahoma"/>
      <family val="2"/>
    </font>
    <font>
      <i/>
      <sz val="10"/>
      <name val="Tahoma"/>
      <family val="2"/>
    </font>
    <font>
      <b/>
      <i/>
      <sz val="10"/>
      <name val="Tahoma"/>
      <family val="2"/>
    </font>
    <font>
      <sz val="10"/>
      <color rgb="FF222222"/>
      <name val="Tahoma"/>
      <family val="2"/>
    </font>
    <font>
      <b/>
      <sz val="18"/>
      <color theme="0"/>
      <name val="Tahoma"/>
      <family val="2"/>
    </font>
    <font>
      <b/>
      <sz val="11"/>
      <color theme="0"/>
      <name val="Tahoma"/>
      <family val="2"/>
    </font>
    <font>
      <b/>
      <sz val="11"/>
      <color indexed="9"/>
      <name val="Tahoma"/>
      <family val="2"/>
    </font>
    <font>
      <b/>
      <sz val="11"/>
      <name val="Arial"/>
      <family val="2"/>
    </font>
    <font>
      <sz val="11"/>
      <name val="Trebuchet MS"/>
      <family val="2"/>
    </font>
    <font>
      <b/>
      <sz val="11"/>
      <color indexed="9"/>
      <name val="Trebuchet MS"/>
      <family val="2"/>
    </font>
    <font>
      <sz val="11"/>
      <name val="Tahoma"/>
      <family val="2"/>
    </font>
    <font>
      <u/>
      <sz val="10"/>
      <color theme="11"/>
      <name val="Arial"/>
      <family val="2"/>
    </font>
    <font>
      <sz val="11"/>
      <color theme="0"/>
      <name val="Arial"/>
      <family val="2"/>
    </font>
    <font>
      <b/>
      <sz val="12"/>
      <color theme="0"/>
      <name val="Arial"/>
      <family val="2"/>
    </font>
    <font>
      <b/>
      <sz val="14"/>
      <color theme="0"/>
      <name val="Tahoma"/>
      <family val="2"/>
    </font>
    <font>
      <sz val="9"/>
      <color indexed="9"/>
      <name val="4"/>
    </font>
  </fonts>
  <fills count="16">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10"/>
        <bgColor indexed="14"/>
      </patternFill>
    </fill>
    <fill>
      <patternFill patternType="solid">
        <fgColor indexed="9"/>
        <bgColor indexed="26"/>
      </patternFill>
    </fill>
    <fill>
      <patternFill patternType="solid">
        <fgColor theme="0"/>
        <bgColor indexed="60"/>
      </patternFill>
    </fill>
    <fill>
      <patternFill patternType="solid">
        <fgColor theme="0"/>
        <bgColor indexed="64"/>
      </patternFill>
    </fill>
    <fill>
      <patternFill patternType="solid">
        <fgColor rgb="FFE20000"/>
        <bgColor indexed="64"/>
      </patternFill>
    </fill>
    <fill>
      <patternFill patternType="solid">
        <fgColor theme="0"/>
        <bgColor indexed="21"/>
      </patternFill>
    </fill>
    <fill>
      <patternFill patternType="solid">
        <fgColor theme="0"/>
        <bgColor indexed="26"/>
      </patternFill>
    </fill>
    <fill>
      <patternFill patternType="solid">
        <fgColor rgb="FFFFFFFF"/>
        <bgColor indexed="64"/>
      </patternFill>
    </fill>
    <fill>
      <patternFill patternType="solid">
        <fgColor rgb="FFE20000"/>
        <bgColor indexed="34"/>
      </patternFill>
    </fill>
    <fill>
      <patternFill patternType="solid">
        <fgColor rgb="FF003366"/>
        <bgColor indexed="62"/>
      </patternFill>
    </fill>
    <fill>
      <patternFill patternType="solid">
        <fgColor rgb="FF003366"/>
        <bgColor indexed="64"/>
      </patternFill>
    </fill>
  </fills>
  <borders count="6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8"/>
      </right>
      <top style="thin">
        <color indexed="8"/>
      </top>
      <bottom/>
      <diagonal/>
    </border>
    <border>
      <left/>
      <right style="thin">
        <color indexed="8"/>
      </right>
      <top/>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8"/>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8"/>
      </left>
      <right/>
      <top style="thin">
        <color indexed="8"/>
      </top>
      <bottom style="thin">
        <color auto="1"/>
      </bottom>
      <diagonal/>
    </border>
    <border>
      <left/>
      <right/>
      <top style="thin">
        <color indexed="8"/>
      </top>
      <bottom style="thin">
        <color indexed="8"/>
      </bottom>
      <diagonal/>
    </border>
    <border>
      <left style="thin">
        <color indexed="8"/>
      </left>
      <right/>
      <top style="thin">
        <color auto="1"/>
      </top>
      <bottom style="thin">
        <color auto="1"/>
      </bottom>
      <diagonal/>
    </border>
    <border>
      <left style="thin">
        <color auto="1"/>
      </left>
      <right/>
      <top/>
      <bottom/>
      <diagonal/>
    </border>
    <border>
      <left style="thin">
        <color indexed="8"/>
      </left>
      <right/>
      <top style="thin">
        <color indexed="8"/>
      </top>
      <bottom/>
      <diagonal/>
    </border>
    <border>
      <left style="thin">
        <color indexed="8"/>
      </left>
      <right style="thin">
        <color indexed="8"/>
      </right>
      <top style="thin">
        <color indexed="8"/>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indexed="8"/>
      </left>
      <right style="thin">
        <color indexed="8"/>
      </right>
      <top style="medium">
        <color auto="1"/>
      </top>
      <bottom style="medium">
        <color auto="1"/>
      </bottom>
      <diagonal/>
    </border>
    <border>
      <left style="thin">
        <color indexed="8"/>
      </left>
      <right style="thin">
        <color indexed="8"/>
      </right>
      <top style="medium">
        <color auto="1"/>
      </top>
      <bottom style="thin">
        <color indexed="8"/>
      </bottom>
      <diagonal/>
    </border>
    <border>
      <left style="thin">
        <color indexed="8"/>
      </left>
      <right style="thin">
        <color indexed="8"/>
      </right>
      <top/>
      <bottom style="medium">
        <color auto="1"/>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bottom style="thin">
        <color indexed="8"/>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indexed="8"/>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thin">
        <color indexed="8"/>
      </right>
      <top style="medium">
        <color auto="1"/>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indexed="8"/>
      </top>
      <bottom style="medium">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165" fontId="25" fillId="0" borderId="0" applyFill="0" applyBorder="0" applyAlignment="0" applyProtection="0"/>
    <xf numFmtId="0" fontId="14" fillId="0" borderId="0" applyNumberFormat="0" applyFill="0" applyBorder="0" applyAlignment="0" applyProtection="0"/>
    <xf numFmtId="0" fontId="25" fillId="0" borderId="0"/>
    <xf numFmtId="0" fontId="56" fillId="0" borderId="0" applyNumberFormat="0" applyFill="0" applyBorder="0" applyAlignment="0" applyProtection="0"/>
  </cellStyleXfs>
  <cellXfs count="556">
    <xf numFmtId="0" fontId="0" fillId="0" borderId="0" xfId="0"/>
    <xf numFmtId="0" fontId="0" fillId="0" borderId="0" xfId="0" applyFill="1"/>
    <xf numFmtId="0" fontId="0" fillId="0" borderId="0" xfId="0" applyFill="1" applyBorder="1"/>
    <xf numFmtId="0" fontId="6" fillId="0" borderId="0" xfId="0" applyFont="1" applyFill="1" applyBorder="1"/>
    <xf numFmtId="0" fontId="8" fillId="0" borderId="0" xfId="0" applyFont="1"/>
    <xf numFmtId="0" fontId="8" fillId="0" borderId="0" xfId="0" applyFont="1" applyAlignment="1">
      <alignment horizontal="left"/>
    </xf>
    <xf numFmtId="0" fontId="8" fillId="0" borderId="0" xfId="0" applyFont="1" applyFill="1" applyAlignment="1">
      <alignment horizontal="left"/>
    </xf>
    <xf numFmtId="0" fontId="10" fillId="0" borderId="0" xfId="0" applyFont="1" applyFill="1" applyAlignment="1">
      <alignment horizontal="left"/>
    </xf>
    <xf numFmtId="0" fontId="9" fillId="0" borderId="0" xfId="0" applyFont="1" applyFill="1" applyBorder="1" applyAlignment="1">
      <alignment horizontal="left"/>
    </xf>
    <xf numFmtId="1" fontId="9" fillId="0" borderId="0" xfId="0" applyNumberFormat="1" applyFont="1" applyFill="1" applyBorder="1" applyAlignment="1">
      <alignment horizontal="left"/>
    </xf>
    <xf numFmtId="0" fontId="11" fillId="0" borderId="2" xfId="0" applyFont="1" applyFill="1" applyBorder="1" applyAlignment="1">
      <alignment horizontal="center"/>
    </xf>
    <xf numFmtId="0" fontId="15" fillId="0" borderId="0" xfId="2" applyNumberFormat="1" applyFont="1" applyFill="1" applyBorder="1" applyAlignment="1" applyProtection="1">
      <alignment horizontal="left"/>
    </xf>
    <xf numFmtId="16" fontId="9" fillId="0" borderId="0" xfId="0" applyNumberFormat="1" applyFont="1" applyFill="1" applyBorder="1" applyAlignment="1">
      <alignment horizontal="left"/>
    </xf>
    <xf numFmtId="16" fontId="9" fillId="0" borderId="0" xfId="0" applyNumberFormat="1" applyFont="1" applyFill="1" applyBorder="1" applyAlignment="1">
      <alignment horizontal="left" wrapText="1"/>
    </xf>
    <xf numFmtId="0" fontId="17" fillId="0" borderId="0" xfId="0" applyFont="1"/>
    <xf numFmtId="0" fontId="17" fillId="0" borderId="0" xfId="0" applyFont="1" applyAlignment="1">
      <alignment horizontal="center"/>
    </xf>
    <xf numFmtId="0" fontId="18" fillId="0" borderId="0" xfId="0" applyFont="1"/>
    <xf numFmtId="0" fontId="19" fillId="0" borderId="0" xfId="0" applyFont="1" applyFill="1"/>
    <xf numFmtId="0" fontId="19" fillId="0" borderId="0" xfId="0" applyFont="1"/>
    <xf numFmtId="0" fontId="19" fillId="0" borderId="0" xfId="0" applyFont="1" applyAlignment="1">
      <alignment horizontal="center"/>
    </xf>
    <xf numFmtId="165" fontId="19" fillId="0" borderId="0" xfId="1" applyFont="1" applyFill="1" applyBorder="1" applyAlignment="1" applyProtection="1">
      <alignment horizontal="center"/>
    </xf>
    <xf numFmtId="0" fontId="17" fillId="0" borderId="0" xfId="0" applyFont="1" applyFill="1"/>
    <xf numFmtId="0" fontId="17" fillId="0" borderId="2" xfId="0" applyFont="1" applyBorder="1" applyAlignment="1">
      <alignment horizontal="left" wrapText="1"/>
    </xf>
    <xf numFmtId="0" fontId="19" fillId="3" borderId="2"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xf numFmtId="0" fontId="21" fillId="2" borderId="0" xfId="0" applyFont="1" applyFill="1" applyAlignment="1">
      <alignment horizontal="center"/>
    </xf>
    <xf numFmtId="0" fontId="22" fillId="2" borderId="0" xfId="0" applyFont="1" applyFill="1" applyAlignment="1">
      <alignment horizontal="right"/>
    </xf>
    <xf numFmtId="0" fontId="22" fillId="2" borderId="2" xfId="0" applyFont="1" applyFill="1" applyBorder="1" applyAlignment="1">
      <alignment horizontal="center" wrapText="1"/>
    </xf>
    <xf numFmtId="0" fontId="17" fillId="0" borderId="0" xfId="0" applyFont="1" applyBorder="1" applyAlignment="1">
      <alignment horizontal="left" wrapText="1"/>
    </xf>
    <xf numFmtId="0" fontId="18" fillId="0" borderId="0" xfId="0" applyFont="1" applyBorder="1" applyAlignment="1">
      <alignment horizontal="left" wrapText="1"/>
    </xf>
    <xf numFmtId="0" fontId="18" fillId="0" borderId="0" xfId="0" applyFont="1" applyBorder="1"/>
    <xf numFmtId="0" fontId="21" fillId="0" borderId="0" xfId="0" applyFont="1" applyFill="1" applyAlignment="1">
      <alignment horizontal="center"/>
    </xf>
    <xf numFmtId="0" fontId="22" fillId="3" borderId="0" xfId="0" applyFont="1" applyFill="1" applyBorder="1" applyAlignment="1">
      <alignment horizontal="center" wrapText="1"/>
    </xf>
    <xf numFmtId="0" fontId="17" fillId="4" borderId="2" xfId="0" applyFont="1" applyFill="1" applyBorder="1" applyAlignment="1">
      <alignment horizontal="right"/>
    </xf>
    <xf numFmtId="166" fontId="17" fillId="4" borderId="2" xfId="0" applyNumberFormat="1" applyFont="1" applyFill="1" applyBorder="1" applyAlignment="1">
      <alignment horizontal="center"/>
    </xf>
    <xf numFmtId="0" fontId="17" fillId="0" borderId="0" xfId="0" applyFont="1" applyAlignment="1">
      <alignment horizontal="right"/>
    </xf>
    <xf numFmtId="0" fontId="17" fillId="0" borderId="0" xfId="0" applyFont="1" applyFill="1" applyAlignment="1">
      <alignment horizontal="right"/>
    </xf>
    <xf numFmtId="0" fontId="22" fillId="0" borderId="0" xfId="0" applyFont="1" applyFill="1" applyAlignment="1">
      <alignment horizontal="right"/>
    </xf>
    <xf numFmtId="0" fontId="22" fillId="0" borderId="0" xfId="0" applyFont="1" applyFill="1" applyBorder="1" applyAlignment="1">
      <alignment horizontal="center" wrapText="1"/>
    </xf>
    <xf numFmtId="0" fontId="22" fillId="0" borderId="0" xfId="0" applyFont="1" applyFill="1" applyAlignment="1">
      <alignment horizontal="center"/>
    </xf>
    <xf numFmtId="0" fontId="23" fillId="0" borderId="0" xfId="0" applyFont="1"/>
    <xf numFmtId="0" fontId="11" fillId="0" borderId="0" xfId="0" applyFont="1" applyFill="1"/>
    <xf numFmtId="0" fontId="11" fillId="0" borderId="0" xfId="0" applyFont="1" applyFill="1" applyAlignment="1">
      <alignment horizontal="center"/>
    </xf>
    <xf numFmtId="0" fontId="7" fillId="0" borderId="0" xfId="0" applyFont="1" applyFill="1"/>
    <xf numFmtId="0" fontId="11" fillId="0" borderId="0" xfId="0" applyFont="1" applyFill="1" applyAlignment="1">
      <alignment horizontal="right"/>
    </xf>
    <xf numFmtId="164" fontId="11" fillId="0" borderId="0" xfId="0" applyNumberFormat="1" applyFont="1" applyFill="1" applyAlignment="1">
      <alignment horizontal="center"/>
    </xf>
    <xf numFmtId="164" fontId="7" fillId="0" borderId="2" xfId="0" applyNumberFormat="1" applyFont="1" applyFill="1" applyBorder="1"/>
    <xf numFmtId="0" fontId="11" fillId="0" borderId="0" xfId="0" applyFont="1" applyFill="1" applyBorder="1"/>
    <xf numFmtId="0" fontId="11" fillId="4" borderId="2" xfId="0" applyFont="1" applyFill="1" applyBorder="1" applyAlignment="1">
      <alignment wrapText="1"/>
    </xf>
    <xf numFmtId="0" fontId="24" fillId="0" borderId="2" xfId="0" applyFont="1" applyFill="1" applyBorder="1"/>
    <xf numFmtId="0" fontId="24" fillId="0" borderId="2" xfId="0" applyFont="1" applyFill="1" applyBorder="1" applyAlignment="1">
      <alignment horizontal="center"/>
    </xf>
    <xf numFmtId="0" fontId="11" fillId="0" borderId="2" xfId="0" applyFont="1" applyFill="1" applyBorder="1"/>
    <xf numFmtId="164" fontId="11" fillId="0" borderId="2" xfId="0" applyNumberFormat="1" applyFont="1" applyFill="1" applyBorder="1" applyAlignment="1">
      <alignment horizontal="center"/>
    </xf>
    <xf numFmtId="164" fontId="7" fillId="0" borderId="2" xfId="0" applyNumberFormat="1" applyFont="1" applyFill="1" applyBorder="1" applyAlignment="1">
      <alignment horizontal="center"/>
    </xf>
    <xf numFmtId="0" fontId="11" fillId="0" borderId="2" xfId="0" applyFont="1" applyFill="1" applyBorder="1" applyAlignment="1">
      <alignment horizontal="center" wrapText="1"/>
    </xf>
    <xf numFmtId="0" fontId="11" fillId="0" borderId="2" xfId="0" applyFont="1" applyFill="1" applyBorder="1" applyAlignment="1">
      <alignment wrapText="1"/>
    </xf>
    <xf numFmtId="164" fontId="7" fillId="0" borderId="6" xfId="0" applyNumberFormat="1" applyFont="1" applyFill="1" applyBorder="1" applyAlignment="1">
      <alignment horizontal="center"/>
    </xf>
    <xf numFmtId="164" fontId="7" fillId="0" borderId="6" xfId="0" applyNumberFormat="1" applyFont="1" applyFill="1" applyBorder="1"/>
    <xf numFmtId="0" fontId="11" fillId="0" borderId="0" xfId="0" applyFont="1" applyFill="1" applyAlignment="1">
      <alignment horizontal="left"/>
    </xf>
    <xf numFmtId="0" fontId="26" fillId="5" borderId="0" xfId="0" applyFont="1" applyFill="1" applyBorder="1" applyAlignment="1">
      <alignment horizontal="center" wrapText="1"/>
    </xf>
    <xf numFmtId="164" fontId="7" fillId="0" borderId="1" xfId="0" applyNumberFormat="1" applyFont="1" applyFill="1" applyBorder="1"/>
    <xf numFmtId="164" fontId="7" fillId="0" borderId="1" xfId="0" applyNumberFormat="1" applyFont="1" applyFill="1" applyBorder="1" applyAlignment="1">
      <alignment horizontal="center"/>
    </xf>
    <xf numFmtId="164" fontId="11" fillId="0" borderId="7" xfId="0" applyNumberFormat="1" applyFont="1" applyFill="1" applyBorder="1" applyAlignment="1">
      <alignment horizontal="center"/>
    </xf>
    <xf numFmtId="0" fontId="0" fillId="0" borderId="7" xfId="0" applyFill="1" applyBorder="1"/>
    <xf numFmtId="164" fontId="7" fillId="0" borderId="7" xfId="0" applyNumberFormat="1" applyFont="1" applyFill="1" applyBorder="1"/>
    <xf numFmtId="164" fontId="7" fillId="0" borderId="7" xfId="0" applyNumberFormat="1" applyFont="1" applyFill="1" applyBorder="1" applyAlignment="1">
      <alignment horizontal="center"/>
    </xf>
    <xf numFmtId="0" fontId="11" fillId="0" borderId="7" xfId="0" applyFont="1" applyFill="1" applyBorder="1" applyAlignment="1">
      <alignment horizontal="center"/>
    </xf>
    <xf numFmtId="0" fontId="0" fillId="0" borderId="0" xfId="0" applyFill="1" applyAlignment="1">
      <alignment wrapText="1"/>
    </xf>
    <xf numFmtId="0" fontId="2" fillId="0" borderId="0" xfId="0" applyFont="1" applyFill="1" applyAlignment="1">
      <alignment wrapText="1"/>
    </xf>
    <xf numFmtId="0" fontId="1" fillId="0" borderId="0" xfId="0" applyFont="1" applyFill="1" applyAlignment="1">
      <alignment wrapText="1"/>
    </xf>
    <xf numFmtId="0" fontId="27" fillId="0" borderId="0" xfId="0" applyFont="1" applyFill="1" applyAlignment="1">
      <alignment horizontal="left" vertical="top"/>
    </xf>
    <xf numFmtId="0" fontId="27" fillId="7" borderId="0" xfId="0" applyFont="1" applyFill="1" applyAlignment="1">
      <alignment horizontal="left" vertical="top"/>
    </xf>
    <xf numFmtId="0" fontId="0" fillId="7" borderId="0" xfId="0" applyFill="1" applyAlignment="1">
      <alignment wrapText="1"/>
    </xf>
    <xf numFmtId="0" fontId="0" fillId="7" borderId="0" xfId="0" applyFill="1"/>
    <xf numFmtId="0" fontId="9" fillId="8" borderId="0" xfId="0" applyFont="1" applyFill="1" applyBorder="1" applyAlignment="1">
      <alignment horizontal="left"/>
    </xf>
    <xf numFmtId="15" fontId="11" fillId="0" borderId="7" xfId="0" applyNumberFormat="1" applyFont="1" applyFill="1" applyBorder="1" applyAlignment="1">
      <alignment horizontal="center"/>
    </xf>
    <xf numFmtId="0" fontId="31" fillId="0" borderId="2" xfId="0" applyFont="1" applyFill="1" applyBorder="1"/>
    <xf numFmtId="0" fontId="32" fillId="0" borderId="2" xfId="0" applyFont="1" applyFill="1" applyBorder="1"/>
    <xf numFmtId="0" fontId="12" fillId="0" borderId="2" xfId="0" applyFont="1" applyFill="1" applyBorder="1"/>
    <xf numFmtId="0" fontId="33" fillId="0" borderId="0" xfId="0" applyFont="1" applyFill="1"/>
    <xf numFmtId="0" fontId="34" fillId="0" borderId="0" xfId="0" applyFont="1"/>
    <xf numFmtId="0" fontId="17" fillId="0" borderId="0" xfId="0" applyFont="1" applyBorder="1"/>
    <xf numFmtId="0" fontId="19" fillId="0" borderId="0" xfId="0" applyFont="1" applyBorder="1"/>
    <xf numFmtId="0" fontId="19" fillId="6" borderId="0" xfId="0" applyFont="1" applyFill="1" applyBorder="1"/>
    <xf numFmtId="0" fontId="19" fillId="6" borderId="0" xfId="0" applyFont="1" applyFill="1" applyBorder="1" applyAlignment="1">
      <alignment horizontal="left" wrapText="1"/>
    </xf>
    <xf numFmtId="0" fontId="17" fillId="0" borderId="0" xfId="0" applyFont="1" applyFill="1" applyBorder="1"/>
    <xf numFmtId="0" fontId="21" fillId="0" borderId="0" xfId="0" applyFont="1" applyFill="1" applyBorder="1" applyAlignment="1">
      <alignment horizontal="center"/>
    </xf>
    <xf numFmtId="0" fontId="33" fillId="0" borderId="0" xfId="0" applyFont="1" applyBorder="1"/>
    <xf numFmtId="0" fontId="33" fillId="6" borderId="0" xfId="0" applyFont="1" applyFill="1" applyBorder="1" applyAlignment="1">
      <alignment horizontal="left" wrapText="1"/>
    </xf>
    <xf numFmtId="0" fontId="35" fillId="0" borderId="0" xfId="0" applyFont="1"/>
    <xf numFmtId="0" fontId="17" fillId="8" borderId="0" xfId="0" applyFont="1" applyFill="1" applyBorder="1"/>
    <xf numFmtId="0" fontId="18" fillId="8" borderId="0" xfId="0" applyFont="1" applyFill="1" applyBorder="1"/>
    <xf numFmtId="0" fontId="30" fillId="8" borderId="0" xfId="0" applyFont="1" applyFill="1" applyBorder="1"/>
    <xf numFmtId="16" fontId="9" fillId="8" borderId="0" xfId="0" quotePrefix="1" applyNumberFormat="1" applyFont="1" applyFill="1" applyBorder="1" applyAlignment="1">
      <alignment horizontal="left"/>
    </xf>
    <xf numFmtId="1" fontId="9" fillId="8" borderId="0" xfId="0" quotePrefix="1" applyNumberFormat="1" applyFont="1" applyFill="1" applyBorder="1" applyAlignment="1">
      <alignment horizontal="center"/>
    </xf>
    <xf numFmtId="1" fontId="9" fillId="8" borderId="0" xfId="0" applyNumberFormat="1" applyFont="1" applyFill="1" applyBorder="1" applyAlignment="1">
      <alignment horizontal="center"/>
    </xf>
    <xf numFmtId="0" fontId="36" fillId="0" borderId="10" xfId="0" applyFont="1" applyBorder="1"/>
    <xf numFmtId="0" fontId="36" fillId="0" borderId="7" xfId="0" applyFont="1" applyBorder="1"/>
    <xf numFmtId="0" fontId="11" fillId="0" borderId="7" xfId="0" applyFont="1" applyBorder="1"/>
    <xf numFmtId="0" fontId="11" fillId="0" borderId="9" xfId="0" applyFont="1" applyBorder="1"/>
    <xf numFmtId="0" fontId="36" fillId="0" borderId="9" xfId="0" applyFont="1" applyBorder="1"/>
    <xf numFmtId="0" fontId="11" fillId="0" borderId="6" xfId="0" applyFont="1" applyFill="1" applyBorder="1" applyAlignment="1">
      <alignment horizontal="center"/>
    </xf>
    <xf numFmtId="0" fontId="11" fillId="0" borderId="1" xfId="0" applyFont="1" applyFill="1" applyBorder="1" applyAlignment="1">
      <alignment horizontal="center"/>
    </xf>
    <xf numFmtId="0" fontId="11" fillId="0" borderId="5" xfId="0" applyFont="1" applyFill="1" applyBorder="1" applyAlignment="1">
      <alignment horizontal="center"/>
    </xf>
    <xf numFmtId="0" fontId="12" fillId="0" borderId="1" xfId="0" applyFont="1" applyFill="1" applyBorder="1"/>
    <xf numFmtId="0" fontId="24" fillId="0" borderId="5" xfId="0" applyFont="1" applyFill="1" applyBorder="1" applyAlignment="1">
      <alignment horizontal="center"/>
    </xf>
    <xf numFmtId="0" fontId="11" fillId="0" borderId="6" xfId="0" applyFont="1" applyFill="1" applyBorder="1"/>
    <xf numFmtId="0" fontId="24" fillId="0" borderId="6" xfId="0" applyFont="1" applyFill="1" applyBorder="1"/>
    <xf numFmtId="0" fontId="11" fillId="0" borderId="6" xfId="0" applyFont="1" applyFill="1" applyBorder="1" applyAlignment="1">
      <alignment horizontal="center" wrapText="1"/>
    </xf>
    <xf numFmtId="0" fontId="11" fillId="0" borderId="1" xfId="0" applyFont="1" applyFill="1" applyBorder="1"/>
    <xf numFmtId="0" fontId="11" fillId="0" borderId="1" xfId="0" applyFont="1" applyFill="1" applyBorder="1" applyAlignment="1">
      <alignment horizontal="center" wrapText="1"/>
    </xf>
    <xf numFmtId="0" fontId="24" fillId="0" borderId="7" xfId="0" applyFont="1" applyFill="1" applyBorder="1"/>
    <xf numFmtId="0" fontId="11" fillId="0" borderId="7" xfId="0" applyFont="1" applyFill="1" applyBorder="1" applyAlignment="1">
      <alignment horizontal="center" wrapText="1"/>
    </xf>
    <xf numFmtId="0" fontId="12" fillId="0" borderId="7" xfId="0" applyFont="1" applyFill="1" applyBorder="1"/>
    <xf numFmtId="0" fontId="11" fillId="0" borderId="7" xfId="0" applyFont="1" applyFill="1" applyBorder="1"/>
    <xf numFmtId="0" fontId="25" fillId="0" borderId="0" xfId="0" applyFont="1" applyAlignment="1">
      <alignment horizontal="left" indent="1"/>
    </xf>
    <xf numFmtId="0" fontId="28" fillId="0" borderId="0" xfId="0" applyFont="1"/>
    <xf numFmtId="0" fontId="12" fillId="0" borderId="7" xfId="0" applyFont="1" applyFill="1" applyBorder="1" applyAlignment="1">
      <alignment horizontal="left" wrapText="1"/>
    </xf>
    <xf numFmtId="0" fontId="11" fillId="0" borderId="3" xfId="0" applyFont="1" applyFill="1" applyBorder="1" applyAlignment="1">
      <alignment horizontal="left" wrapText="1"/>
    </xf>
    <xf numFmtId="0" fontId="11" fillId="0" borderId="7" xfId="0" applyFont="1" applyFill="1" applyBorder="1" applyAlignment="1">
      <alignment horizontal="left" wrapText="1"/>
    </xf>
    <xf numFmtId="0" fontId="11" fillId="0" borderId="0" xfId="0" applyFont="1" applyFill="1" applyBorder="1" applyAlignment="1">
      <alignment horizontal="center" wrapText="1"/>
    </xf>
    <xf numFmtId="164" fontId="7" fillId="0" borderId="0" xfId="0" applyNumberFormat="1" applyFont="1" applyFill="1" applyBorder="1" applyAlignment="1">
      <alignment horizontal="center"/>
    </xf>
    <xf numFmtId="164" fontId="7" fillId="0" borderId="0" xfId="0" applyNumberFormat="1" applyFont="1" applyFill="1" applyBorder="1"/>
    <xf numFmtId="164" fontId="11" fillId="0" borderId="9" xfId="0" applyNumberFormat="1" applyFont="1" applyFill="1" applyBorder="1" applyAlignment="1">
      <alignment horizontal="center"/>
    </xf>
    <xf numFmtId="0" fontId="8" fillId="8" borderId="0" xfId="0" applyFont="1" applyFill="1" applyBorder="1" applyAlignment="1">
      <alignment horizontal="left"/>
    </xf>
    <xf numFmtId="0" fontId="7" fillId="0" borderId="0" xfId="0" applyFont="1" applyFill="1" applyAlignment="1">
      <alignment horizontal="center"/>
    </xf>
    <xf numFmtId="0" fontId="11" fillId="4" borderId="5" xfId="0" applyFont="1" applyFill="1" applyBorder="1" applyAlignment="1">
      <alignment horizontal="center"/>
    </xf>
    <xf numFmtId="164" fontId="7" fillId="0" borderId="16" xfId="0" applyNumberFormat="1" applyFont="1" applyFill="1" applyBorder="1" applyAlignment="1">
      <alignment horizontal="center"/>
    </xf>
    <xf numFmtId="0" fontId="0" fillId="0" borderId="0" xfId="0" applyFill="1" applyAlignment="1">
      <alignment horizontal="center"/>
    </xf>
    <xf numFmtId="0" fontId="24" fillId="0" borderId="3" xfId="0" applyFont="1" applyFill="1" applyBorder="1"/>
    <xf numFmtId="0" fontId="11" fillId="0" borderId="3" xfId="0" applyFont="1" applyFill="1" applyBorder="1" applyAlignment="1">
      <alignment horizontal="center" wrapText="1"/>
    </xf>
    <xf numFmtId="164" fontId="7" fillId="0" borderId="3" xfId="0" applyNumberFormat="1" applyFont="1" applyFill="1" applyBorder="1" applyAlignment="1">
      <alignment horizontal="center"/>
    </xf>
    <xf numFmtId="164" fontId="7" fillId="0" borderId="3" xfId="0" applyNumberFormat="1" applyFont="1" applyFill="1" applyBorder="1"/>
    <xf numFmtId="0" fontId="37" fillId="0" borderId="7" xfId="0" applyFont="1" applyBorder="1"/>
    <xf numFmtId="0" fontId="22" fillId="2" borderId="0" xfId="0" applyFont="1" applyFill="1" applyAlignment="1">
      <alignment horizontal="center" vertical="center"/>
    </xf>
    <xf numFmtId="0" fontId="22" fillId="2" borderId="0" xfId="0" applyFont="1" applyFill="1" applyAlignment="1">
      <alignment horizontal="center" vertical="center" wrapText="1"/>
    </xf>
    <xf numFmtId="0" fontId="19" fillId="0" borderId="0" xfId="0" applyFont="1" applyAlignment="1">
      <alignment horizontal="center" vertical="center"/>
    </xf>
    <xf numFmtId="0" fontId="19" fillId="3" borderId="2" xfId="0" applyFont="1" applyFill="1" applyBorder="1" applyAlignment="1">
      <alignment horizontal="center" vertical="center"/>
    </xf>
    <xf numFmtId="0" fontId="26" fillId="5" borderId="0" xfId="0" applyFont="1" applyFill="1" applyBorder="1" applyAlignment="1">
      <alignment horizontal="center" vertical="center" wrapText="1"/>
    </xf>
    <xf numFmtId="0" fontId="17" fillId="0" borderId="0" xfId="0" applyFont="1" applyAlignment="1">
      <alignment horizontal="center" vertical="center"/>
    </xf>
    <xf numFmtId="0" fontId="17" fillId="0" borderId="2" xfId="0" applyFont="1" applyBorder="1" applyAlignment="1">
      <alignment horizontal="center" vertical="center" wrapText="1"/>
    </xf>
    <xf numFmtId="0" fontId="17" fillId="0" borderId="0" xfId="0" applyFont="1" applyFill="1" applyAlignment="1">
      <alignment horizontal="center" vertical="center"/>
    </xf>
    <xf numFmtId="166" fontId="17" fillId="4" borderId="5" xfId="0" applyNumberFormat="1" applyFont="1" applyFill="1" applyBorder="1" applyAlignment="1">
      <alignment horizontal="center" vertical="center"/>
    </xf>
    <xf numFmtId="164" fontId="11" fillId="0" borderId="2" xfId="0" quotePrefix="1" applyNumberFormat="1" applyFont="1" applyBorder="1" applyAlignment="1">
      <alignment horizontal="center"/>
    </xf>
    <xf numFmtId="164" fontId="11" fillId="0" borderId="1" xfId="0" quotePrefix="1" applyNumberFormat="1" applyFont="1" applyFill="1" applyBorder="1" applyAlignment="1">
      <alignment horizontal="center" vertical="center"/>
    </xf>
    <xf numFmtId="164" fontId="11" fillId="0" borderId="2" xfId="0" quotePrefix="1" applyNumberFormat="1" applyFont="1" applyBorder="1" applyAlignment="1">
      <alignment horizontal="center" vertical="center"/>
    </xf>
    <xf numFmtId="164" fontId="11" fillId="0" borderId="20" xfId="0" quotePrefix="1" applyNumberFormat="1" applyFont="1" applyFill="1" applyBorder="1" applyAlignment="1">
      <alignment horizontal="center"/>
    </xf>
    <xf numFmtId="164" fontId="7" fillId="0" borderId="5" xfId="0" applyNumberFormat="1" applyFont="1" applyFill="1" applyBorder="1" applyAlignment="1">
      <alignment horizontal="center"/>
    </xf>
    <xf numFmtId="1" fontId="11" fillId="0" borderId="7" xfId="0" quotePrefix="1" applyNumberFormat="1" applyFont="1" applyFill="1" applyBorder="1" applyAlignment="1">
      <alignment horizontal="center"/>
    </xf>
    <xf numFmtId="49" fontId="0" fillId="0" borderId="0" xfId="0" applyNumberFormat="1" applyFill="1" applyAlignment="1">
      <alignment wrapText="1"/>
    </xf>
    <xf numFmtId="49" fontId="3" fillId="7" borderId="0" xfId="0" applyNumberFormat="1" applyFont="1" applyFill="1" applyAlignment="1">
      <alignment horizontal="left"/>
    </xf>
    <xf numFmtId="49" fontId="3" fillId="0" borderId="0" xfId="0" applyNumberFormat="1" applyFont="1" applyFill="1" applyAlignment="1">
      <alignment horizontal="left"/>
    </xf>
    <xf numFmtId="49" fontId="0" fillId="0" borderId="0" xfId="0" applyNumberFormat="1"/>
    <xf numFmtId="49" fontId="6" fillId="0" borderId="0" xfId="0" applyNumberFormat="1" applyFont="1" applyFill="1" applyBorder="1" applyAlignment="1">
      <alignment horizontal="center"/>
    </xf>
    <xf numFmtId="0" fontId="11" fillId="0" borderId="16" xfId="0" applyFont="1" applyFill="1" applyBorder="1" applyAlignment="1">
      <alignment horizontal="center"/>
    </xf>
    <xf numFmtId="0" fontId="7" fillId="0" borderId="21" xfId="0" quotePrefix="1" applyFont="1" applyBorder="1" applyAlignment="1">
      <alignment horizontal="center"/>
    </xf>
    <xf numFmtId="1" fontId="11" fillId="0" borderId="22" xfId="0" quotePrefix="1" applyNumberFormat="1" applyFont="1" applyFill="1" applyBorder="1" applyAlignment="1">
      <alignment horizontal="center"/>
    </xf>
    <xf numFmtId="1" fontId="11" fillId="0" borderId="23" xfId="0" quotePrefix="1" applyNumberFormat="1" applyFont="1" applyFill="1" applyBorder="1" applyAlignment="1">
      <alignment horizontal="center"/>
    </xf>
    <xf numFmtId="1" fontId="11" fillId="0" borderId="17" xfId="0" quotePrefix="1" applyNumberFormat="1" applyFont="1" applyFill="1" applyBorder="1" applyAlignment="1">
      <alignment horizontal="center"/>
    </xf>
    <xf numFmtId="1" fontId="11" fillId="0" borderId="24" xfId="0" quotePrefix="1" applyNumberFormat="1" applyFont="1" applyFill="1" applyBorder="1" applyAlignment="1">
      <alignment horizontal="center"/>
    </xf>
    <xf numFmtId="0" fontId="11" fillId="0" borderId="16" xfId="0" applyFont="1" applyFill="1" applyBorder="1" applyAlignment="1">
      <alignment horizontal="center" wrapText="1"/>
    </xf>
    <xf numFmtId="0" fontId="29" fillId="0" borderId="25" xfId="0" applyFont="1" applyFill="1" applyBorder="1" applyAlignment="1">
      <alignment horizontal="center"/>
    </xf>
    <xf numFmtId="0" fontId="24" fillId="0" borderId="7" xfId="0" applyFont="1" applyFill="1" applyBorder="1" applyAlignment="1">
      <alignment horizontal="center"/>
    </xf>
    <xf numFmtId="0" fontId="11" fillId="0" borderId="7" xfId="0" quotePrefix="1" applyFont="1" applyFill="1" applyBorder="1" applyAlignment="1">
      <alignment horizontal="center"/>
    </xf>
    <xf numFmtId="164" fontId="11" fillId="0" borderId="7" xfId="0" quotePrefix="1" applyNumberFormat="1" applyFont="1" applyFill="1" applyBorder="1" applyAlignment="1">
      <alignment horizontal="center"/>
    </xf>
    <xf numFmtId="16" fontId="11" fillId="0" borderId="7" xfId="0" quotePrefix="1" applyNumberFormat="1" applyFont="1" applyFill="1" applyBorder="1" applyAlignment="1">
      <alignment horizontal="left"/>
    </xf>
    <xf numFmtId="0" fontId="11" fillId="0" borderId="7" xfId="0" applyFont="1" applyFill="1" applyBorder="1" applyAlignment="1">
      <alignment horizontal="left"/>
    </xf>
    <xf numFmtId="16" fontId="11" fillId="0" borderId="7" xfId="0" applyNumberFormat="1" applyFont="1" applyFill="1" applyBorder="1" applyAlignment="1">
      <alignment horizontal="left" wrapText="1"/>
    </xf>
    <xf numFmtId="49" fontId="8" fillId="0" borderId="0" xfId="0" applyNumberFormat="1" applyFont="1" applyAlignment="1">
      <alignment horizontal="center"/>
    </xf>
    <xf numFmtId="49" fontId="9" fillId="0" borderId="14" xfId="0" applyNumberFormat="1" applyFont="1" applyFill="1" applyBorder="1" applyAlignment="1">
      <alignment horizontal="center"/>
    </xf>
    <xf numFmtId="49" fontId="9" fillId="0" borderId="0" xfId="0" applyNumberFormat="1" applyFont="1" applyFill="1" applyBorder="1" applyAlignment="1">
      <alignment horizontal="center"/>
    </xf>
    <xf numFmtId="49" fontId="8" fillId="0" borderId="14" xfId="0" applyNumberFormat="1" applyFont="1" applyBorder="1" applyAlignment="1">
      <alignment horizontal="center"/>
    </xf>
    <xf numFmtId="49" fontId="0" fillId="0" borderId="0" xfId="0" applyNumberFormat="1" applyFill="1" applyAlignment="1">
      <alignment horizontal="center"/>
    </xf>
    <xf numFmtId="49" fontId="0" fillId="0" borderId="0" xfId="0" applyNumberFormat="1" applyAlignment="1">
      <alignment horizontal="center"/>
    </xf>
    <xf numFmtId="49" fontId="8" fillId="8" borderId="0" xfId="0" applyNumberFormat="1" applyFont="1" applyFill="1" applyBorder="1" applyAlignment="1">
      <alignment horizontal="center"/>
    </xf>
    <xf numFmtId="49" fontId="15" fillId="0" borderId="0" xfId="2" applyNumberFormat="1" applyFont="1" applyFill="1" applyBorder="1" applyAlignment="1" applyProtection="1">
      <alignment horizontal="center"/>
    </xf>
    <xf numFmtId="49" fontId="16" fillId="0" borderId="14" xfId="0" applyNumberFormat="1" applyFont="1" applyFill="1" applyBorder="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center"/>
    </xf>
    <xf numFmtId="0" fontId="19" fillId="8" borderId="0" xfId="0" applyFont="1" applyFill="1"/>
    <xf numFmtId="0" fontId="19" fillId="8" borderId="0" xfId="0" applyFont="1" applyFill="1" applyAlignment="1">
      <alignment horizontal="center"/>
    </xf>
    <xf numFmtId="0" fontId="19" fillId="8" borderId="0" xfId="0" applyFont="1" applyFill="1" applyAlignment="1">
      <alignment horizontal="center" vertical="center"/>
    </xf>
    <xf numFmtId="165" fontId="19" fillId="8" borderId="0" xfId="1" applyFont="1" applyFill="1" applyBorder="1" applyAlignment="1" applyProtection="1">
      <alignment horizontal="center"/>
    </xf>
    <xf numFmtId="0" fontId="17" fillId="8" borderId="0" xfId="0" applyFont="1" applyFill="1"/>
    <xf numFmtId="0" fontId="18" fillId="8" borderId="0" xfId="0" applyFont="1" applyFill="1"/>
    <xf numFmtId="0" fontId="17" fillId="8" borderId="0" xfId="0" applyFont="1" applyFill="1" applyAlignment="1">
      <alignment horizontal="center" vertical="center"/>
    </xf>
    <xf numFmtId="0" fontId="17" fillId="8" borderId="0" xfId="0" applyFont="1" applyFill="1" applyAlignment="1">
      <alignment horizontal="center"/>
    </xf>
    <xf numFmtId="0" fontId="20" fillId="8" borderId="0" xfId="0" applyFont="1" applyFill="1"/>
    <xf numFmtId="0" fontId="33" fillId="8" borderId="0" xfId="0" applyFont="1" applyFill="1"/>
    <xf numFmtId="0" fontId="34" fillId="8" borderId="0" xfId="0" applyFont="1" applyFill="1"/>
    <xf numFmtId="0" fontId="19" fillId="8" borderId="0" xfId="0" applyFont="1" applyFill="1" applyBorder="1"/>
    <xf numFmtId="0" fontId="19" fillId="11" borderId="0" xfId="0" applyFont="1" applyFill="1" applyBorder="1"/>
    <xf numFmtId="0" fontId="38" fillId="8" borderId="0" xfId="0" applyFont="1" applyFill="1" applyBorder="1"/>
    <xf numFmtId="0" fontId="19" fillId="11" borderId="0" xfId="0" applyFont="1" applyFill="1" applyBorder="1" applyAlignment="1">
      <alignment horizontal="left" wrapText="1"/>
    </xf>
    <xf numFmtId="16" fontId="33" fillId="11" borderId="0" xfId="0" applyNumberFormat="1" applyFont="1" applyFill="1" applyBorder="1" applyAlignment="1">
      <alignment horizontal="left" vertical="top" wrapText="1"/>
    </xf>
    <xf numFmtId="0" fontId="33" fillId="11" borderId="0" xfId="0" applyFont="1" applyFill="1" applyBorder="1" applyAlignment="1">
      <alignment wrapText="1"/>
    </xf>
    <xf numFmtId="0" fontId="17" fillId="8" borderId="0" xfId="0" applyFont="1" applyFill="1" applyBorder="1" applyAlignment="1">
      <alignment wrapText="1"/>
    </xf>
    <xf numFmtId="0" fontId="19" fillId="11" borderId="0" xfId="0" applyFont="1" applyFill="1" applyBorder="1" applyAlignment="1">
      <alignment wrapText="1"/>
    </xf>
    <xf numFmtId="164" fontId="11" fillId="0" borderId="16" xfId="0" quotePrefix="1" applyNumberFormat="1" applyFont="1" applyBorder="1" applyAlignment="1">
      <alignment horizontal="center"/>
    </xf>
    <xf numFmtId="164" fontId="11" fillId="0" borderId="16" xfId="0" applyNumberFormat="1" applyFont="1" applyFill="1" applyBorder="1" applyAlignment="1">
      <alignment horizontal="center"/>
    </xf>
    <xf numFmtId="164" fontId="11" fillId="0" borderId="17" xfId="0" quotePrefix="1" applyNumberFormat="1" applyFont="1" applyFill="1" applyBorder="1" applyAlignment="1">
      <alignment horizontal="center" vertical="center"/>
    </xf>
    <xf numFmtId="164" fontId="11" fillId="0" borderId="16" xfId="0" quotePrefix="1" applyNumberFormat="1" applyFont="1" applyBorder="1" applyAlignment="1">
      <alignment horizontal="center" vertical="center"/>
    </xf>
    <xf numFmtId="164" fontId="11" fillId="0" borderId="26" xfId="0" quotePrefix="1" applyNumberFormat="1" applyFont="1" applyFill="1" applyBorder="1" applyAlignment="1">
      <alignment horizontal="center"/>
    </xf>
    <xf numFmtId="164" fontId="11" fillId="0" borderId="7" xfId="0" quotePrefix="1" applyNumberFormat="1" applyFont="1" applyBorder="1" applyAlignment="1">
      <alignment horizontal="center"/>
    </xf>
    <xf numFmtId="164" fontId="11" fillId="0" borderId="7" xfId="0" applyNumberFormat="1" applyFont="1" applyBorder="1" applyAlignment="1">
      <alignment horizontal="center"/>
    </xf>
    <xf numFmtId="164" fontId="11" fillId="0" borderId="7" xfId="0" applyNumberFormat="1" applyFont="1" applyFill="1" applyBorder="1" applyAlignment="1">
      <alignment horizontal="center" vertical="center"/>
    </xf>
    <xf numFmtId="164" fontId="11" fillId="0" borderId="7" xfId="0" applyNumberFormat="1" applyFont="1" applyBorder="1" applyAlignment="1">
      <alignment horizontal="center" vertical="center"/>
    </xf>
    <xf numFmtId="0" fontId="11" fillId="0" borderId="7" xfId="0" applyNumberFormat="1" applyFont="1" applyFill="1" applyBorder="1" applyAlignment="1">
      <alignment horizontal="center" vertical="center"/>
    </xf>
    <xf numFmtId="0" fontId="11" fillId="0" borderId="7" xfId="0" applyNumberFormat="1" applyFont="1" applyBorder="1" applyAlignment="1">
      <alignment horizontal="center" vertical="center"/>
    </xf>
    <xf numFmtId="0" fontId="0" fillId="0" borderId="0" xfId="0" applyNumberFormat="1" applyFill="1" applyAlignment="1">
      <alignment wrapText="1"/>
    </xf>
    <xf numFmtId="0" fontId="3" fillId="7" borderId="0" xfId="0" applyNumberFormat="1" applyFont="1" applyFill="1" applyAlignment="1">
      <alignment horizontal="left"/>
    </xf>
    <xf numFmtId="0" fontId="3" fillId="0" borderId="0" xfId="0" applyNumberFormat="1" applyFont="1" applyFill="1" applyAlignment="1">
      <alignment horizontal="left"/>
    </xf>
    <xf numFmtId="0" fontId="0" fillId="0" borderId="0" xfId="0" applyNumberFormat="1"/>
    <xf numFmtId="0" fontId="11" fillId="0" borderId="7" xfId="0" quotePrefix="1" applyNumberFormat="1" applyFont="1" applyFill="1" applyBorder="1" applyAlignment="1">
      <alignment horizontal="center"/>
    </xf>
    <xf numFmtId="0" fontId="11" fillId="0" borderId="7" xfId="0" quotePrefix="1" applyNumberFormat="1" applyFont="1" applyFill="1" applyBorder="1" applyAlignment="1">
      <alignment horizontal="left"/>
    </xf>
    <xf numFmtId="0" fontId="11" fillId="0" borderId="7" xfId="0" applyNumberFormat="1" applyFont="1" applyFill="1" applyBorder="1" applyAlignment="1">
      <alignment horizontal="left"/>
    </xf>
    <xf numFmtId="0" fontId="11" fillId="0" borderId="7" xfId="0" applyNumberFormat="1" applyFont="1" applyFill="1" applyBorder="1" applyAlignment="1">
      <alignment horizontal="left" wrapText="1"/>
    </xf>
    <xf numFmtId="3" fontId="39" fillId="0" borderId="0" xfId="0" applyNumberFormat="1" applyFont="1" applyAlignment="1">
      <alignment horizontal="center" vertical="center" wrapText="1"/>
    </xf>
    <xf numFmtId="3" fontId="0" fillId="0" borderId="0" xfId="0" applyNumberFormat="1" applyAlignment="1">
      <alignment horizontal="center" vertical="center"/>
    </xf>
    <xf numFmtId="3" fontId="40" fillId="0" borderId="0" xfId="0" applyNumberFormat="1" applyFont="1" applyAlignment="1">
      <alignment horizontal="center" vertical="center" wrapText="1"/>
    </xf>
    <xf numFmtId="0" fontId="17" fillId="0" borderId="0" xfId="0" applyFont="1" applyBorder="1" applyAlignment="1">
      <alignment horizontal="right" wrapText="1"/>
    </xf>
    <xf numFmtId="0" fontId="13" fillId="0" borderId="2" xfId="0" quotePrefix="1" applyFont="1" applyBorder="1" applyAlignment="1">
      <alignment horizontal="center"/>
    </xf>
    <xf numFmtId="0" fontId="13" fillId="0" borderId="6" xfId="0" quotePrefix="1" applyFont="1" applyBorder="1" applyAlignment="1">
      <alignment horizontal="center"/>
    </xf>
    <xf numFmtId="0" fontId="11" fillId="0" borderId="2" xfId="0" applyNumberFormat="1" applyFont="1" applyFill="1" applyBorder="1" applyAlignment="1">
      <alignment horizontal="center"/>
    </xf>
    <xf numFmtId="0" fontId="11" fillId="0" borderId="25" xfId="0" applyFont="1" applyFill="1" applyBorder="1" applyAlignment="1">
      <alignment horizontal="center"/>
    </xf>
    <xf numFmtId="0" fontId="7" fillId="0" borderId="2" xfId="0" applyNumberFormat="1" applyFont="1" applyFill="1" applyBorder="1"/>
    <xf numFmtId="0" fontId="11" fillId="0" borderId="7" xfId="0" applyNumberFormat="1" applyFont="1" applyBorder="1" applyAlignment="1">
      <alignment horizontal="center"/>
    </xf>
    <xf numFmtId="0" fontId="11" fillId="0" borderId="7" xfId="0" applyNumberFormat="1" applyFont="1" applyFill="1" applyBorder="1" applyAlignment="1">
      <alignment horizontal="center"/>
    </xf>
    <xf numFmtId="0" fontId="11" fillId="0" borderId="17" xfId="0" quotePrefix="1" applyNumberFormat="1" applyFont="1" applyFill="1" applyBorder="1" applyAlignment="1">
      <alignment horizontal="center" vertical="center"/>
    </xf>
    <xf numFmtId="0" fontId="11" fillId="0" borderId="1" xfId="0" quotePrefix="1" applyNumberFormat="1" applyFont="1" applyFill="1" applyBorder="1" applyAlignment="1">
      <alignment horizontal="center" vertical="center"/>
    </xf>
    <xf numFmtId="0" fontId="11" fillId="0" borderId="29" xfId="0" quotePrefix="1" applyNumberFormat="1" applyFont="1" applyFill="1" applyBorder="1" applyAlignment="1">
      <alignment horizontal="center"/>
    </xf>
    <xf numFmtId="0" fontId="11" fillId="0" borderId="24" xfId="0" quotePrefix="1" applyNumberFormat="1" applyFont="1" applyFill="1" applyBorder="1" applyAlignment="1">
      <alignment horizontal="center"/>
    </xf>
    <xf numFmtId="0" fontId="11" fillId="0" borderId="1" xfId="0" applyNumberFormat="1" applyFont="1" applyFill="1" applyBorder="1" applyAlignment="1">
      <alignment horizontal="center"/>
    </xf>
    <xf numFmtId="0" fontId="11" fillId="0" borderId="2" xfId="0" applyNumberFormat="1" applyFont="1" applyFill="1" applyBorder="1" applyAlignment="1">
      <alignment horizontal="center" wrapText="1"/>
    </xf>
    <xf numFmtId="0" fontId="11" fillId="0" borderId="22" xfId="0" applyNumberFormat="1" applyFont="1" applyBorder="1" applyAlignment="1">
      <alignment horizontal="center"/>
    </xf>
    <xf numFmtId="164" fontId="11" fillId="0" borderId="22" xfId="0" applyNumberFormat="1" applyFont="1" applyBorder="1" applyAlignment="1">
      <alignment horizontal="center"/>
    </xf>
    <xf numFmtId="164" fontId="11" fillId="0" borderId="35" xfId="0" applyNumberFormat="1" applyFont="1" applyBorder="1" applyAlignment="1">
      <alignment horizontal="center"/>
    </xf>
    <xf numFmtId="164" fontId="11" fillId="0" borderId="9" xfId="0" applyNumberFormat="1" applyFont="1" applyBorder="1" applyAlignment="1">
      <alignment horizontal="center"/>
    </xf>
    <xf numFmtId="2" fontId="11" fillId="0" borderId="7" xfId="0" applyNumberFormat="1" applyFont="1" applyBorder="1" applyAlignment="1">
      <alignment horizontal="center"/>
    </xf>
    <xf numFmtId="1" fontId="11" fillId="0" borderId="7" xfId="0" applyNumberFormat="1" applyFont="1" applyBorder="1" applyAlignment="1">
      <alignment horizontal="center"/>
    </xf>
    <xf numFmtId="0" fontId="42" fillId="2" borderId="1" xfId="0" applyFont="1" applyFill="1" applyBorder="1" applyAlignment="1">
      <alignment horizontal="center"/>
    </xf>
    <xf numFmtId="0" fontId="42" fillId="2" borderId="1" xfId="0" applyFont="1" applyFill="1" applyBorder="1" applyAlignment="1">
      <alignment horizontal="center" wrapText="1"/>
    </xf>
    <xf numFmtId="49" fontId="42" fillId="2" borderId="1" xfId="0" applyNumberFormat="1" applyFont="1" applyFill="1" applyBorder="1" applyAlignment="1">
      <alignment horizontal="center"/>
    </xf>
    <xf numFmtId="0" fontId="43" fillId="0" borderId="0" xfId="0" applyNumberFormat="1" applyFont="1"/>
    <xf numFmtId="0" fontId="43" fillId="0" borderId="0" xfId="0" applyFont="1"/>
    <xf numFmtId="0" fontId="43" fillId="0" borderId="0" xfId="0" applyNumberFormat="1" applyFont="1" applyAlignment="1">
      <alignment horizontal="center" vertical="center"/>
    </xf>
    <xf numFmtId="0" fontId="43" fillId="0" borderId="0" xfId="0" applyFont="1" applyFill="1" applyAlignment="1">
      <alignment horizontal="left"/>
    </xf>
    <xf numFmtId="0" fontId="44" fillId="0" borderId="2" xfId="0" applyFont="1" applyFill="1" applyBorder="1" applyAlignment="1">
      <alignment horizontal="left"/>
    </xf>
    <xf numFmtId="164" fontId="44" fillId="0" borderId="2" xfId="0" applyNumberFormat="1" applyFont="1" applyFill="1" applyBorder="1" applyAlignment="1">
      <alignment horizontal="center"/>
    </xf>
    <xf numFmtId="49" fontId="44" fillId="0" borderId="6" xfId="0" applyNumberFormat="1" applyFont="1" applyFill="1" applyBorder="1" applyAlignment="1">
      <alignment horizontal="center" vertical="center"/>
    </xf>
    <xf numFmtId="0" fontId="43" fillId="0" borderId="0" xfId="0" applyFont="1" applyAlignment="1">
      <alignment horizontal="left"/>
    </xf>
    <xf numFmtId="164" fontId="44" fillId="0" borderId="28" xfId="0" applyNumberFormat="1" applyFont="1" applyFill="1" applyBorder="1" applyAlignment="1">
      <alignment horizontal="center"/>
    </xf>
    <xf numFmtId="0" fontId="43" fillId="0" borderId="7" xfId="0" quotePrefix="1" applyFont="1" applyFill="1" applyBorder="1" applyAlignment="1">
      <alignment horizontal="center"/>
    </xf>
    <xf numFmtId="0" fontId="44" fillId="8" borderId="0" xfId="0" applyFont="1" applyFill="1" applyBorder="1" applyAlignment="1">
      <alignment horizontal="left"/>
    </xf>
    <xf numFmtId="164" fontId="44" fillId="8" borderId="0" xfId="0" applyNumberFormat="1" applyFont="1" applyFill="1" applyBorder="1" applyAlignment="1">
      <alignment horizontal="center" vertical="center"/>
    </xf>
    <xf numFmtId="49" fontId="43" fillId="8" borderId="0" xfId="0" quotePrefix="1" applyNumberFormat="1" applyFont="1" applyFill="1" applyBorder="1" applyAlignment="1">
      <alignment horizontal="center" vertical="center"/>
    </xf>
    <xf numFmtId="0" fontId="44" fillId="8" borderId="0" xfId="0" applyFont="1" applyFill="1" applyBorder="1" applyAlignment="1">
      <alignment horizontal="left" wrapText="1"/>
    </xf>
    <xf numFmtId="164" fontId="44" fillId="8" borderId="0" xfId="0" applyNumberFormat="1" applyFont="1" applyFill="1" applyBorder="1" applyAlignment="1">
      <alignment horizontal="left"/>
    </xf>
    <xf numFmtId="49" fontId="44" fillId="10" borderId="0" xfId="0" quotePrefix="1" applyNumberFormat="1" applyFont="1" applyFill="1" applyBorder="1" applyAlignment="1">
      <alignment horizontal="center"/>
    </xf>
    <xf numFmtId="0" fontId="43" fillId="8" borderId="0" xfId="0" applyNumberFormat="1" applyFont="1" applyFill="1" applyBorder="1" applyAlignment="1">
      <alignment horizontal="left"/>
    </xf>
    <xf numFmtId="0" fontId="43" fillId="8" borderId="0" xfId="0" quotePrefix="1" applyFont="1" applyFill="1" applyBorder="1" applyAlignment="1">
      <alignment horizontal="center"/>
    </xf>
    <xf numFmtId="0" fontId="43" fillId="8" borderId="0" xfId="0" applyFont="1" applyFill="1" applyBorder="1" applyAlignment="1">
      <alignment horizontal="left"/>
    </xf>
    <xf numFmtId="0" fontId="42" fillId="2" borderId="3" xfId="0" applyFont="1" applyFill="1" applyBorder="1" applyAlignment="1">
      <alignment horizontal="left"/>
    </xf>
    <xf numFmtId="0" fontId="43" fillId="0" borderId="0" xfId="0" applyNumberFormat="1" applyFont="1" applyAlignment="1">
      <alignment horizontal="left"/>
    </xf>
    <xf numFmtId="0" fontId="42" fillId="2" borderId="6" xfId="0" applyFont="1" applyFill="1" applyBorder="1" applyAlignment="1">
      <alignment horizontal="left" wrapText="1"/>
    </xf>
    <xf numFmtId="0" fontId="44" fillId="2" borderId="6" xfId="0" applyFont="1" applyFill="1" applyBorder="1" applyAlignment="1">
      <alignment horizontal="left"/>
    </xf>
    <xf numFmtId="0" fontId="43" fillId="0" borderId="1" xfId="0" applyFont="1" applyFill="1" applyBorder="1" applyAlignment="1">
      <alignment horizontal="left" wrapText="1"/>
    </xf>
    <xf numFmtId="49" fontId="43" fillId="0" borderId="0" xfId="0" applyNumberFormat="1" applyFont="1" applyAlignment="1">
      <alignment horizontal="left"/>
    </xf>
    <xf numFmtId="0" fontId="43" fillId="0" borderId="2" xfId="0" applyFont="1" applyFill="1" applyBorder="1" applyAlignment="1">
      <alignment horizontal="left" wrapText="1"/>
    </xf>
    <xf numFmtId="49" fontId="43" fillId="0" borderId="0" xfId="0" quotePrefix="1" applyNumberFormat="1" applyFont="1" applyAlignment="1">
      <alignment horizontal="left"/>
    </xf>
    <xf numFmtId="0" fontId="43" fillId="0" borderId="4" xfId="0" applyFont="1" applyBorder="1" applyAlignment="1">
      <alignment horizontal="left"/>
    </xf>
    <xf numFmtId="1" fontId="44" fillId="0" borderId="4" xfId="0" applyNumberFormat="1" applyFont="1" applyFill="1" applyBorder="1" applyAlignment="1">
      <alignment horizontal="left" wrapText="1"/>
    </xf>
    <xf numFmtId="17" fontId="44" fillId="0" borderId="4" xfId="0" applyNumberFormat="1" applyFont="1" applyFill="1" applyBorder="1" applyAlignment="1">
      <alignment horizontal="left" wrapText="1"/>
    </xf>
    <xf numFmtId="0" fontId="43" fillId="0" borderId="6" xfId="0" applyFont="1" applyFill="1" applyBorder="1" applyAlignment="1">
      <alignment horizontal="left" wrapText="1"/>
    </xf>
    <xf numFmtId="16" fontId="44" fillId="0" borderId="4" xfId="0" applyNumberFormat="1" applyFont="1" applyBorder="1" applyAlignment="1">
      <alignment horizontal="left"/>
    </xf>
    <xf numFmtId="2" fontId="43" fillId="0" borderId="0" xfId="0" applyNumberFormat="1" applyFont="1" applyAlignment="1">
      <alignment horizontal="left"/>
    </xf>
    <xf numFmtId="16" fontId="44" fillId="0" borderId="0" xfId="0" applyNumberFormat="1" applyFont="1" applyFill="1" applyBorder="1" applyAlignment="1">
      <alignment horizontal="left"/>
    </xf>
    <xf numFmtId="49" fontId="44" fillId="0" borderId="15" xfId="0" applyNumberFormat="1" applyFont="1" applyFill="1" applyBorder="1" applyAlignment="1">
      <alignment horizontal="center"/>
    </xf>
    <xf numFmtId="0" fontId="45" fillId="0" borderId="10" xfId="0" applyFont="1" applyBorder="1"/>
    <xf numFmtId="2" fontId="43" fillId="0" borderId="0" xfId="0" quotePrefix="1" applyNumberFormat="1" applyFont="1" applyAlignment="1">
      <alignment horizontal="left"/>
    </xf>
    <xf numFmtId="0" fontId="45" fillId="0" borderId="7" xfId="0" applyFont="1" applyBorder="1"/>
    <xf numFmtId="0" fontId="43" fillId="0" borderId="7" xfId="0" applyFont="1" applyFill="1" applyBorder="1" applyAlignment="1">
      <alignment horizontal="left" wrapText="1"/>
    </xf>
    <xf numFmtId="0" fontId="46" fillId="0" borderId="0" xfId="0" applyFont="1" applyFill="1" applyBorder="1" applyAlignment="1">
      <alignment horizontal="left" wrapText="1"/>
    </xf>
    <xf numFmtId="0" fontId="44" fillId="0" borderId="0" xfId="0" applyFont="1" applyBorder="1" applyAlignment="1">
      <alignment horizontal="center"/>
    </xf>
    <xf numFmtId="0" fontId="43" fillId="0" borderId="0" xfId="0" applyFont="1" applyBorder="1" applyAlignment="1">
      <alignment horizontal="center"/>
    </xf>
    <xf numFmtId="0" fontId="42" fillId="2" borderId="6" xfId="0" applyFont="1" applyFill="1" applyBorder="1" applyAlignment="1">
      <alignment horizontal="left"/>
    </xf>
    <xf numFmtId="0" fontId="42" fillId="2" borderId="6" xfId="0" applyFont="1" applyFill="1" applyBorder="1" applyAlignment="1">
      <alignment horizontal="center" wrapText="1"/>
    </xf>
    <xf numFmtId="0" fontId="42" fillId="2" borderId="3" xfId="0" applyFont="1" applyFill="1" applyBorder="1" applyAlignment="1">
      <alignment horizontal="center"/>
    </xf>
    <xf numFmtId="0" fontId="43" fillId="0" borderId="7" xfId="0" applyFont="1" applyBorder="1"/>
    <xf numFmtId="0" fontId="43" fillId="0" borderId="9" xfId="0" applyFont="1" applyBorder="1"/>
    <xf numFmtId="0" fontId="44" fillId="0" borderId="11" xfId="0" applyFont="1" applyBorder="1"/>
    <xf numFmtId="49" fontId="43" fillId="0" borderId="15" xfId="0" applyNumberFormat="1" applyFont="1" applyFill="1" applyBorder="1" applyAlignment="1">
      <alignment horizontal="center"/>
    </xf>
    <xf numFmtId="0" fontId="43" fillId="0" borderId="10" xfId="0" applyFont="1" applyBorder="1"/>
    <xf numFmtId="49" fontId="44" fillId="0" borderId="12" xfId="0" applyNumberFormat="1" applyFont="1" applyFill="1" applyBorder="1" applyAlignment="1">
      <alignment horizontal="center" vertical="center"/>
    </xf>
    <xf numFmtId="0" fontId="43" fillId="0" borderId="8" xfId="0" applyFont="1" applyFill="1" applyBorder="1" applyAlignment="1">
      <alignment horizontal="left" wrapText="1"/>
    </xf>
    <xf numFmtId="0" fontId="43" fillId="0" borderId="0" xfId="0" applyFont="1" applyBorder="1" applyAlignment="1">
      <alignment horizontal="left"/>
    </xf>
    <xf numFmtId="0" fontId="43" fillId="0" borderId="14" xfId="0" applyFont="1" applyFill="1" applyBorder="1" applyAlignment="1">
      <alignment horizontal="left" wrapText="1"/>
    </xf>
    <xf numFmtId="0" fontId="43" fillId="0" borderId="0" xfId="0" applyFont="1" applyFill="1" applyBorder="1" applyAlignment="1">
      <alignment horizontal="left" wrapText="1"/>
    </xf>
    <xf numFmtId="0" fontId="44" fillId="0" borderId="0" xfId="0" applyFont="1" applyFill="1" applyBorder="1" applyAlignment="1">
      <alignment horizontal="left"/>
    </xf>
    <xf numFmtId="0" fontId="47" fillId="0" borderId="0" xfId="0" applyFont="1" applyFill="1" applyBorder="1" applyAlignment="1">
      <alignment horizontal="left" wrapText="1"/>
    </xf>
    <xf numFmtId="0" fontId="43" fillId="0" borderId="0" xfId="0" applyFont="1" applyFill="1" applyBorder="1" applyAlignment="1">
      <alignment horizontal="center"/>
    </xf>
    <xf numFmtId="0" fontId="42" fillId="0" borderId="0" xfId="0" applyFont="1" applyFill="1" applyBorder="1" applyAlignment="1">
      <alignment horizontal="left" wrapText="1"/>
    </xf>
    <xf numFmtId="0" fontId="44" fillId="0" borderId="0" xfId="0" applyFont="1" applyFill="1" applyBorder="1" applyAlignment="1">
      <alignment horizontal="center"/>
    </xf>
    <xf numFmtId="0" fontId="48" fillId="0" borderId="10" xfId="0" applyFont="1" applyBorder="1"/>
    <xf numFmtId="0" fontId="44" fillId="0" borderId="27" xfId="0" applyNumberFormat="1" applyFont="1" applyFill="1" applyBorder="1" applyAlignment="1">
      <alignment horizontal="center"/>
    </xf>
    <xf numFmtId="0" fontId="48" fillId="0" borderId="7" xfId="0" applyFont="1" applyBorder="1"/>
    <xf numFmtId="0" fontId="44" fillId="0" borderId="27" xfId="0" quotePrefix="1" applyNumberFormat="1" applyFont="1" applyFill="1" applyBorder="1" applyAlignment="1">
      <alignment horizontal="center"/>
    </xf>
    <xf numFmtId="0" fontId="48" fillId="0" borderId="9" xfId="0" applyFont="1" applyBorder="1"/>
    <xf numFmtId="0" fontId="43" fillId="0" borderId="0" xfId="0" applyNumberFormat="1" applyFont="1" applyFill="1" applyAlignment="1">
      <alignment horizontal="left"/>
    </xf>
    <xf numFmtId="0" fontId="48" fillId="0" borderId="18" xfId="0" applyFont="1" applyBorder="1"/>
    <xf numFmtId="0" fontId="44" fillId="0" borderId="0" xfId="0" applyNumberFormat="1" applyFont="1" applyFill="1" applyAlignment="1">
      <alignment horizontal="center"/>
    </xf>
    <xf numFmtId="0" fontId="44" fillId="0" borderId="0" xfId="0" applyFont="1" applyFill="1" applyBorder="1" applyAlignment="1">
      <alignment horizontal="left" wrapText="1"/>
    </xf>
    <xf numFmtId="0" fontId="48" fillId="0" borderId="19" xfId="0" applyFont="1" applyBorder="1"/>
    <xf numFmtId="0" fontId="43" fillId="0" borderId="12" xfId="0" applyFont="1" applyFill="1" applyBorder="1" applyAlignment="1">
      <alignment horizontal="left"/>
    </xf>
    <xf numFmtId="49" fontId="43" fillId="0" borderId="15" xfId="0" applyNumberFormat="1" applyFont="1" applyBorder="1" applyAlignment="1">
      <alignment horizontal="left"/>
    </xf>
    <xf numFmtId="0" fontId="44" fillId="0" borderId="4" xfId="0" quotePrefix="1" applyNumberFormat="1" applyFont="1" applyFill="1" applyBorder="1" applyAlignment="1">
      <alignment horizontal="center"/>
    </xf>
    <xf numFmtId="0" fontId="44" fillId="0" borderId="0" xfId="0" applyNumberFormat="1" applyFont="1" applyFill="1" applyBorder="1" applyAlignment="1">
      <alignment horizontal="left" wrapText="1"/>
    </xf>
    <xf numFmtId="49" fontId="44" fillId="0" borderId="0" xfId="0" applyNumberFormat="1" applyFont="1" applyFill="1" applyBorder="1" applyAlignment="1">
      <alignment horizontal="left"/>
    </xf>
    <xf numFmtId="49" fontId="44" fillId="0" borderId="4" xfId="0" quotePrefix="1" applyNumberFormat="1" applyFont="1" applyFill="1" applyBorder="1" applyAlignment="1">
      <alignment horizontal="center"/>
    </xf>
    <xf numFmtId="0" fontId="43" fillId="0" borderId="17" xfId="0" applyFont="1" applyFill="1" applyBorder="1" applyAlignment="1">
      <alignment horizontal="left" wrapText="1"/>
    </xf>
    <xf numFmtId="0" fontId="43" fillId="0" borderId="28" xfId="0" applyFont="1" applyFill="1" applyBorder="1" applyAlignment="1">
      <alignment horizontal="left" wrapText="1"/>
    </xf>
    <xf numFmtId="0" fontId="43" fillId="0" borderId="3" xfId="0" applyFont="1" applyFill="1" applyBorder="1" applyAlignment="1">
      <alignment horizontal="left" wrapText="1"/>
    </xf>
    <xf numFmtId="0" fontId="43" fillId="0" borderId="16" xfId="0" applyFont="1" applyFill="1" applyBorder="1" applyAlignment="1">
      <alignment horizontal="left" wrapText="1"/>
    </xf>
    <xf numFmtId="0" fontId="44" fillId="0" borderId="12" xfId="0" applyFont="1" applyBorder="1"/>
    <xf numFmtId="0" fontId="43" fillId="0" borderId="6" xfId="0" applyFont="1" applyFill="1" applyBorder="1" applyAlignment="1">
      <alignment horizontal="left"/>
    </xf>
    <xf numFmtId="0" fontId="43" fillId="0" borderId="7" xfId="0" applyFont="1" applyFill="1" applyBorder="1" applyAlignment="1">
      <alignment horizontal="left"/>
    </xf>
    <xf numFmtId="164" fontId="43" fillId="0" borderId="28" xfId="0" applyNumberFormat="1" applyFont="1" applyFill="1" applyBorder="1" applyAlignment="1">
      <alignment horizontal="center"/>
    </xf>
    <xf numFmtId="164" fontId="43" fillId="0" borderId="22" xfId="0" applyNumberFormat="1" applyFont="1" applyFill="1" applyBorder="1" applyAlignment="1">
      <alignment horizontal="center"/>
    </xf>
    <xf numFmtId="164" fontId="43" fillId="0" borderId="7" xfId="0" quotePrefix="1" applyNumberFormat="1" applyFont="1" applyFill="1" applyBorder="1" applyAlignment="1">
      <alignment horizontal="center"/>
    </xf>
    <xf numFmtId="0" fontId="43" fillId="12" borderId="7" xfId="0" quotePrefix="1" applyFont="1" applyFill="1" applyBorder="1" applyAlignment="1">
      <alignment horizontal="center"/>
    </xf>
    <xf numFmtId="0" fontId="43" fillId="7" borderId="17" xfId="0" applyFont="1" applyFill="1" applyBorder="1" applyAlignment="1">
      <alignment horizontal="left"/>
    </xf>
    <xf numFmtId="0" fontId="43" fillId="0" borderId="9" xfId="0" quotePrefix="1" applyFont="1" applyBorder="1" applyAlignment="1">
      <alignment horizontal="center"/>
    </xf>
    <xf numFmtId="164" fontId="43" fillId="0" borderId="7" xfId="0" applyNumberFormat="1" applyFont="1" applyFill="1" applyBorder="1" applyAlignment="1">
      <alignment horizontal="center"/>
    </xf>
    <xf numFmtId="164" fontId="43" fillId="7" borderId="7" xfId="0" applyNumberFormat="1" applyFont="1" applyFill="1" applyBorder="1" applyAlignment="1">
      <alignment horizontal="center"/>
    </xf>
    <xf numFmtId="0" fontId="44" fillId="0" borderId="6" xfId="0" applyFont="1" applyFill="1" applyBorder="1" applyAlignment="1">
      <alignment horizontal="center"/>
    </xf>
    <xf numFmtId="164" fontId="42" fillId="2" borderId="1" xfId="0" applyNumberFormat="1" applyFont="1" applyFill="1" applyBorder="1" applyAlignment="1">
      <alignment horizontal="center"/>
    </xf>
    <xf numFmtId="0" fontId="43" fillId="0" borderId="7" xfId="0" applyFont="1" applyBorder="1" applyAlignment="1">
      <alignment horizontal="left"/>
    </xf>
    <xf numFmtId="0" fontId="43" fillId="0" borderId="7" xfId="0" applyFont="1" applyBorder="1" applyAlignment="1">
      <alignment horizontal="left" wrapText="1"/>
    </xf>
    <xf numFmtId="0" fontId="43" fillId="0" borderId="2" xfId="0" quotePrefix="1" applyNumberFormat="1" applyFont="1" applyBorder="1" applyAlignment="1">
      <alignment horizontal="center"/>
    </xf>
    <xf numFmtId="0" fontId="43" fillId="0" borderId="11" xfId="0" applyFont="1" applyFill="1" applyBorder="1" applyAlignment="1">
      <alignment horizontal="left" wrapText="1"/>
    </xf>
    <xf numFmtId="0" fontId="43" fillId="0" borderId="10" xfId="0" quotePrefix="1" applyFont="1" applyFill="1" applyBorder="1" applyAlignment="1">
      <alignment horizontal="center"/>
    </xf>
    <xf numFmtId="49" fontId="43" fillId="0" borderId="5" xfId="0" applyNumberFormat="1" applyFont="1" applyBorder="1" applyAlignment="1">
      <alignment horizontal="center"/>
    </xf>
    <xf numFmtId="49" fontId="43" fillId="0" borderId="13" xfId="0" quotePrefix="1" applyNumberFormat="1" applyFont="1" applyBorder="1" applyAlignment="1">
      <alignment horizontal="center"/>
    </xf>
    <xf numFmtId="0" fontId="43" fillId="0" borderId="9" xfId="0" quotePrefix="1" applyFont="1" applyFill="1" applyBorder="1" applyAlignment="1">
      <alignment horizontal="center"/>
    </xf>
    <xf numFmtId="0" fontId="43" fillId="0" borderId="31" xfId="0" quotePrefix="1" applyFont="1" applyFill="1" applyBorder="1" applyAlignment="1">
      <alignment horizontal="center"/>
    </xf>
    <xf numFmtId="49" fontId="43" fillId="0" borderId="3" xfId="0" quotePrefix="1" applyNumberFormat="1" applyFont="1" applyFill="1" applyBorder="1" applyAlignment="1">
      <alignment horizontal="center"/>
    </xf>
    <xf numFmtId="0" fontId="43" fillId="0" borderId="30" xfId="0" quotePrefix="1" applyFont="1" applyFill="1" applyBorder="1" applyAlignment="1">
      <alignment horizontal="center"/>
    </xf>
    <xf numFmtId="49" fontId="43" fillId="0" borderId="32" xfId="0" quotePrefix="1" applyNumberFormat="1" applyFont="1" applyBorder="1" applyAlignment="1">
      <alignment horizontal="center"/>
    </xf>
    <xf numFmtId="16" fontId="43" fillId="0" borderId="1" xfId="0" quotePrefix="1" applyNumberFormat="1" applyFont="1" applyFill="1" applyBorder="1" applyAlignment="1">
      <alignment horizontal="left"/>
    </xf>
    <xf numFmtId="49" fontId="43" fillId="0" borderId="17" xfId="0" applyNumberFormat="1" applyFont="1" applyFill="1" applyBorder="1" applyAlignment="1">
      <alignment horizontal="center"/>
    </xf>
    <xf numFmtId="1" fontId="43" fillId="0" borderId="9" xfId="0" quotePrefix="1" applyNumberFormat="1" applyFont="1" applyFill="1" applyBorder="1" applyAlignment="1">
      <alignment horizontal="center"/>
    </xf>
    <xf numFmtId="1" fontId="43" fillId="0" borderId="33" xfId="0" quotePrefix="1" applyNumberFormat="1" applyFont="1" applyFill="1" applyBorder="1" applyAlignment="1">
      <alignment horizontal="center"/>
    </xf>
    <xf numFmtId="1" fontId="43" fillId="0" borderId="1" xfId="0" quotePrefix="1" applyNumberFormat="1" applyFont="1" applyFill="1" applyBorder="1" applyAlignment="1">
      <alignment horizontal="center"/>
    </xf>
    <xf numFmtId="1" fontId="43" fillId="0" borderId="34" xfId="0" quotePrefix="1" applyNumberFormat="1" applyFont="1" applyFill="1" applyBorder="1" applyAlignment="1">
      <alignment horizontal="center"/>
    </xf>
    <xf numFmtId="0" fontId="43" fillId="0" borderId="12" xfId="0" applyFont="1" applyBorder="1" applyAlignment="1">
      <alignment horizontal="left"/>
    </xf>
    <xf numFmtId="1" fontId="43" fillId="0" borderId="3" xfId="0" quotePrefix="1" applyNumberFormat="1" applyFont="1" applyFill="1" applyBorder="1" applyAlignment="1">
      <alignment horizontal="center"/>
    </xf>
    <xf numFmtId="0" fontId="43" fillId="0" borderId="10" xfId="0" quotePrefix="1" applyNumberFormat="1" applyFont="1" applyFill="1" applyBorder="1" applyAlignment="1">
      <alignment horizontal="center"/>
    </xf>
    <xf numFmtId="0" fontId="43" fillId="0" borderId="9" xfId="0" quotePrefix="1" applyNumberFormat="1" applyFont="1" applyFill="1" applyBorder="1" applyAlignment="1">
      <alignment horizontal="center"/>
    </xf>
    <xf numFmtId="49" fontId="44" fillId="2" borderId="6" xfId="0" applyNumberFormat="1" applyFont="1" applyFill="1" applyBorder="1" applyAlignment="1">
      <alignment horizontal="center"/>
    </xf>
    <xf numFmtId="0" fontId="48" fillId="0" borderId="39" xfId="0" applyFont="1" applyBorder="1"/>
    <xf numFmtId="1" fontId="43" fillId="0" borderId="8" xfId="0" quotePrefix="1" applyNumberFormat="1" applyFont="1" applyFill="1" applyBorder="1" applyAlignment="1">
      <alignment horizontal="center"/>
    </xf>
    <xf numFmtId="0" fontId="43" fillId="0" borderId="22" xfId="0" quotePrefix="1" applyFont="1" applyBorder="1" applyAlignment="1">
      <alignment horizontal="center"/>
    </xf>
    <xf numFmtId="1" fontId="43" fillId="0" borderId="22" xfId="0" quotePrefix="1" applyNumberFormat="1" applyFont="1" applyBorder="1" applyAlignment="1">
      <alignment horizontal="center"/>
    </xf>
    <xf numFmtId="0" fontId="43" fillId="0" borderId="2" xfId="0" quotePrefix="1" applyFont="1" applyBorder="1" applyAlignment="1">
      <alignment horizontal="center"/>
    </xf>
    <xf numFmtId="0" fontId="43" fillId="0" borderId="13" xfId="0" quotePrefix="1" applyFont="1" applyBorder="1" applyAlignment="1">
      <alignment horizontal="center"/>
    </xf>
    <xf numFmtId="0" fontId="43" fillId="0" borderId="5" xfId="0" quotePrefix="1" applyFont="1" applyBorder="1" applyAlignment="1">
      <alignment horizontal="center"/>
    </xf>
    <xf numFmtId="0" fontId="0" fillId="0" borderId="0" xfId="0" applyFill="1" applyBorder="1"/>
    <xf numFmtId="0" fontId="17" fillId="0" borderId="0" xfId="0" applyFont="1"/>
    <xf numFmtId="0" fontId="22" fillId="2" borderId="0" xfId="0" applyFont="1" applyFill="1" applyAlignment="1">
      <alignment horizontal="right"/>
    </xf>
    <xf numFmtId="164" fontId="7" fillId="0" borderId="2" xfId="0" applyNumberFormat="1" applyFont="1" applyFill="1" applyBorder="1" applyAlignment="1">
      <alignment horizontal="center"/>
    </xf>
    <xf numFmtId="0" fontId="26" fillId="5" borderId="0" xfId="0" applyFont="1" applyFill="1" applyBorder="1" applyAlignment="1">
      <alignment horizontal="center" wrapText="1"/>
    </xf>
    <xf numFmtId="0" fontId="17" fillId="0" borderId="0" xfId="0" applyFont="1" applyBorder="1"/>
    <xf numFmtId="0" fontId="42" fillId="2" borderId="1" xfId="0" applyFont="1" applyFill="1" applyBorder="1" applyAlignment="1">
      <alignment horizontal="center" wrapText="1"/>
    </xf>
    <xf numFmtId="0" fontId="43" fillId="0" borderId="7" xfId="0" applyFont="1" applyBorder="1" applyAlignment="1">
      <alignment horizontal="center"/>
    </xf>
    <xf numFmtId="164" fontId="11" fillId="0" borderId="7" xfId="0" applyNumberFormat="1" applyFont="1" applyFill="1" applyBorder="1" applyAlignment="1">
      <alignment horizontal="center"/>
    </xf>
    <xf numFmtId="1" fontId="43" fillId="0" borderId="7" xfId="0" quotePrefix="1" applyNumberFormat="1" applyFont="1" applyFill="1" applyBorder="1" applyAlignment="1">
      <alignment horizontal="center"/>
    </xf>
    <xf numFmtId="0" fontId="49" fillId="13" borderId="0" xfId="0" applyFont="1" applyFill="1"/>
    <xf numFmtId="0" fontId="17" fillId="9" borderId="0" xfId="0" applyFont="1" applyFill="1"/>
    <xf numFmtId="0" fontId="17" fillId="9" borderId="0" xfId="0" applyFont="1" applyFill="1" applyAlignment="1">
      <alignment horizontal="center" vertical="center"/>
    </xf>
    <xf numFmtId="0" fontId="17" fillId="9" borderId="0" xfId="0" applyFont="1" applyFill="1" applyAlignment="1">
      <alignment horizontal="center"/>
    </xf>
    <xf numFmtId="0" fontId="18" fillId="9" borderId="0" xfId="0" applyFont="1" applyFill="1"/>
    <xf numFmtId="0" fontId="50" fillId="13" borderId="0" xfId="0" applyFont="1" applyFill="1"/>
    <xf numFmtId="15" fontId="7" fillId="0" borderId="7" xfId="0" applyNumberFormat="1" applyFont="1" applyFill="1" applyBorder="1"/>
    <xf numFmtId="0" fontId="43" fillId="0" borderId="1" xfId="0" applyFont="1" applyFill="1" applyBorder="1" applyAlignment="1">
      <alignment horizontal="center" wrapText="1"/>
    </xf>
    <xf numFmtId="0" fontId="43" fillId="0" borderId="2" xfId="0" applyFont="1" applyFill="1" applyBorder="1" applyAlignment="1">
      <alignment horizontal="center" wrapText="1"/>
    </xf>
    <xf numFmtId="0" fontId="43" fillId="0" borderId="6" xfId="0" applyFont="1" applyFill="1" applyBorder="1" applyAlignment="1">
      <alignment horizontal="center" wrapText="1"/>
    </xf>
    <xf numFmtId="0" fontId="45" fillId="0" borderId="10" xfId="0" applyFont="1" applyBorder="1" applyAlignment="1">
      <alignment horizontal="center"/>
    </xf>
    <xf numFmtId="0" fontId="45" fillId="0" borderId="7" xfId="0" applyFont="1" applyBorder="1" applyAlignment="1">
      <alignment horizontal="center"/>
    </xf>
    <xf numFmtId="0" fontId="43" fillId="0" borderId="9" xfId="0" applyFont="1" applyBorder="1" applyAlignment="1">
      <alignment horizontal="center"/>
    </xf>
    <xf numFmtId="0" fontId="43" fillId="0" borderId="10" xfId="0" applyFont="1" applyBorder="1" applyAlignment="1">
      <alignment horizontal="center"/>
    </xf>
    <xf numFmtId="0" fontId="43" fillId="0" borderId="8" xfId="0" applyFont="1" applyFill="1" applyBorder="1" applyAlignment="1">
      <alignment horizontal="center" wrapText="1"/>
    </xf>
    <xf numFmtId="0" fontId="43" fillId="0" borderId="14" xfId="0" applyFont="1" applyFill="1" applyBorder="1" applyAlignment="1">
      <alignment horizontal="center" wrapText="1"/>
    </xf>
    <xf numFmtId="0" fontId="43" fillId="0" borderId="42" xfId="0" applyFont="1" applyFill="1" applyBorder="1" applyAlignment="1">
      <alignment horizontal="center" wrapText="1"/>
    </xf>
    <xf numFmtId="0" fontId="48" fillId="0" borderId="10" xfId="0" applyFont="1" applyBorder="1" applyAlignment="1">
      <alignment horizontal="center"/>
    </xf>
    <xf numFmtId="0" fontId="48" fillId="0" borderId="7" xfId="0" applyFont="1" applyBorder="1" applyAlignment="1">
      <alignment horizontal="center"/>
    </xf>
    <xf numFmtId="0" fontId="48" fillId="0" borderId="9" xfId="0" applyFont="1" applyBorder="1" applyAlignment="1">
      <alignment horizontal="center"/>
    </xf>
    <xf numFmtId="0" fontId="48" fillId="0" borderId="36" xfId="0" applyFont="1" applyBorder="1" applyAlignment="1">
      <alignment horizontal="center"/>
    </xf>
    <xf numFmtId="0" fontId="48" fillId="0" borderId="37" xfId="0" applyFont="1" applyBorder="1" applyAlignment="1">
      <alignment horizontal="center"/>
    </xf>
    <xf numFmtId="0" fontId="43" fillId="0" borderId="3" xfId="0" applyFont="1" applyFill="1" applyBorder="1" applyAlignment="1">
      <alignment horizontal="center" wrapText="1"/>
    </xf>
    <xf numFmtId="0" fontId="48" fillId="0" borderId="0" xfId="0" applyFont="1" applyBorder="1" applyAlignment="1">
      <alignment horizontal="center"/>
    </xf>
    <xf numFmtId="0" fontId="43" fillId="0" borderId="10" xfId="0" applyFont="1" applyFill="1" applyBorder="1" applyAlignment="1">
      <alignment horizontal="center" wrapText="1"/>
    </xf>
    <xf numFmtId="0" fontId="43" fillId="0" borderId="9" xfId="0" applyFont="1" applyFill="1" applyBorder="1" applyAlignment="1">
      <alignment horizontal="center" wrapText="1"/>
    </xf>
    <xf numFmtId="0" fontId="43" fillId="0" borderId="17" xfId="0" applyFont="1" applyFill="1" applyBorder="1" applyAlignment="1">
      <alignment horizontal="center" wrapText="1"/>
    </xf>
    <xf numFmtId="0" fontId="43" fillId="0" borderId="7" xfId="0" applyNumberFormat="1" applyFont="1" applyFill="1" applyBorder="1" applyAlignment="1">
      <alignment horizontal="center"/>
    </xf>
    <xf numFmtId="0" fontId="43" fillId="0" borderId="2" xfId="0" applyFont="1" applyBorder="1" applyAlignment="1">
      <alignment horizontal="center" wrapText="1"/>
    </xf>
    <xf numFmtId="0" fontId="43" fillId="0" borderId="7" xfId="0" applyFont="1" applyFill="1" applyBorder="1" applyAlignment="1">
      <alignment horizontal="center" wrapText="1"/>
    </xf>
    <xf numFmtId="0" fontId="43" fillId="0" borderId="22" xfId="0" applyFont="1" applyBorder="1" applyAlignment="1">
      <alignment horizontal="center"/>
    </xf>
    <xf numFmtId="0" fontId="43" fillId="0" borderId="22" xfId="0" applyFont="1" applyFill="1" applyBorder="1" applyAlignment="1">
      <alignment horizontal="center" wrapText="1"/>
    </xf>
    <xf numFmtId="0" fontId="43" fillId="0" borderId="22" xfId="0" applyFont="1" applyBorder="1" applyAlignment="1">
      <alignment horizontal="center" wrapText="1"/>
    </xf>
    <xf numFmtId="0" fontId="0" fillId="0" borderId="0" xfId="0" applyFill="1" applyBorder="1" applyAlignment="1">
      <alignment wrapText="1"/>
    </xf>
    <xf numFmtId="0" fontId="43" fillId="0" borderId="8" xfId="0" quotePrefix="1" applyNumberFormat="1" applyFont="1" applyFill="1" applyBorder="1" applyAlignment="1">
      <alignment horizontal="center"/>
    </xf>
    <xf numFmtId="0" fontId="43" fillId="0" borderId="5" xfId="0" applyNumberFormat="1" applyFont="1" applyBorder="1" applyAlignment="1">
      <alignment horizontal="center"/>
    </xf>
    <xf numFmtId="0" fontId="43" fillId="0" borderId="13" xfId="0" applyNumberFormat="1" applyFont="1" applyBorder="1" applyAlignment="1">
      <alignment horizontal="center"/>
    </xf>
    <xf numFmtId="0" fontId="43" fillId="0" borderId="8" xfId="0" applyNumberFormat="1" applyFont="1" applyFill="1" applyBorder="1" applyAlignment="1">
      <alignment horizontal="center"/>
    </xf>
    <xf numFmtId="0" fontId="43" fillId="0" borderId="1" xfId="0" applyNumberFormat="1" applyFont="1" applyFill="1" applyBorder="1" applyAlignment="1">
      <alignment horizontal="center"/>
    </xf>
    <xf numFmtId="0" fontId="43" fillId="0" borderId="6" xfId="0" applyNumberFormat="1" applyFont="1" applyBorder="1" applyAlignment="1">
      <alignment horizontal="center"/>
    </xf>
    <xf numFmtId="0" fontId="43" fillId="0" borderId="3" xfId="0" applyNumberFormat="1" applyFont="1" applyBorder="1" applyAlignment="1">
      <alignment horizontal="center" vertical="center"/>
    </xf>
    <xf numFmtId="0" fontId="43" fillId="0" borderId="32" xfId="0" applyNumberFormat="1" applyFont="1" applyFill="1" applyBorder="1" applyAlignment="1">
      <alignment horizontal="center"/>
    </xf>
    <xf numFmtId="0" fontId="5" fillId="0" borderId="45" xfId="0" applyFont="1" applyBorder="1" applyAlignment="1">
      <alignment horizontal="center"/>
    </xf>
    <xf numFmtId="0" fontId="5" fillId="0" borderId="36" xfId="0" applyFont="1" applyBorder="1" applyAlignment="1">
      <alignment horizontal="center" vertical="center"/>
    </xf>
    <xf numFmtId="0" fontId="5" fillId="0" borderId="48" xfId="0" applyFont="1" applyBorder="1" applyAlignment="1">
      <alignment horizontal="center" vertical="center"/>
    </xf>
    <xf numFmtId="0" fontId="0" fillId="0" borderId="19" xfId="0" applyBorder="1"/>
    <xf numFmtId="0" fontId="0" fillId="0" borderId="44" xfId="0" applyBorder="1"/>
    <xf numFmtId="0" fontId="0" fillId="0" borderId="49" xfId="0" applyBorder="1"/>
    <xf numFmtId="0" fontId="0" fillId="0" borderId="18" xfId="0" applyBorder="1"/>
    <xf numFmtId="0" fontId="0" fillId="0" borderId="41" xfId="0" applyBorder="1"/>
    <xf numFmtId="0" fontId="0" fillId="0" borderId="50" xfId="0" applyBorder="1"/>
    <xf numFmtId="0" fontId="42" fillId="2" borderId="17" xfId="0" applyFont="1" applyFill="1" applyBorder="1" applyAlignment="1">
      <alignment horizontal="left"/>
    </xf>
    <xf numFmtId="0" fontId="42" fillId="2" borderId="38" xfId="0" applyFont="1" applyFill="1" applyBorder="1" applyAlignment="1">
      <alignment horizontal="left"/>
    </xf>
    <xf numFmtId="0" fontId="42" fillId="2" borderId="8" xfId="0" applyFont="1" applyFill="1" applyBorder="1" applyAlignment="1">
      <alignment horizontal="left"/>
    </xf>
    <xf numFmtId="0" fontId="44" fillId="0" borderId="11" xfId="0" applyFont="1" applyBorder="1" applyAlignment="1">
      <alignment horizontal="left"/>
    </xf>
    <xf numFmtId="0" fontId="44" fillId="0" borderId="12" xfId="0" applyFont="1" applyBorder="1" applyAlignment="1">
      <alignment horizontal="left"/>
    </xf>
    <xf numFmtId="0" fontId="44" fillId="0" borderId="15" xfId="0" applyFont="1" applyBorder="1" applyAlignment="1">
      <alignment horizontal="left"/>
    </xf>
    <xf numFmtId="0" fontId="52" fillId="0" borderId="0" xfId="0" applyFont="1" applyAlignment="1">
      <alignment horizontal="center"/>
    </xf>
    <xf numFmtId="0" fontId="52" fillId="0" borderId="0" xfId="0" applyFont="1" applyFill="1" applyBorder="1" applyAlignment="1">
      <alignment horizontal="center" vertical="center"/>
    </xf>
    <xf numFmtId="0" fontId="52" fillId="0" borderId="0" xfId="0" applyFont="1" applyBorder="1" applyAlignment="1">
      <alignment horizontal="center" vertical="center"/>
    </xf>
    <xf numFmtId="0" fontId="10" fillId="0" borderId="0" xfId="0" applyFont="1"/>
    <xf numFmtId="49" fontId="10" fillId="0" borderId="0" xfId="0" applyNumberFormat="1" applyFont="1"/>
    <xf numFmtId="0" fontId="10" fillId="0" borderId="0" xfId="0" applyNumberFormat="1" applyFont="1"/>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0" xfId="0" applyFont="1" applyBorder="1"/>
    <xf numFmtId="0" fontId="10" fillId="0" borderId="43" xfId="0" applyFont="1" applyBorder="1" applyAlignment="1">
      <alignment horizontal="center" vertical="center"/>
    </xf>
    <xf numFmtId="0" fontId="10" fillId="0" borderId="40"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center" vertical="center"/>
    </xf>
    <xf numFmtId="0" fontId="10" fillId="0" borderId="41" xfId="0" applyFont="1" applyBorder="1" applyAlignment="1">
      <alignment horizontal="center" vertical="center"/>
    </xf>
    <xf numFmtId="0" fontId="10" fillId="0" borderId="50" xfId="0" applyFont="1" applyBorder="1" applyAlignment="1">
      <alignment horizontal="center" vertical="center"/>
    </xf>
    <xf numFmtId="0" fontId="10"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Fill="1" applyBorder="1"/>
    <xf numFmtId="0" fontId="10" fillId="0" borderId="0" xfId="0" applyFont="1" applyAlignment="1">
      <alignment horizontal="left"/>
    </xf>
    <xf numFmtId="0" fontId="10" fillId="8" borderId="0" xfId="0" applyFont="1" applyFill="1" applyBorder="1" applyAlignment="1">
      <alignment horizontal="left"/>
    </xf>
    <xf numFmtId="0" fontId="52" fillId="0" borderId="0" xfId="0" applyFont="1" applyBorder="1" applyAlignment="1"/>
    <xf numFmtId="0" fontId="53" fillId="0" borderId="0" xfId="0" applyFont="1" applyBorder="1"/>
    <xf numFmtId="0" fontId="54" fillId="0" borderId="0" xfId="0" applyFont="1" applyFill="1" applyBorder="1"/>
    <xf numFmtId="164" fontId="54" fillId="0" borderId="0" xfId="0" applyNumberFormat="1" applyFont="1" applyFill="1" applyBorder="1" applyAlignment="1">
      <alignment horizontal="center"/>
    </xf>
    <xf numFmtId="0" fontId="55" fillId="0" borderId="0" xfId="0" applyFont="1"/>
    <xf numFmtId="0" fontId="51" fillId="2" borderId="0" xfId="0" applyFont="1" applyFill="1" applyBorder="1" applyAlignment="1">
      <alignment horizontal="center"/>
    </xf>
    <xf numFmtId="0" fontId="51" fillId="0" borderId="0" xfId="0" applyFont="1" applyFill="1" applyBorder="1" applyAlignment="1">
      <alignment horizontal="center"/>
    </xf>
    <xf numFmtId="49" fontId="41" fillId="0" borderId="0" xfId="0" applyNumberFormat="1" applyFont="1" applyFill="1" applyBorder="1" applyAlignment="1">
      <alignment horizontal="left" vertical="top"/>
    </xf>
    <xf numFmtId="0" fontId="52" fillId="0" borderId="36" xfId="0" applyFont="1" applyBorder="1" applyAlignment="1">
      <alignment horizontal="center"/>
    </xf>
    <xf numFmtId="0" fontId="52" fillId="0" borderId="0" xfId="0" applyFont="1" applyFill="1" applyBorder="1" applyAlignment="1">
      <alignment horizontal="center"/>
    </xf>
    <xf numFmtId="0" fontId="4" fillId="0" borderId="0" xfId="0" applyFont="1" applyAlignment="1">
      <alignment horizontal="center"/>
    </xf>
    <xf numFmtId="0" fontId="10" fillId="0" borderId="18" xfId="0" applyFont="1" applyBorder="1" applyAlignment="1">
      <alignment horizontal="center"/>
    </xf>
    <xf numFmtId="0" fontId="10" fillId="0" borderId="41" xfId="0" applyFont="1" applyBorder="1" applyAlignment="1">
      <alignment horizontal="center"/>
    </xf>
    <xf numFmtId="0" fontId="10" fillId="0" borderId="50" xfId="0" applyFont="1" applyBorder="1" applyAlignment="1">
      <alignment horizontal="center"/>
    </xf>
    <xf numFmtId="0" fontId="10" fillId="0" borderId="19" xfId="0" applyFont="1" applyBorder="1" applyAlignment="1">
      <alignment horizontal="center"/>
    </xf>
    <xf numFmtId="0" fontId="10" fillId="0" borderId="44" xfId="0" applyFont="1" applyBorder="1" applyAlignment="1">
      <alignment horizontal="center"/>
    </xf>
    <xf numFmtId="0" fontId="10" fillId="0" borderId="49" xfId="0" applyFont="1" applyBorder="1" applyAlignment="1">
      <alignment horizontal="center"/>
    </xf>
    <xf numFmtId="0" fontId="10" fillId="0" borderId="52" xfId="0" applyFont="1" applyBorder="1" applyAlignment="1">
      <alignment horizontal="center"/>
    </xf>
    <xf numFmtId="0" fontId="10" fillId="0" borderId="10" xfId="0" applyFont="1" applyBorder="1" applyAlignment="1">
      <alignment horizontal="center"/>
    </xf>
    <xf numFmtId="0" fontId="10" fillId="0" borderId="46" xfId="0" applyFont="1" applyBorder="1" applyAlignment="1">
      <alignment horizontal="center"/>
    </xf>
    <xf numFmtId="0" fontId="10" fillId="0" borderId="51" xfId="0" applyFont="1" applyBorder="1" applyAlignment="1">
      <alignment horizontal="center"/>
    </xf>
    <xf numFmtId="2" fontId="7" fillId="4" borderId="5" xfId="0" applyNumberFormat="1" applyFont="1" applyFill="1" applyBorder="1" applyAlignment="1">
      <alignment horizontal="left" wrapText="1"/>
    </xf>
    <xf numFmtId="2" fontId="7" fillId="4" borderId="7" xfId="0" applyNumberFormat="1" applyFont="1" applyFill="1" applyBorder="1" applyAlignment="1">
      <alignment horizontal="center"/>
    </xf>
    <xf numFmtId="2" fontId="7" fillId="4" borderId="7" xfId="0" applyNumberFormat="1" applyFont="1" applyFill="1" applyBorder="1" applyAlignment="1">
      <alignment horizontal="left"/>
    </xf>
    <xf numFmtId="0" fontId="43" fillId="0" borderId="22" xfId="0" quotePrefix="1" applyNumberFormat="1" applyFont="1" applyBorder="1" applyAlignment="1">
      <alignment horizontal="center"/>
    </xf>
    <xf numFmtId="164" fontId="11" fillId="0" borderId="1" xfId="0" applyNumberFormat="1" applyFont="1" applyFill="1" applyBorder="1" applyAlignment="1">
      <alignment horizontal="center"/>
    </xf>
    <xf numFmtId="0" fontId="43" fillId="0" borderId="53" xfId="0" applyFont="1" applyFill="1" applyBorder="1" applyAlignment="1">
      <alignment horizontal="left" wrapText="1"/>
    </xf>
    <xf numFmtId="0" fontId="43" fillId="0" borderId="54" xfId="0" applyFont="1" applyFill="1" applyBorder="1" applyAlignment="1">
      <alignment horizontal="left" wrapText="1"/>
    </xf>
    <xf numFmtId="0" fontId="43" fillId="0" borderId="55" xfId="0" applyFont="1" applyFill="1" applyBorder="1" applyAlignment="1">
      <alignment horizontal="left" wrapText="1"/>
    </xf>
    <xf numFmtId="164" fontId="11" fillId="0" borderId="7" xfId="0" applyNumberFormat="1" applyFont="1" applyFill="1" applyBorder="1" applyAlignment="1">
      <alignment horizontal="center" wrapText="1"/>
    </xf>
    <xf numFmtId="49" fontId="0" fillId="0" borderId="0" xfId="0" applyNumberFormat="1" applyBorder="1"/>
    <xf numFmtId="0" fontId="51" fillId="2" borderId="56" xfId="0" applyFont="1" applyFill="1" applyBorder="1" applyAlignment="1">
      <alignment horizontal="center"/>
    </xf>
    <xf numFmtId="0" fontId="0" fillId="8" borderId="0" xfId="0" applyNumberFormat="1" applyFill="1" applyBorder="1"/>
    <xf numFmtId="0" fontId="10" fillId="0" borderId="58" xfId="0" applyFont="1" applyBorder="1" applyAlignment="1">
      <alignment horizontal="center"/>
    </xf>
    <xf numFmtId="0" fontId="10" fillId="0" borderId="59" xfId="0" applyFont="1" applyFill="1" applyBorder="1" applyAlignment="1">
      <alignment horizontal="center"/>
    </xf>
    <xf numFmtId="0" fontId="10" fillId="0" borderId="10" xfId="0" applyFont="1" applyFill="1" applyBorder="1" applyAlignment="1">
      <alignment horizontal="center"/>
    </xf>
    <xf numFmtId="0" fontId="10" fillId="0" borderId="46" xfId="0" applyFont="1" applyFill="1" applyBorder="1" applyAlignment="1">
      <alignment horizontal="center"/>
    </xf>
    <xf numFmtId="0" fontId="10" fillId="0" borderId="52" xfId="0" applyFont="1" applyFill="1" applyBorder="1" applyAlignment="1">
      <alignment horizontal="center"/>
    </xf>
    <xf numFmtId="0" fontId="10" fillId="0" borderId="60" xfId="0" applyFont="1" applyBorder="1" applyAlignment="1">
      <alignment horizontal="center"/>
    </xf>
    <xf numFmtId="164" fontId="42" fillId="2" borderId="17" xfId="0" applyNumberFormat="1" applyFont="1" applyFill="1" applyBorder="1" applyAlignment="1">
      <alignment horizontal="center"/>
    </xf>
    <xf numFmtId="0" fontId="43" fillId="0" borderId="57" xfId="0" applyFont="1" applyFill="1" applyBorder="1" applyAlignment="1">
      <alignment horizontal="center"/>
    </xf>
    <xf numFmtId="166" fontId="17" fillId="4" borderId="5" xfId="0" applyNumberFormat="1" applyFont="1" applyFill="1" applyBorder="1" applyAlignment="1">
      <alignment horizontal="center"/>
    </xf>
    <xf numFmtId="0" fontId="17" fillId="4" borderId="57" xfId="0" applyFont="1" applyFill="1" applyBorder="1" applyAlignment="1">
      <alignment horizontal="right"/>
    </xf>
    <xf numFmtId="0" fontId="19" fillId="0" borderId="0" xfId="0" applyFont="1" applyFill="1" applyAlignment="1">
      <alignment horizontal="center"/>
    </xf>
    <xf numFmtId="0" fontId="34" fillId="0" borderId="0" xfId="0" applyFont="1" applyFill="1"/>
    <xf numFmtId="0" fontId="17" fillId="0" borderId="0" xfId="0" applyFont="1" applyFill="1" applyAlignment="1">
      <alignment horizontal="center"/>
    </xf>
    <xf numFmtId="0" fontId="17" fillId="0" borderId="2" xfId="0" applyFont="1" applyFill="1" applyBorder="1" applyAlignment="1">
      <alignment horizontal="left" wrapText="1"/>
    </xf>
    <xf numFmtId="0" fontId="17" fillId="0" borderId="0" xfId="0" applyFont="1" applyFill="1" applyBorder="1" applyAlignment="1">
      <alignment horizontal="left" wrapText="1"/>
    </xf>
    <xf numFmtId="0" fontId="18" fillId="0" borderId="0" xfId="0" applyFont="1" applyFill="1" applyBorder="1" applyAlignment="1">
      <alignment horizontal="left" wrapText="1"/>
    </xf>
    <xf numFmtId="0" fontId="18" fillId="0" borderId="0" xfId="0" applyFont="1" applyFill="1" applyBorder="1"/>
    <xf numFmtId="0" fontId="17" fillId="0" borderId="2" xfId="0" applyFont="1" applyFill="1" applyBorder="1" applyAlignment="1">
      <alignment horizontal="right"/>
    </xf>
    <xf numFmtId="166" fontId="17" fillId="0" borderId="2" xfId="0" applyNumberFormat="1" applyFont="1" applyFill="1" applyBorder="1" applyAlignment="1">
      <alignment horizontal="center"/>
    </xf>
    <xf numFmtId="0" fontId="21" fillId="2" borderId="0" xfId="0" applyFont="1" applyFill="1" applyAlignment="1">
      <alignment horizontal="center" vertical="center" wrapText="1"/>
    </xf>
    <xf numFmtId="0" fontId="43" fillId="0" borderId="1"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2" xfId="0" applyFont="1" applyBorder="1" applyAlignment="1">
      <alignment horizontal="left" vertical="center" wrapText="1"/>
    </xf>
    <xf numFmtId="0" fontId="43" fillId="0" borderId="28"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51" fillId="2" borderId="0" xfId="0" applyFont="1" applyFill="1" applyBorder="1" applyAlignment="1">
      <alignment horizontal="center" wrapText="1"/>
    </xf>
    <xf numFmtId="0" fontId="51" fillId="2" borderId="0" xfId="0" applyFont="1" applyFill="1" applyBorder="1" applyAlignment="1">
      <alignment horizontal="center" vertical="center" wrapText="1"/>
    </xf>
    <xf numFmtId="0" fontId="43" fillId="0" borderId="38" xfId="0" applyNumberFormat="1" applyFont="1" applyFill="1" applyBorder="1" applyAlignment="1">
      <alignment horizontal="center"/>
    </xf>
    <xf numFmtId="0" fontId="10" fillId="15" borderId="0" xfId="0" applyFont="1" applyFill="1" applyAlignment="1">
      <alignment horizontal="left"/>
    </xf>
    <xf numFmtId="0" fontId="43" fillId="0" borderId="57" xfId="0" quotePrefix="1" applyFont="1" applyFill="1" applyBorder="1" applyAlignment="1">
      <alignment horizontal="center"/>
    </xf>
    <xf numFmtId="0" fontId="50" fillId="2" borderId="0" xfId="0" applyFont="1" applyFill="1" applyBorder="1" applyAlignment="1">
      <alignment horizontal="center"/>
    </xf>
    <xf numFmtId="0" fontId="49" fillId="2" borderId="0" xfId="0" applyFont="1" applyFill="1" applyBorder="1" applyAlignment="1">
      <alignment horizontal="center"/>
    </xf>
    <xf numFmtId="0" fontId="57" fillId="0" borderId="0" xfId="0" applyFont="1"/>
    <xf numFmtId="0" fontId="58" fillId="0" borderId="0" xfId="0" applyFont="1" applyAlignment="1">
      <alignment horizontal="center"/>
    </xf>
    <xf numFmtId="0" fontId="59" fillId="14" borderId="0" xfId="0" applyFont="1" applyFill="1" applyBorder="1" applyAlignment="1">
      <alignment horizontal="center"/>
    </xf>
    <xf numFmtId="0" fontId="50" fillId="0" borderId="0" xfId="0" applyFont="1" applyFill="1" applyBorder="1" applyAlignment="1">
      <alignment horizontal="center"/>
    </xf>
    <xf numFmtId="0" fontId="59" fillId="2" borderId="0" xfId="0" applyFont="1" applyFill="1" applyBorder="1" applyAlignment="1">
      <alignment horizontal="center"/>
    </xf>
    <xf numFmtId="0" fontId="57" fillId="0" borderId="0" xfId="0" applyFont="1" applyAlignment="1">
      <alignment horizontal="left"/>
    </xf>
    <xf numFmtId="0" fontId="43" fillId="0" borderId="41" xfId="0" quotePrefix="1" applyFont="1" applyFill="1" applyBorder="1" applyAlignment="1">
      <alignment horizontal="center"/>
    </xf>
    <xf numFmtId="0" fontId="44" fillId="0" borderId="11" xfId="0" applyFont="1" applyBorder="1" applyAlignment="1">
      <alignment horizontal="left"/>
    </xf>
    <xf numFmtId="0" fontId="12" fillId="0" borderId="6" xfId="0" applyFont="1" applyFill="1" applyBorder="1"/>
    <xf numFmtId="164" fontId="7" fillId="0" borderId="28" xfId="0" applyNumberFormat="1" applyFont="1" applyFill="1" applyBorder="1" applyAlignment="1">
      <alignment horizontal="center"/>
    </xf>
    <xf numFmtId="164" fontId="7" fillId="0" borderId="9" xfId="0" applyNumberFormat="1" applyFont="1" applyFill="1" applyBorder="1"/>
    <xf numFmtId="164" fontId="11" fillId="0" borderId="1" xfId="0" quotePrefix="1" applyNumberFormat="1" applyFont="1" applyBorder="1" applyAlignment="1">
      <alignment horizontal="center"/>
    </xf>
    <xf numFmtId="164" fontId="11" fillId="0" borderId="17" xfId="0" quotePrefix="1" applyNumberFormat="1" applyFont="1" applyBorder="1" applyAlignment="1">
      <alignment horizontal="center"/>
    </xf>
    <xf numFmtId="164" fontId="11" fillId="0" borderId="10" xfId="0" applyNumberFormat="1" applyFont="1" applyBorder="1" applyAlignment="1">
      <alignment horizontal="center"/>
    </xf>
    <xf numFmtId="0" fontId="11" fillId="0" borderId="10" xfId="0" applyNumberFormat="1" applyFont="1" applyBorder="1" applyAlignment="1">
      <alignment horizontal="center"/>
    </xf>
    <xf numFmtId="164" fontId="7" fillId="0" borderId="10" xfId="0" applyNumberFormat="1" applyFont="1" applyFill="1" applyBorder="1" applyAlignment="1">
      <alignment horizontal="center"/>
    </xf>
    <xf numFmtId="0" fontId="11" fillId="0" borderId="57" xfId="0" applyFont="1" applyFill="1" applyBorder="1"/>
    <xf numFmtId="0" fontId="11" fillId="0" borderId="57" xfId="0" applyFont="1" applyFill="1" applyBorder="1" applyAlignment="1">
      <alignment horizontal="center"/>
    </xf>
    <xf numFmtId="164" fontId="11" fillId="0" borderId="57" xfId="0" quotePrefix="1" applyNumberFormat="1" applyFont="1" applyBorder="1" applyAlignment="1">
      <alignment horizontal="center"/>
    </xf>
    <xf numFmtId="164" fontId="11" fillId="0" borderId="57" xfId="0" applyNumberFormat="1" applyFont="1" applyBorder="1" applyAlignment="1">
      <alignment horizontal="center"/>
    </xf>
    <xf numFmtId="0" fontId="11" fillId="0" borderId="57" xfId="0" applyNumberFormat="1" applyFont="1" applyBorder="1" applyAlignment="1">
      <alignment horizontal="center"/>
    </xf>
    <xf numFmtId="164" fontId="7" fillId="0" borderId="57" xfId="0" applyNumberFormat="1" applyFont="1" applyFill="1" applyBorder="1" applyAlignment="1">
      <alignment horizontal="center"/>
    </xf>
    <xf numFmtId="164" fontId="11" fillId="0" borderId="57" xfId="0" applyNumberFormat="1" applyFont="1" applyFill="1" applyBorder="1" applyAlignment="1">
      <alignment horizontal="center"/>
    </xf>
    <xf numFmtId="0" fontId="0" fillId="0" borderId="57" xfId="0" applyFill="1" applyBorder="1"/>
    <xf numFmtId="0" fontId="17" fillId="8" borderId="2" xfId="0" applyFont="1" applyFill="1" applyBorder="1" applyAlignment="1">
      <alignment horizontal="right"/>
    </xf>
    <xf numFmtId="166" fontId="17" fillId="8" borderId="2" xfId="0" applyNumberFormat="1" applyFont="1" applyFill="1" applyBorder="1" applyAlignment="1">
      <alignment horizontal="center"/>
    </xf>
    <xf numFmtId="0" fontId="44" fillId="0" borderId="11" xfId="0" applyFont="1" applyFill="1" applyBorder="1" applyAlignment="1">
      <alignment horizontal="left" wrapText="1"/>
    </xf>
    <xf numFmtId="0" fontId="44" fillId="0" borderId="12" xfId="0" applyFont="1" applyFill="1" applyBorder="1" applyAlignment="1">
      <alignment horizontal="left" wrapText="1"/>
    </xf>
    <xf numFmtId="0" fontId="44" fillId="0" borderId="15" xfId="0" applyFont="1" applyFill="1" applyBorder="1" applyAlignment="1">
      <alignment horizontal="left" wrapText="1"/>
    </xf>
    <xf numFmtId="0" fontId="42" fillId="2" borderId="17" xfId="0" applyFont="1" applyFill="1" applyBorder="1" applyAlignment="1">
      <alignment horizontal="left"/>
    </xf>
    <xf numFmtId="0" fontId="42" fillId="2" borderId="38" xfId="0" applyFont="1" applyFill="1" applyBorder="1" applyAlignment="1">
      <alignment horizontal="left"/>
    </xf>
    <xf numFmtId="0" fontId="42" fillId="2" borderId="8" xfId="0" applyFont="1" applyFill="1" applyBorder="1" applyAlignment="1">
      <alignment horizontal="left"/>
    </xf>
    <xf numFmtId="0" fontId="44" fillId="0" borderId="11" xfId="0" applyFont="1" applyBorder="1" applyAlignment="1">
      <alignment horizontal="left"/>
    </xf>
    <xf numFmtId="0" fontId="44" fillId="0" borderId="12" xfId="0" applyFont="1" applyBorder="1" applyAlignment="1">
      <alignment horizontal="left"/>
    </xf>
    <xf numFmtId="0" fontId="44" fillId="0" borderId="15" xfId="0" applyFont="1" applyBorder="1" applyAlignment="1">
      <alignment horizontal="left"/>
    </xf>
    <xf numFmtId="0" fontId="5" fillId="0" borderId="0" xfId="0" applyFont="1" applyAlignment="1">
      <alignment horizontal="center"/>
    </xf>
  </cellXfs>
  <cellStyles count="5">
    <cellStyle name="Comma" xfId="1" builtinId="3"/>
    <cellStyle name="Followed Hyperlink" xfId="4" builtinId="9" hidden="1"/>
    <cellStyle name="Hyperlink" xfId="2" builtinId="8"/>
    <cellStyle name="Normal" xfId="0" builtinId="0"/>
    <cellStyle name="Normal 2" xfId="3"/>
  </cellStyles>
  <dxfs count="15">
    <dxf>
      <fill>
        <patternFill>
          <bgColor rgb="FF00B853"/>
        </patternFill>
      </fill>
    </dxf>
    <dxf>
      <fill>
        <patternFill>
          <bgColor rgb="FFF61B04"/>
        </patternFill>
      </fill>
    </dxf>
    <dxf>
      <fill>
        <patternFill>
          <bgColor rgb="FFFC5442"/>
        </patternFill>
      </fill>
    </dxf>
    <dxf>
      <fill>
        <patternFill>
          <bgColor rgb="FFF61B04"/>
        </patternFill>
      </fill>
    </dxf>
    <dxf>
      <fill>
        <patternFill>
          <bgColor rgb="FF00B853"/>
        </patternFill>
      </fill>
    </dxf>
    <dxf>
      <fill>
        <patternFill>
          <bgColor rgb="FFF61B04"/>
        </patternFill>
      </fill>
    </dxf>
    <dxf>
      <fill>
        <patternFill>
          <bgColor rgb="FF00B853"/>
        </patternFill>
      </fill>
    </dxf>
    <dxf>
      <fill>
        <patternFill>
          <bgColor rgb="FFF61B04"/>
        </patternFill>
      </fill>
    </dxf>
    <dxf>
      <fill>
        <patternFill>
          <bgColor rgb="FFFC5442"/>
        </patternFill>
      </fill>
    </dxf>
    <dxf>
      <fill>
        <patternFill>
          <bgColor rgb="FFFC5442"/>
        </patternFill>
      </fill>
    </dxf>
    <dxf>
      <fill>
        <patternFill>
          <bgColor rgb="FFFC5442"/>
        </patternFill>
      </fill>
    </dxf>
    <dxf>
      <fill>
        <patternFill>
          <bgColor rgb="FFFC5442"/>
        </patternFill>
      </fill>
    </dxf>
    <dxf>
      <fill>
        <patternFill>
          <bgColor rgb="FFFC5442"/>
        </patternFill>
      </fill>
    </dxf>
    <dxf>
      <fill>
        <patternFill>
          <bgColor rgb="FF00B853"/>
        </patternFill>
      </fill>
    </dxf>
    <dxf>
      <fill>
        <patternFill>
          <bgColor rgb="FFF61B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1B04"/>
      <color rgb="FF003366"/>
      <color rgb="FFFF3300"/>
      <color rgb="FF00B853"/>
      <color rgb="FFFC5442"/>
      <color rgb="FFFB3E03"/>
      <color rgb="FF99FF66"/>
      <color rgb="FFE20000"/>
      <color rgb="FFFF552D"/>
      <color rgb="FF66FF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38463</xdr:colOff>
      <xdr:row>138</xdr:row>
      <xdr:rowOff>30298</xdr:rowOff>
    </xdr:from>
    <xdr:to>
      <xdr:col>10</xdr:col>
      <xdr:colOff>328630</xdr:colOff>
      <xdr:row>142</xdr:row>
      <xdr:rowOff>32112</xdr:rowOff>
    </xdr:to>
    <xdr:sp macro="" textlink="" fLocksText="0">
      <xdr:nvSpPr>
        <xdr:cNvPr id="1025" name="Text Box 31"/>
        <xdr:cNvSpPr txBox="1">
          <a:spLocks noChangeArrowheads="1"/>
        </xdr:cNvSpPr>
      </xdr:nvSpPr>
      <xdr:spPr bwMode="auto">
        <a:xfrm>
          <a:off x="1072606" y="31816584"/>
          <a:ext cx="11788203" cy="654957"/>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defRPr sz="1000"/>
          </a:pPr>
          <a:r>
            <a:rPr lang="en-GB" sz="9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900" b="1" i="0" u="none" strike="noStrike" baseline="0">
              <a:solidFill>
                <a:srgbClr val="000000"/>
              </a:solidFill>
              <a:latin typeface="Trebuchet MS"/>
            </a:rPr>
            <a:t>express authorisation</a:t>
          </a:r>
          <a:r>
            <a:rPr lang="en-GB" sz="9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editAs="oneCell">
    <xdr:from>
      <xdr:col>0</xdr:col>
      <xdr:colOff>27214</xdr:colOff>
      <xdr:row>0</xdr:row>
      <xdr:rowOff>0</xdr:rowOff>
    </xdr:from>
    <xdr:to>
      <xdr:col>1</xdr:col>
      <xdr:colOff>670992</xdr:colOff>
      <xdr:row>5</xdr:row>
      <xdr:rowOff>466725</xdr:rowOff>
    </xdr:to>
    <xdr:pic>
      <xdr:nvPicPr>
        <xdr:cNvPr id="3079" name="Picture 12" descr="GPorts_logo-new-13.jpg"/>
        <xdr:cNvPicPr>
          <a:picLocks noChangeAspect="1"/>
        </xdr:cNvPicPr>
      </xdr:nvPicPr>
      <xdr:blipFill>
        <a:blip xmlns:r="http://schemas.openxmlformats.org/officeDocument/2006/relationships" r:embed="rId1"/>
        <a:srcRect/>
        <a:stretch>
          <a:fillRect/>
        </a:stretch>
      </xdr:blipFill>
      <xdr:spPr bwMode="auto">
        <a:xfrm>
          <a:off x="27214" y="0"/>
          <a:ext cx="1677921" cy="129676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F136"/>
  <sheetViews>
    <sheetView showGridLines="0" tabSelected="1" topLeftCell="A6" zoomScale="55" zoomScaleNormal="55" zoomScalePageLayoutView="70" workbookViewId="0">
      <selection activeCell="U107" sqref="U107"/>
    </sheetView>
  </sheetViews>
  <sheetFormatPr defaultColWidth="8.7109375" defaultRowHeight="12.75"/>
  <cols>
    <col min="1" max="1" width="15.42578125" style="174" customWidth="1"/>
    <col min="2" max="2" width="31.42578125" bestFit="1" customWidth="1"/>
    <col min="3" max="3" width="12.140625" customWidth="1"/>
    <col min="4" max="4" width="13" customWidth="1"/>
    <col min="5" max="5" width="8.5703125" style="153" bestFit="1" customWidth="1"/>
    <col min="6" max="6" width="8.140625" style="213" customWidth="1"/>
    <col min="7" max="7" width="31.28515625" customWidth="1"/>
    <col min="8" max="8" width="12.42578125" customWidth="1"/>
    <col min="9" max="9" width="12.28515625" customWidth="1"/>
    <col min="10" max="10" width="8.42578125" customWidth="1"/>
    <col min="11" max="11" width="15.42578125" customWidth="1"/>
    <col min="12" max="12" width="31.42578125" customWidth="1"/>
  </cols>
  <sheetData>
    <row r="1" spans="1:19" s="1" customFormat="1" ht="14.25" customHeight="1">
      <c r="A1" s="173"/>
      <c r="B1" s="68"/>
      <c r="C1" s="68"/>
      <c r="D1" s="68"/>
      <c r="E1" s="150"/>
      <c r="F1" s="210"/>
      <c r="G1" s="68"/>
      <c r="H1" s="68"/>
    </row>
    <row r="2" spans="1:19" s="1" customFormat="1">
      <c r="A2" s="173"/>
      <c r="B2" s="68"/>
      <c r="C2" s="68"/>
      <c r="D2" s="68"/>
      <c r="E2" s="150"/>
      <c r="F2" s="210"/>
      <c r="G2" s="68"/>
      <c r="H2" s="68"/>
    </row>
    <row r="3" spans="1:19" s="1" customFormat="1">
      <c r="A3" s="173"/>
      <c r="B3" s="68"/>
      <c r="C3" s="68"/>
      <c r="D3" s="68"/>
      <c r="E3" s="150"/>
      <c r="F3" s="210"/>
      <c r="G3" s="68"/>
      <c r="H3" s="68"/>
    </row>
    <row r="4" spans="1:19" s="1" customFormat="1" ht="25.5" customHeight="1">
      <c r="A4" s="173"/>
      <c r="B4" s="70"/>
      <c r="C4" s="70"/>
      <c r="D4" s="69"/>
      <c r="E4" s="150"/>
      <c r="F4" s="210"/>
      <c r="G4" s="68"/>
      <c r="H4" s="68"/>
    </row>
    <row r="5" spans="1:19" s="1" customFormat="1" ht="24" hidden="1" customHeight="1">
      <c r="A5" s="173"/>
      <c r="B5" s="68"/>
      <c r="C5" s="68"/>
      <c r="D5" s="72"/>
      <c r="E5" s="151"/>
      <c r="F5" s="211"/>
      <c r="G5" s="73"/>
      <c r="H5" s="73"/>
      <c r="I5" s="73"/>
      <c r="J5" s="73"/>
      <c r="K5" s="74"/>
    </row>
    <row r="6" spans="1:19" s="1" customFormat="1" ht="38.25" customHeight="1">
      <c r="A6" s="173"/>
      <c r="B6" s="68"/>
      <c r="C6" s="68"/>
      <c r="D6" s="71"/>
      <c r="E6" s="152"/>
      <c r="F6" s="212"/>
      <c r="G6" s="68"/>
      <c r="H6" s="68"/>
      <c r="I6" s="68"/>
      <c r="J6" s="68"/>
    </row>
    <row r="7" spans="1:19" s="1" customFormat="1" ht="24.75" customHeight="1">
      <c r="B7" s="462" t="s">
        <v>308</v>
      </c>
      <c r="C7" s="68"/>
      <c r="D7" s="68"/>
      <c r="E7" s="71"/>
      <c r="F7" s="212"/>
      <c r="G7" s="410"/>
      <c r="H7" s="410"/>
      <c r="I7" s="410"/>
      <c r="J7" s="410"/>
      <c r="K7" s="367"/>
    </row>
    <row r="8" spans="1:19" s="437" customFormat="1" ht="36.75" customHeight="1">
      <c r="B8" s="518"/>
      <c r="C8" s="514" t="s">
        <v>286</v>
      </c>
      <c r="D8" s="513" t="s">
        <v>111</v>
      </c>
      <c r="E8" s="460" t="s">
        <v>289</v>
      </c>
      <c r="F8" s="460" t="s">
        <v>290</v>
      </c>
      <c r="G8" s="460" t="s">
        <v>291</v>
      </c>
      <c r="H8" s="436"/>
      <c r="I8" s="436"/>
      <c r="J8" s="436"/>
      <c r="K8" s="436"/>
    </row>
    <row r="9" spans="1:19" s="437" customFormat="1" ht="20.100000000000001" customHeight="1" thickBot="1">
      <c r="B9" s="519" t="s">
        <v>3</v>
      </c>
      <c r="F9" s="438"/>
      <c r="G9" s="439"/>
      <c r="H9" s="440"/>
      <c r="I9" s="440"/>
      <c r="J9" s="440"/>
      <c r="K9" s="440"/>
    </row>
    <row r="10" spans="1:19" s="437" customFormat="1" ht="20.100000000000001" customHeight="1">
      <c r="B10" s="518" t="s">
        <v>283</v>
      </c>
      <c r="C10" s="446">
        <f>Brazil!G187</f>
        <v>80</v>
      </c>
      <c r="D10" s="447">
        <f>Brazil!F187</f>
        <v>0</v>
      </c>
      <c r="E10" s="447">
        <f>Brazil!E187</f>
        <v>64</v>
      </c>
      <c r="F10" s="447">
        <f>Brazil!D187</f>
        <v>4</v>
      </c>
      <c r="G10" s="448">
        <f>Brazil!C187</f>
        <v>12</v>
      </c>
      <c r="H10" s="441"/>
      <c r="I10" s="441"/>
      <c r="J10" s="441"/>
      <c r="K10" s="441"/>
      <c r="M10" s="442"/>
      <c r="N10" s="442"/>
      <c r="O10" s="442"/>
      <c r="P10" s="442"/>
      <c r="Q10" s="442"/>
      <c r="R10" s="442"/>
      <c r="S10" s="442"/>
    </row>
    <row r="11" spans="1:19" s="437" customFormat="1" ht="20.100000000000001" customHeight="1" thickBot="1">
      <c r="B11" s="518" t="s">
        <v>284</v>
      </c>
      <c r="C11" s="443">
        <v>74</v>
      </c>
      <c r="D11" s="444">
        <v>0</v>
      </c>
      <c r="E11" s="444">
        <v>64</v>
      </c>
      <c r="F11" s="444">
        <v>2</v>
      </c>
      <c r="G11" s="445">
        <v>8</v>
      </c>
      <c r="H11" s="441"/>
      <c r="I11" s="441"/>
      <c r="J11" s="441"/>
      <c r="K11" s="441"/>
      <c r="M11" s="442"/>
      <c r="N11" s="442"/>
      <c r="O11" s="442"/>
      <c r="P11" s="442"/>
      <c r="Q11" s="442"/>
      <c r="R11" s="442"/>
      <c r="S11" s="442"/>
    </row>
    <row r="12" spans="1:19" s="437" customFormat="1" ht="20.100000000000001" customHeight="1">
      <c r="B12" s="518"/>
      <c r="C12" s="463"/>
      <c r="D12" s="463"/>
      <c r="E12" s="463"/>
      <c r="F12" s="463"/>
      <c r="G12" s="463"/>
      <c r="H12" s="440"/>
      <c r="I12" s="440"/>
      <c r="J12" s="440"/>
      <c r="K12" s="440"/>
      <c r="M12" s="442"/>
      <c r="N12" s="442"/>
      <c r="O12" s="442"/>
      <c r="P12" s="442"/>
      <c r="Q12" s="442"/>
      <c r="R12" s="442"/>
      <c r="S12" s="442"/>
    </row>
    <row r="13" spans="1:19" s="437" customFormat="1" ht="20.100000000000001" customHeight="1" thickBot="1">
      <c r="B13" s="519" t="s">
        <v>28</v>
      </c>
      <c r="C13" s="461"/>
      <c r="D13" s="461"/>
      <c r="E13" s="461"/>
      <c r="F13" s="461"/>
      <c r="G13" s="461"/>
      <c r="H13" s="441"/>
      <c r="I13" s="441"/>
      <c r="J13" s="441"/>
      <c r="K13" s="441"/>
      <c r="M13" s="442"/>
      <c r="N13" s="442"/>
      <c r="O13" s="442"/>
      <c r="P13" s="442"/>
      <c r="Q13" s="442"/>
      <c r="R13" s="442"/>
      <c r="S13" s="442"/>
    </row>
    <row r="14" spans="1:19" s="437" customFormat="1" ht="20.100000000000001" customHeight="1">
      <c r="B14" s="518" t="s">
        <v>283</v>
      </c>
      <c r="C14" s="446">
        <f>Argentina!G178</f>
        <v>42</v>
      </c>
      <c r="D14" s="447">
        <f>Brazil!F187</f>
        <v>0</v>
      </c>
      <c r="E14" s="447">
        <f>Argentina!E178</f>
        <v>0</v>
      </c>
      <c r="F14" s="447">
        <f>Argentina!D178</f>
        <v>10</v>
      </c>
      <c r="G14" s="448">
        <f>Argentina!C178</f>
        <v>32</v>
      </c>
      <c r="M14" s="442"/>
      <c r="N14" s="442"/>
      <c r="O14" s="442"/>
      <c r="P14" s="442"/>
      <c r="Q14" s="442"/>
      <c r="R14" s="442"/>
      <c r="S14" s="442"/>
    </row>
    <row r="15" spans="1:19" s="437" customFormat="1" ht="20.100000000000001" customHeight="1" thickBot="1">
      <c r="B15" s="518" t="s">
        <v>284</v>
      </c>
      <c r="C15" s="449">
        <v>48</v>
      </c>
      <c r="D15" s="450">
        <v>0</v>
      </c>
      <c r="E15" s="450">
        <v>0</v>
      </c>
      <c r="F15" s="450">
        <v>10</v>
      </c>
      <c r="G15" s="451">
        <v>38</v>
      </c>
      <c r="M15" s="442"/>
      <c r="N15" s="442"/>
      <c r="O15" s="442"/>
      <c r="P15" s="442"/>
      <c r="Q15" s="442"/>
      <c r="R15" s="442"/>
      <c r="S15" s="442"/>
    </row>
    <row r="16" spans="1:19" s="437" customFormat="1" ht="20.100000000000001" customHeight="1">
      <c r="B16" s="518"/>
      <c r="C16" s="434"/>
      <c r="D16" s="434"/>
      <c r="E16" s="434"/>
      <c r="F16" s="434"/>
      <c r="G16" s="434"/>
      <c r="M16" s="442"/>
      <c r="N16" s="442"/>
      <c r="O16" s="442"/>
      <c r="P16" s="442"/>
      <c r="Q16" s="442"/>
      <c r="R16" s="442"/>
      <c r="S16" s="442"/>
    </row>
    <row r="17" spans="2:19" s="437" customFormat="1" ht="31.5" customHeight="1" thickBot="1">
      <c r="B17" s="519" t="s">
        <v>167</v>
      </c>
      <c r="C17" s="513" t="s">
        <v>286</v>
      </c>
      <c r="D17" s="460" t="s">
        <v>289</v>
      </c>
      <c r="E17" s="486" t="s">
        <v>290</v>
      </c>
      <c r="F17" s="486" t="s">
        <v>291</v>
      </c>
      <c r="G17" s="439"/>
      <c r="M17" s="442"/>
      <c r="N17" s="442"/>
      <c r="O17" s="442"/>
      <c r="P17" s="442"/>
      <c r="Q17" s="442"/>
      <c r="R17" s="442"/>
      <c r="S17" s="442"/>
    </row>
    <row r="18" spans="2:19" s="437" customFormat="1" ht="20.100000000000001" customHeight="1">
      <c r="B18" s="518" t="s">
        <v>283</v>
      </c>
      <c r="C18" s="446">
        <f>Australia!F116</f>
        <v>3</v>
      </c>
      <c r="D18" s="447">
        <f>Australia!D116</f>
        <v>2</v>
      </c>
      <c r="E18" s="447">
        <f>Australia!C116</f>
        <v>1</v>
      </c>
      <c r="F18" s="447">
        <f>Australia!D116</f>
        <v>2</v>
      </c>
      <c r="G18" s="439"/>
      <c r="M18" s="442"/>
      <c r="N18" s="442"/>
      <c r="O18" s="442"/>
      <c r="P18" s="442"/>
      <c r="Q18" s="442"/>
      <c r="R18" s="442"/>
      <c r="S18" s="442"/>
    </row>
    <row r="19" spans="2:19" s="437" customFormat="1" ht="20.100000000000001" customHeight="1" thickBot="1">
      <c r="B19" s="518" t="s">
        <v>284</v>
      </c>
      <c r="C19" s="449">
        <v>2</v>
      </c>
      <c r="D19" s="450">
        <v>0</v>
      </c>
      <c r="E19" s="450">
        <v>2</v>
      </c>
      <c r="F19" s="450">
        <v>0</v>
      </c>
      <c r="G19" s="439"/>
      <c r="Q19" s="442"/>
      <c r="R19" s="442"/>
      <c r="S19" s="442"/>
    </row>
    <row r="20" spans="2:19" s="437" customFormat="1" ht="20.100000000000001" customHeight="1">
      <c r="B20" s="520"/>
    </row>
    <row r="21" spans="2:19" s="437" customFormat="1" ht="20.100000000000001" customHeight="1">
      <c r="B21" s="521"/>
      <c r="C21" s="465"/>
      <c r="D21" s="465"/>
      <c r="E21" s="465"/>
      <c r="F21" s="465"/>
      <c r="G21" s="465"/>
    </row>
    <row r="22" spans="2:19" s="453" customFormat="1" ht="34.5" customHeight="1">
      <c r="B22" s="519" t="s">
        <v>3</v>
      </c>
      <c r="C22" s="514" t="s">
        <v>286</v>
      </c>
      <c r="D22" s="460" t="s">
        <v>111</v>
      </c>
      <c r="E22" s="460" t="s">
        <v>289</v>
      </c>
      <c r="F22" s="460" t="s">
        <v>290</v>
      </c>
      <c r="G22" s="460" t="s">
        <v>291</v>
      </c>
    </row>
    <row r="23" spans="2:19" s="453" customFormat="1" ht="20.100000000000001" customHeight="1" thickBot="1">
      <c r="B23" s="522" t="s">
        <v>36</v>
      </c>
      <c r="C23" s="516"/>
      <c r="D23" s="516"/>
      <c r="E23" s="516"/>
      <c r="F23" s="516"/>
      <c r="G23" s="516"/>
    </row>
    <row r="24" spans="2:19" s="453" customFormat="1" ht="20.100000000000001" customHeight="1">
      <c r="B24" s="518" t="s">
        <v>283</v>
      </c>
      <c r="C24" s="466">
        <f>SUM(Brazil!G53,Brazil!G59,Brazil!G65,Brazil!G71,Brazil!G76,Brazil!G82,Brazil!G88,Brazil!G93,Brazil!G94,Brazil!G93,Brazil!G100,Brazil!G106)</f>
        <v>23</v>
      </c>
      <c r="D24" s="467">
        <f>SUM(Brazil!F53,Brazil!F59,Brazil!F65,Brazil!F71,Brazil!F76,Brazil!F82,Brazil!F88,Brazil!F94,Brazil!F100,Brazil!F106)</f>
        <v>0</v>
      </c>
      <c r="E24" s="467">
        <f>SUM(Brazil!E53,Brazil!E59,Brazil!E65,Brazil!E71,Brazil!E76,Brazil!E82,Brazil!E88,Brazil!E94,Brazil!E100,Brazil!E106,Brazil!E115,Brazil!E121,Brazil!E127,Brazil!E133,Brazil!E142,Brazil!E142,Brazil!E133,Brazil!E127,Brazil!E120,Brazil!E122,Brazil!E120,Brazil!E121,Brazil!E122,Brazil!E115)</f>
        <v>31</v>
      </c>
      <c r="F24" s="467">
        <f>SUM(Brazil!D53,Brazil!D59,Brazil!D65,Brazil!D72,Brazil!D71,Brazil!D72,Brazil!D76,Brazil!D82,Brazil!D88,Brazil!D94,Brazil!D100,Brazil!D106)</f>
        <v>2</v>
      </c>
      <c r="G24" s="468">
        <f>SUM(Brazil!C53,Brazil!C59,Brazil!C66,Brazil!C65,Brazil!C66,Brazil!C71,Brazil!C76,Brazil!C82,Brazil!C88,Brazil!C94,Brazil!C100,Brazil!C106)</f>
        <v>4</v>
      </c>
      <c r="H24" s="437"/>
      <c r="I24" s="437"/>
      <c r="J24" s="437"/>
      <c r="K24" s="437"/>
      <c r="L24" s="437"/>
      <c r="M24" s="437"/>
      <c r="N24" s="437"/>
      <c r="O24" s="437"/>
      <c r="P24" s="437"/>
    </row>
    <row r="25" spans="2:19" s="453" customFormat="1" ht="20.100000000000001" customHeight="1" thickBot="1">
      <c r="B25" s="518" t="s">
        <v>284</v>
      </c>
      <c r="C25" s="469">
        <v>15</v>
      </c>
      <c r="D25" s="470">
        <v>0</v>
      </c>
      <c r="E25" s="470">
        <v>25</v>
      </c>
      <c r="F25" s="470">
        <v>1</v>
      </c>
      <c r="G25" s="471">
        <v>1</v>
      </c>
      <c r="H25" s="437"/>
      <c r="I25" s="437"/>
      <c r="J25" s="437"/>
      <c r="K25" s="437"/>
      <c r="L25" s="437"/>
      <c r="M25" s="437"/>
      <c r="N25" s="437"/>
      <c r="O25" s="437"/>
      <c r="P25" s="437"/>
    </row>
    <row r="26" spans="2:19" s="453" customFormat="1" ht="20.100000000000001" customHeight="1" thickBot="1">
      <c r="B26" s="518" t="s">
        <v>29</v>
      </c>
      <c r="C26" s="461"/>
      <c r="D26" s="461"/>
      <c r="E26" s="461"/>
      <c r="F26" s="461"/>
      <c r="G26" s="461"/>
      <c r="H26" s="437"/>
      <c r="I26" s="437"/>
      <c r="J26" s="437"/>
      <c r="K26" s="437"/>
      <c r="L26" s="437"/>
      <c r="M26" s="437"/>
      <c r="N26" s="437"/>
      <c r="O26" s="437"/>
      <c r="P26" s="437"/>
    </row>
    <row r="27" spans="2:19" s="453" customFormat="1" ht="20.100000000000001" customHeight="1">
      <c r="B27" s="518" t="s">
        <v>283</v>
      </c>
      <c r="C27" s="466">
        <f>SUM(Brazil!G13,Brazil!G19,Brazil!G25,Brazil!G31,Brazil!G37,Brazil!G43)</f>
        <v>33</v>
      </c>
      <c r="D27" s="467">
        <f>SUM(Brazil!F13,Brazil!F19,Brazil!F25,Brazil!F31,Brazil!F37,Brazil!F43)</f>
        <v>0</v>
      </c>
      <c r="E27" s="467">
        <f>SUM(Brazil!E13,Brazil!E19,Brazil!E25,Brazil!E31,Brazil!E37,Brazil!E43)</f>
        <v>31</v>
      </c>
      <c r="F27" s="467">
        <f>SUM(Brazil!D13,Brazil!D19,Brazil!D25,Brazil!D31,Brazil!D37,Brazil!D43)</f>
        <v>0</v>
      </c>
      <c r="G27" s="468">
        <f>SUM(Brazil!C13,Brazil!C19,Brazil!C25,Brazil!C31,Brazil!C37,Brazil!C43)</f>
        <v>2</v>
      </c>
      <c r="H27" s="437"/>
      <c r="I27" s="437"/>
      <c r="J27" s="437"/>
      <c r="K27" s="437"/>
      <c r="L27" s="437"/>
      <c r="M27" s="437"/>
      <c r="N27" s="437"/>
      <c r="O27" s="437"/>
      <c r="P27" s="437"/>
    </row>
    <row r="28" spans="2:19" s="454" customFormat="1" ht="20.100000000000001" customHeight="1" thickBot="1">
      <c r="B28" s="518" t="s">
        <v>284</v>
      </c>
      <c r="C28" s="469">
        <v>41</v>
      </c>
      <c r="D28" s="470">
        <v>0</v>
      </c>
      <c r="E28" s="470">
        <v>36</v>
      </c>
      <c r="F28" s="470">
        <v>0</v>
      </c>
      <c r="G28" s="471">
        <v>5</v>
      </c>
      <c r="J28" s="455"/>
      <c r="K28" s="455"/>
      <c r="L28" s="440"/>
      <c r="M28" s="440"/>
      <c r="N28" s="440"/>
      <c r="O28" s="440"/>
      <c r="P28" s="440"/>
    </row>
    <row r="29" spans="2:19" s="452" customFormat="1" ht="20.100000000000001" customHeight="1">
      <c r="B29" s="523"/>
      <c r="L29" s="464"/>
      <c r="M29" s="435"/>
      <c r="N29" s="435"/>
      <c r="O29" s="435"/>
      <c r="P29" s="435"/>
    </row>
    <row r="30" spans="2:19" s="453" customFormat="1" ht="20.100000000000001" customHeight="1">
      <c r="B30" s="521"/>
      <c r="C30" s="465"/>
      <c r="D30" s="465"/>
      <c r="E30" s="465"/>
      <c r="F30" s="465"/>
      <c r="G30" s="465"/>
      <c r="J30" s="437"/>
      <c r="K30" s="437"/>
      <c r="L30" s="442"/>
      <c r="M30" s="442"/>
      <c r="N30" s="442"/>
      <c r="O30" s="442"/>
      <c r="P30" s="442"/>
    </row>
    <row r="31" spans="2:19" s="453" customFormat="1" ht="31.5" customHeight="1">
      <c r="B31" s="519" t="s">
        <v>28</v>
      </c>
      <c r="C31" s="514" t="s">
        <v>286</v>
      </c>
      <c r="D31" s="460" t="s">
        <v>111</v>
      </c>
      <c r="E31" s="460" t="s">
        <v>289</v>
      </c>
      <c r="F31" s="460" t="s">
        <v>290</v>
      </c>
      <c r="G31" s="460" t="s">
        <v>291</v>
      </c>
      <c r="J31" s="437"/>
      <c r="K31" s="437"/>
      <c r="L31" s="442"/>
      <c r="M31" s="442"/>
      <c r="N31" s="442"/>
      <c r="O31" s="442"/>
      <c r="P31" s="442"/>
    </row>
    <row r="32" spans="2:19" s="453" customFormat="1" ht="31.5" customHeight="1">
      <c r="B32" s="524" t="s">
        <v>58</v>
      </c>
      <c r="C32" s="514"/>
      <c r="D32" s="460"/>
      <c r="E32" s="460"/>
      <c r="F32" s="460"/>
      <c r="G32" s="460"/>
      <c r="J32" s="437"/>
      <c r="K32" s="437"/>
      <c r="L32" s="442"/>
      <c r="M32" s="442"/>
      <c r="N32" s="442"/>
      <c r="O32" s="442"/>
      <c r="P32" s="442"/>
    </row>
    <row r="33" spans="1:16" s="453" customFormat="1" ht="20.100000000000001" customHeight="1">
      <c r="B33" s="518" t="s">
        <v>283</v>
      </c>
      <c r="C33" s="472">
        <f>SUM(Argentina!G12,Argentina!G17,Argentina!G21,Argentina!G25,Argentina!G29,Argentina!G33,Argentina!G37,Argentina!G41,Argentina!G45,Argentina!G49,Argentina!G53,Argentina!G57)</f>
        <v>34</v>
      </c>
      <c r="D33" s="473">
        <f>SUM(Argentina!F12,Argentina!F17,Argentina!F21,Argentina!F25,Argentina!F29,Argentina!F33,Argentina!F37,Argentina!F41,Argentina!F45,Argentina!F49,Argentina!F53,Argentina!F57)</f>
        <v>0</v>
      </c>
      <c r="E33" s="473">
        <f>SUM(Argentina!E12,Argentina!E17,Argentina!E21,Argentina!E25,Argentina!E29,Argentina!E33,Argentina!E37,Argentina!E41,Argentina!E45,Argentina!E49,Argentina!E53,Argentina!E57)</f>
        <v>0</v>
      </c>
      <c r="F33" s="473">
        <f>SUM(Argentina!D12,Argentina!D17,Argentina!D21,Argentina!D25,Argentina!D29,Argentina!D33,Argentina!D37,Argentina!D41,Argentina!D45,Argentina!D49,Argentina!D53,Argentina!D57)</f>
        <v>10</v>
      </c>
      <c r="G33" s="474">
        <f>SUM(Argentina!C12,Argentina!C17,Argentina!C21,Argentina!C26,Argentina!C26,Argentina!C25,Argentina!C29,Argentina!C33,Argentina!C37,Argentina!C41,Argentina!C45,Argentina!C49,Argentina!C53,Argentina!C57)</f>
        <v>24</v>
      </c>
      <c r="J33" s="442"/>
      <c r="K33" s="437"/>
      <c r="L33" s="437"/>
      <c r="M33" s="442"/>
      <c r="N33" s="442"/>
      <c r="O33" s="442"/>
      <c r="P33" s="442"/>
    </row>
    <row r="34" spans="1:16" s="453" customFormat="1" ht="20.100000000000001" customHeight="1" thickBot="1">
      <c r="B34" s="518" t="s">
        <v>284</v>
      </c>
      <c r="C34" s="475">
        <v>33</v>
      </c>
      <c r="D34" s="470">
        <v>0</v>
      </c>
      <c r="E34" s="470">
        <v>0</v>
      </c>
      <c r="F34" s="470">
        <v>8</v>
      </c>
      <c r="G34" s="471">
        <v>25</v>
      </c>
      <c r="J34" s="442"/>
      <c r="K34" s="437"/>
      <c r="L34" s="437"/>
      <c r="M34" s="442"/>
      <c r="N34" s="442"/>
      <c r="O34" s="442"/>
      <c r="P34" s="442"/>
    </row>
    <row r="35" spans="1:16" s="453" customFormat="1" ht="20.100000000000001" customHeight="1">
      <c r="B35" s="518"/>
      <c r="C35" s="434"/>
      <c r="D35" s="434"/>
      <c r="E35" s="434"/>
      <c r="F35" s="434"/>
      <c r="G35" s="434"/>
      <c r="J35" s="442"/>
      <c r="K35" s="437"/>
      <c r="L35" s="437"/>
      <c r="M35" s="442"/>
      <c r="N35" s="442"/>
      <c r="O35" s="442"/>
      <c r="P35" s="442"/>
    </row>
    <row r="36" spans="1:16" s="453" customFormat="1" ht="30" customHeight="1">
      <c r="B36" s="524" t="s">
        <v>64</v>
      </c>
      <c r="C36" s="514" t="s">
        <v>286</v>
      </c>
      <c r="D36" s="460" t="s">
        <v>111</v>
      </c>
      <c r="E36" s="460" t="s">
        <v>289</v>
      </c>
      <c r="F36" s="460" t="s">
        <v>290</v>
      </c>
      <c r="G36" s="460" t="s">
        <v>291</v>
      </c>
      <c r="H36" s="456"/>
      <c r="I36" s="442"/>
      <c r="J36" s="442"/>
      <c r="K36" s="442"/>
      <c r="L36" s="442"/>
      <c r="M36" s="442"/>
      <c r="N36" s="442"/>
      <c r="O36" s="442"/>
      <c r="P36" s="442"/>
    </row>
    <row r="37" spans="1:16" s="453" customFormat="1" ht="20.100000000000001" customHeight="1">
      <c r="B37" s="518" t="s">
        <v>283</v>
      </c>
      <c r="C37" s="492">
        <f>SUM(Argentina!G65,Argentina!G70,Argentina!G74,Argentina!G79,Argentina!G83)</f>
        <v>1</v>
      </c>
      <c r="D37" s="490">
        <f>SUM(Argentina!F65,Argentina!F70,Argentina!F74,Argentina!F79,Argentina!F83)</f>
        <v>0</v>
      </c>
      <c r="E37" s="490">
        <f>SUM(Argentina!E65,Argentina!E70,Argentina!E74,Argentina!E79,Argentina!E83)</f>
        <v>0</v>
      </c>
      <c r="F37" s="490">
        <f>SUM(Argentina!D65,Argentina!D70,Argentina!D74,Argentina!D79,Argentina!D83)</f>
        <v>0</v>
      </c>
      <c r="G37" s="491">
        <f>SUM(Argentina!C65,Argentina!C70,Argentina!C74,Argentina!C79,Argentina!C83)</f>
        <v>1</v>
      </c>
      <c r="H37" s="452"/>
      <c r="I37" s="457"/>
      <c r="J37" s="458"/>
      <c r="K37" s="458"/>
      <c r="L37" s="452"/>
      <c r="M37" s="452"/>
      <c r="N37" s="452"/>
      <c r="O37" s="452"/>
      <c r="P37" s="452"/>
    </row>
    <row r="38" spans="1:16" s="453" customFormat="1" ht="20.100000000000001" customHeight="1">
      <c r="B38" s="518" t="s">
        <v>284</v>
      </c>
      <c r="C38" s="492">
        <v>1</v>
      </c>
      <c r="D38" s="490">
        <v>0</v>
      </c>
      <c r="E38" s="490">
        <v>0</v>
      </c>
      <c r="F38" s="490">
        <v>0</v>
      </c>
      <c r="G38" s="491">
        <v>1</v>
      </c>
      <c r="K38" s="459"/>
      <c r="L38" s="437"/>
      <c r="M38" s="437"/>
      <c r="N38" s="437"/>
      <c r="O38" s="437"/>
      <c r="P38" s="437"/>
    </row>
    <row r="39" spans="1:16" s="437" customFormat="1" ht="20.100000000000001" customHeight="1">
      <c r="B39" s="525"/>
      <c r="C39" s="453"/>
      <c r="D39" s="453"/>
      <c r="E39" s="453"/>
      <c r="F39" s="453"/>
      <c r="G39" s="453"/>
    </row>
    <row r="40" spans="1:16" s="437" customFormat="1" ht="20.100000000000001" customHeight="1">
      <c r="B40" s="521"/>
      <c r="C40" s="465"/>
      <c r="D40" s="465"/>
      <c r="E40" s="465"/>
      <c r="F40" s="465"/>
      <c r="G40" s="453"/>
    </row>
    <row r="41" spans="1:16" s="437" customFormat="1" ht="36" customHeight="1">
      <c r="B41" s="519" t="s">
        <v>167</v>
      </c>
      <c r="C41" s="514" t="s">
        <v>286</v>
      </c>
      <c r="D41" s="460" t="s">
        <v>289</v>
      </c>
      <c r="E41" s="460" t="s">
        <v>290</v>
      </c>
      <c r="F41" s="460" t="s">
        <v>291</v>
      </c>
      <c r="G41" s="453"/>
    </row>
    <row r="42" spans="1:16" s="437" customFormat="1" ht="26.25" customHeight="1">
      <c r="B42" s="524" t="s">
        <v>287</v>
      </c>
      <c r="C42" s="514"/>
      <c r="D42" s="460"/>
      <c r="E42" s="460"/>
      <c r="F42" s="460"/>
      <c r="G42" s="453"/>
    </row>
    <row r="43" spans="1:16" s="437" customFormat="1" ht="20.100000000000001" customHeight="1">
      <c r="B43" s="518" t="s">
        <v>283</v>
      </c>
      <c r="C43" s="472">
        <f>SUM(Australia!F94,Australia!F100,Australia!F106,Australia!F112)</f>
        <v>2</v>
      </c>
      <c r="D43" s="473">
        <f>SUM(Australia!E100,Australia!E106,Australia!E112)</f>
        <v>0</v>
      </c>
      <c r="E43" s="473">
        <f>SUM(Australia!D112,Australia!D106,Australia!D100,Australia!D94)</f>
        <v>2</v>
      </c>
      <c r="F43" s="491">
        <f>SUM(Australia!C100,Australia!C106,Australia!C112)</f>
        <v>0</v>
      </c>
      <c r="G43" s="453"/>
    </row>
    <row r="44" spans="1:16" s="437" customFormat="1" ht="20.100000000000001" customHeight="1" thickBot="1">
      <c r="B44" s="518" t="s">
        <v>284</v>
      </c>
      <c r="C44" s="493">
        <v>0</v>
      </c>
      <c r="D44" s="488">
        <v>0</v>
      </c>
      <c r="E44" s="488">
        <v>0</v>
      </c>
      <c r="F44" s="489">
        <v>0</v>
      </c>
      <c r="G44" s="456"/>
    </row>
    <row r="45" spans="1:16">
      <c r="E45" s="485"/>
      <c r="F45" s="487"/>
    </row>
    <row r="48" spans="1:16" s="5" customFormat="1" ht="20.100000000000001" customHeight="1">
      <c r="A48" s="169"/>
      <c r="B48" s="2"/>
      <c r="C48" s="2"/>
      <c r="D48" s="3"/>
      <c r="E48" s="154"/>
      <c r="F48" s="246"/>
      <c r="K48" s="251"/>
    </row>
    <row r="49" spans="1:16" s="5" customFormat="1" ht="26.25" customHeight="1">
      <c r="A49" s="169"/>
      <c r="B49" s="241" t="s">
        <v>0</v>
      </c>
      <c r="C49" s="242" t="s">
        <v>1</v>
      </c>
      <c r="D49" s="243" t="s">
        <v>2</v>
      </c>
      <c r="E49" s="4"/>
      <c r="F49" s="246"/>
      <c r="G49" s="241"/>
      <c r="H49" s="242" t="s">
        <v>1</v>
      </c>
      <c r="I49" s="241" t="s">
        <v>2</v>
      </c>
      <c r="J49" s="4"/>
      <c r="K49" s="251"/>
      <c r="L49" s="7"/>
    </row>
    <row r="50" spans="1:16" s="5" customFormat="1" ht="20.100000000000001" customHeight="1">
      <c r="A50" s="169"/>
      <c r="B50" s="241" t="s">
        <v>25</v>
      </c>
      <c r="C50" s="336">
        <f>Sourcedata!BS5</f>
        <v>4.8442622950819674</v>
      </c>
      <c r="D50" s="376" t="s">
        <v>326</v>
      </c>
      <c r="F50" s="246"/>
      <c r="G50" s="241" t="s">
        <v>26</v>
      </c>
      <c r="H50" s="494">
        <f>Sourcedata!BR4</f>
        <v>0.83333333333333337</v>
      </c>
      <c r="I50" s="495">
        <v>0</v>
      </c>
      <c r="K50" s="251"/>
    </row>
    <row r="51" spans="1:16" s="5" customFormat="1" ht="20.100000000000001" customHeight="1">
      <c r="A51" s="175"/>
      <c r="B51" s="248"/>
      <c r="C51" s="249"/>
      <c r="D51" s="250"/>
      <c r="F51" s="260"/>
      <c r="G51" s="335"/>
      <c r="H51" s="252"/>
      <c r="I51" s="332"/>
      <c r="K51" s="262"/>
      <c r="L51" s="125"/>
      <c r="M51" s="125"/>
      <c r="N51" s="125"/>
      <c r="O51" s="125"/>
      <c r="P51" s="125"/>
    </row>
    <row r="52" spans="1:16" s="5" customFormat="1" ht="20.100000000000001" customHeight="1">
      <c r="A52" s="169"/>
      <c r="B52" s="325" t="s">
        <v>3</v>
      </c>
      <c r="C52" s="327">
        <f>Sourcedata!BT18</f>
        <v>9.0384615384615383</v>
      </c>
      <c r="D52" s="376" t="s">
        <v>323</v>
      </c>
      <c r="F52" s="244"/>
      <c r="G52" s="326" t="s">
        <v>105</v>
      </c>
      <c r="H52" s="333">
        <f>Sourcedata!BT11</f>
        <v>0.83333333333333337</v>
      </c>
      <c r="I52" s="330">
        <v>0</v>
      </c>
      <c r="K52" s="245"/>
      <c r="L52" s="4"/>
      <c r="M52" s="4"/>
      <c r="N52" s="4"/>
      <c r="O52" s="4"/>
      <c r="P52" s="4"/>
    </row>
    <row r="53" spans="1:16" s="5" customFormat="1" ht="20.100000000000001" customHeight="1">
      <c r="A53" s="169"/>
      <c r="B53" s="326" t="s">
        <v>28</v>
      </c>
      <c r="C53" s="328">
        <f>Sourcedata!BT54</f>
        <v>1.6290322580645162</v>
      </c>
      <c r="D53" s="329" t="s">
        <v>324</v>
      </c>
      <c r="F53" s="264"/>
      <c r="G53" s="331" t="s">
        <v>143</v>
      </c>
      <c r="H53" s="334">
        <f>Sourcedata!BT113</f>
        <v>0.66666666666666663</v>
      </c>
      <c r="I53" s="329" t="s">
        <v>325</v>
      </c>
      <c r="K53" s="251"/>
    </row>
    <row r="54" spans="1:16" s="5" customFormat="1" ht="20.100000000000001" customHeight="1">
      <c r="A54" s="169"/>
      <c r="B54" s="254"/>
      <c r="C54" s="254"/>
      <c r="D54" s="255"/>
      <c r="E54" s="256"/>
      <c r="F54" s="264"/>
      <c r="K54" s="251"/>
    </row>
    <row r="55" spans="1:16" s="5" customFormat="1" ht="20.100000000000001" customHeight="1">
      <c r="A55" s="169"/>
      <c r="B55" s="257"/>
      <c r="C55" s="257"/>
      <c r="D55" s="258"/>
      <c r="E55" s="259"/>
      <c r="F55" s="268"/>
      <c r="G55" s="254"/>
      <c r="H55" s="254"/>
      <c r="I55" s="258"/>
      <c r="J55" s="261"/>
      <c r="K55" s="251"/>
    </row>
    <row r="56" spans="1:16" s="5" customFormat="1" ht="20.100000000000001" customHeight="1">
      <c r="A56" s="169"/>
      <c r="B56" s="549" t="s">
        <v>25</v>
      </c>
      <c r="C56" s="550"/>
      <c r="D56" s="550"/>
      <c r="E56" s="551"/>
      <c r="F56" s="268"/>
      <c r="G56" s="428" t="s">
        <v>26</v>
      </c>
      <c r="H56" s="429"/>
      <c r="I56" s="429"/>
      <c r="J56" s="430"/>
      <c r="K56" s="251"/>
    </row>
    <row r="57" spans="1:16" s="5" customFormat="1" ht="35.25" customHeight="1" thickBot="1">
      <c r="A57" s="169"/>
      <c r="B57" s="263" t="s">
        <v>5</v>
      </c>
      <c r="C57" s="373" t="s">
        <v>278</v>
      </c>
      <c r="D57" s="242" t="s">
        <v>277</v>
      </c>
      <c r="E57" s="243" t="s">
        <v>2</v>
      </c>
      <c r="F57" s="270"/>
      <c r="G57" s="265" t="s">
        <v>105</v>
      </c>
      <c r="H57" s="373" t="s">
        <v>278</v>
      </c>
      <c r="I57" s="373" t="s">
        <v>277</v>
      </c>
      <c r="J57" s="241" t="s">
        <v>2</v>
      </c>
      <c r="K57" s="271"/>
      <c r="M57" s="6"/>
    </row>
    <row r="58" spans="1:16" s="5" customFormat="1" ht="20.100000000000001" customHeight="1" thickBot="1">
      <c r="A58" s="169"/>
      <c r="B58" s="546" t="s">
        <v>29</v>
      </c>
      <c r="C58" s="547"/>
      <c r="D58" s="547"/>
      <c r="E58" s="548"/>
      <c r="F58" s="270"/>
      <c r="G58" s="431" t="s">
        <v>27</v>
      </c>
      <c r="H58" s="432"/>
      <c r="I58" s="432"/>
      <c r="J58" s="433"/>
      <c r="K58" s="272"/>
      <c r="L58" s="11"/>
      <c r="M58" s="6"/>
    </row>
    <row r="59" spans="1:16" s="5" customFormat="1" ht="27" customHeight="1">
      <c r="A59" s="169"/>
      <c r="B59" s="267" t="s">
        <v>30</v>
      </c>
      <c r="C59" s="384">
        <v>0</v>
      </c>
      <c r="D59" s="339">
        <v>0</v>
      </c>
      <c r="E59" s="253">
        <v>0</v>
      </c>
      <c r="F59" s="268"/>
      <c r="G59" s="508" t="s">
        <v>84</v>
      </c>
      <c r="H59" s="384">
        <v>0</v>
      </c>
      <c r="I59" s="364">
        <v>2</v>
      </c>
      <c r="J59" s="253">
        <v>0</v>
      </c>
      <c r="K59" s="273"/>
      <c r="M59" s="6"/>
    </row>
    <row r="60" spans="1:16" s="5" customFormat="1" ht="27" customHeight="1">
      <c r="A60" s="176"/>
      <c r="B60" s="269" t="s">
        <v>31</v>
      </c>
      <c r="C60" s="385">
        <v>2</v>
      </c>
      <c r="D60" s="339">
        <v>2</v>
      </c>
      <c r="E60" s="253" t="s">
        <v>313</v>
      </c>
      <c r="F60" s="268"/>
      <c r="G60" s="509" t="s">
        <v>85</v>
      </c>
      <c r="H60" s="385">
        <v>1</v>
      </c>
      <c r="I60" s="364">
        <v>2</v>
      </c>
      <c r="J60" s="253">
        <v>0</v>
      </c>
      <c r="K60" s="275"/>
      <c r="M60" s="6"/>
    </row>
    <row r="61" spans="1:16" s="5" customFormat="1" ht="27" customHeight="1">
      <c r="A61" s="169"/>
      <c r="B61" s="269" t="s">
        <v>32</v>
      </c>
      <c r="C61" s="385">
        <v>28</v>
      </c>
      <c r="D61" s="339">
        <v>49</v>
      </c>
      <c r="E61" s="253" t="s">
        <v>314</v>
      </c>
      <c r="F61" s="276"/>
      <c r="G61" s="510" t="s">
        <v>86</v>
      </c>
      <c r="H61" s="405">
        <v>0</v>
      </c>
      <c r="I61" s="364">
        <v>1</v>
      </c>
      <c r="J61" s="253">
        <v>0</v>
      </c>
      <c r="K61" s="277"/>
      <c r="M61" s="6"/>
    </row>
    <row r="62" spans="1:16" s="5" customFormat="1" ht="27" customHeight="1">
      <c r="A62" s="169"/>
      <c r="B62" s="269" t="s">
        <v>33</v>
      </c>
      <c r="C62" s="385">
        <v>0</v>
      </c>
      <c r="D62" s="339">
        <v>0</v>
      </c>
      <c r="E62" s="376">
        <v>0</v>
      </c>
      <c r="F62" s="276"/>
      <c r="G62" s="509" t="s">
        <v>87</v>
      </c>
      <c r="H62" s="385">
        <v>1</v>
      </c>
      <c r="I62" s="339">
        <v>1</v>
      </c>
      <c r="J62" s="376">
        <v>0</v>
      </c>
      <c r="K62" s="277"/>
      <c r="M62" s="6"/>
    </row>
    <row r="63" spans="1:16" s="5" customFormat="1" ht="27" customHeight="1">
      <c r="A63" s="169"/>
      <c r="B63" s="269" t="s">
        <v>34</v>
      </c>
      <c r="C63" s="385">
        <v>0</v>
      </c>
      <c r="D63" s="339">
        <v>0</v>
      </c>
      <c r="E63" s="253">
        <v>0</v>
      </c>
      <c r="F63" s="280"/>
      <c r="G63" s="509" t="s">
        <v>88</v>
      </c>
      <c r="H63" s="385">
        <v>0</v>
      </c>
      <c r="I63" s="364">
        <v>2</v>
      </c>
      <c r="J63" s="253">
        <v>0</v>
      </c>
      <c r="K63" s="277"/>
      <c r="M63" s="6"/>
    </row>
    <row r="64" spans="1:16" s="5" customFormat="1" ht="27" customHeight="1" thickBot="1">
      <c r="A64" s="169"/>
      <c r="B64" s="274" t="s">
        <v>35</v>
      </c>
      <c r="C64" s="386">
        <v>0</v>
      </c>
      <c r="D64" s="339" t="s">
        <v>139</v>
      </c>
      <c r="E64" s="253">
        <v>0</v>
      </c>
      <c r="F64" s="276"/>
      <c r="G64" s="509" t="s">
        <v>89</v>
      </c>
      <c r="H64" s="385">
        <v>0</v>
      </c>
      <c r="I64" s="364">
        <v>1</v>
      </c>
      <c r="J64" s="253">
        <v>0</v>
      </c>
      <c r="K64" s="277"/>
      <c r="M64" s="6"/>
      <c r="N64" s="116"/>
    </row>
    <row r="65" spans="1:15" s="5" customFormat="1" ht="27" customHeight="1" thickBot="1">
      <c r="A65" s="169"/>
      <c r="B65" s="546" t="s">
        <v>36</v>
      </c>
      <c r="C65" s="547"/>
      <c r="D65" s="547"/>
      <c r="E65" s="548"/>
      <c r="F65" s="276"/>
      <c r="G65" s="509" t="s">
        <v>90</v>
      </c>
      <c r="H65" s="385">
        <v>1</v>
      </c>
      <c r="I65" s="364">
        <v>2</v>
      </c>
      <c r="J65" s="376">
        <v>0</v>
      </c>
      <c r="K65" s="277"/>
      <c r="M65" s="6"/>
      <c r="N65" s="116"/>
    </row>
    <row r="66" spans="1:15" s="5" customFormat="1" ht="27" customHeight="1" thickBot="1">
      <c r="A66" s="169"/>
      <c r="B66" s="546" t="s">
        <v>103</v>
      </c>
      <c r="C66" s="547"/>
      <c r="D66" s="547"/>
      <c r="E66" s="278"/>
      <c r="F66" s="280"/>
      <c r="G66" s="509" t="s">
        <v>91</v>
      </c>
      <c r="H66" s="386">
        <v>0</v>
      </c>
      <c r="I66" s="339">
        <v>0</v>
      </c>
      <c r="J66" s="376">
        <v>0</v>
      </c>
      <c r="K66" s="277"/>
      <c r="M66" s="6"/>
      <c r="N66" s="117"/>
    </row>
    <row r="67" spans="1:15" s="5" customFormat="1" ht="27" customHeight="1">
      <c r="A67" s="169"/>
      <c r="B67" s="279" t="s">
        <v>40</v>
      </c>
      <c r="C67" s="387">
        <v>17</v>
      </c>
      <c r="D67" s="414">
        <v>28</v>
      </c>
      <c r="E67" s="341" t="s">
        <v>316</v>
      </c>
      <c r="F67" s="276"/>
      <c r="G67" s="511" t="s">
        <v>93</v>
      </c>
      <c r="H67" s="406">
        <v>2</v>
      </c>
      <c r="I67" s="365">
        <v>3</v>
      </c>
      <c r="J67" s="253">
        <v>0</v>
      </c>
      <c r="K67" s="277"/>
      <c r="M67" s="6"/>
      <c r="N67" s="116"/>
    </row>
    <row r="68" spans="1:15" s="5" customFormat="1" ht="27" customHeight="1">
      <c r="A68" s="169"/>
      <c r="B68" s="281" t="s">
        <v>106</v>
      </c>
      <c r="C68" s="388">
        <v>11</v>
      </c>
      <c r="D68" s="515">
        <v>22</v>
      </c>
      <c r="E68" s="253">
        <v>0</v>
      </c>
      <c r="F68" s="280"/>
      <c r="G68" s="512" t="s">
        <v>94</v>
      </c>
      <c r="H68" s="406">
        <v>0</v>
      </c>
      <c r="I68" s="366">
        <v>1</v>
      </c>
      <c r="J68" s="253">
        <v>0</v>
      </c>
      <c r="K68" s="277"/>
      <c r="M68" s="6"/>
      <c r="N68" s="116"/>
    </row>
    <row r="69" spans="1:15" s="5" customFormat="1" ht="20.100000000000001" customHeight="1">
      <c r="A69" s="169"/>
      <c r="B69" s="281" t="s">
        <v>37</v>
      </c>
      <c r="C69" s="388">
        <v>0</v>
      </c>
      <c r="D69" s="411">
        <v>0</v>
      </c>
      <c r="E69" s="253">
        <v>0</v>
      </c>
      <c r="F69" s="280"/>
      <c r="G69" s="283"/>
      <c r="H69" s="283"/>
      <c r="I69" s="284"/>
      <c r="J69" s="285"/>
      <c r="K69" s="277"/>
      <c r="M69" s="6"/>
      <c r="N69" s="116"/>
    </row>
    <row r="70" spans="1:15" s="5" customFormat="1" ht="27.75" customHeight="1">
      <c r="A70" s="169"/>
      <c r="B70" s="281" t="s">
        <v>38</v>
      </c>
      <c r="C70" s="388">
        <v>8</v>
      </c>
      <c r="D70" s="412">
        <v>14</v>
      </c>
      <c r="E70" s="376" t="s">
        <v>317</v>
      </c>
      <c r="F70" s="276"/>
      <c r="G70" s="286" t="s">
        <v>143</v>
      </c>
      <c r="H70" s="286"/>
      <c r="I70" s="287" t="s">
        <v>4</v>
      </c>
      <c r="J70" s="288" t="s">
        <v>2</v>
      </c>
      <c r="K70" s="277"/>
      <c r="M70" s="6"/>
      <c r="N70" s="116"/>
    </row>
    <row r="71" spans="1:15" s="5" customFormat="1" ht="20.100000000000001" customHeight="1">
      <c r="A71" s="169"/>
      <c r="B71" s="289" t="s">
        <v>109</v>
      </c>
      <c r="C71" s="374">
        <v>5</v>
      </c>
      <c r="D71" s="412">
        <v>23</v>
      </c>
      <c r="E71" s="253" t="s">
        <v>314</v>
      </c>
      <c r="F71" s="276"/>
      <c r="G71" s="337" t="s">
        <v>144</v>
      </c>
      <c r="H71" s="407">
        <v>0</v>
      </c>
      <c r="I71" s="479">
        <v>0</v>
      </c>
      <c r="J71" s="253">
        <v>0</v>
      </c>
      <c r="K71" s="277"/>
      <c r="L71" s="11"/>
      <c r="M71" s="6"/>
      <c r="N71" s="117"/>
    </row>
    <row r="72" spans="1:15" s="5" customFormat="1" ht="20.100000000000001" customHeight="1">
      <c r="A72" s="169"/>
      <c r="B72" s="281" t="s">
        <v>107</v>
      </c>
      <c r="C72" s="388">
        <v>15</v>
      </c>
      <c r="D72" s="412">
        <v>19</v>
      </c>
      <c r="E72" s="253" t="s">
        <v>318</v>
      </c>
      <c r="F72" s="276"/>
      <c r="G72" s="282" t="s">
        <v>145</v>
      </c>
      <c r="H72" s="408">
        <v>0</v>
      </c>
      <c r="I72" s="362">
        <v>0</v>
      </c>
      <c r="J72" s="253">
        <v>0</v>
      </c>
      <c r="K72" s="277"/>
      <c r="M72" s="6"/>
      <c r="N72" s="116"/>
    </row>
    <row r="73" spans="1:15" s="5" customFormat="1" ht="20.100000000000001" customHeight="1" thickBot="1">
      <c r="A73" s="169"/>
      <c r="B73" s="290" t="s">
        <v>41</v>
      </c>
      <c r="C73" s="389">
        <v>2</v>
      </c>
      <c r="D73" s="413">
        <v>28</v>
      </c>
      <c r="E73" s="344" t="s">
        <v>312</v>
      </c>
      <c r="F73" s="276"/>
      <c r="G73" s="282" t="s">
        <v>146</v>
      </c>
      <c r="H73" s="408">
        <v>0</v>
      </c>
      <c r="I73" s="362">
        <v>0</v>
      </c>
      <c r="J73" s="253">
        <v>0</v>
      </c>
      <c r="K73" s="277"/>
      <c r="L73" s="11"/>
      <c r="M73" s="6"/>
      <c r="N73" s="116"/>
    </row>
    <row r="74" spans="1:15" s="5" customFormat="1" ht="20.100000000000001" customHeight="1" thickBot="1">
      <c r="A74" s="169"/>
      <c r="B74" s="552" t="s">
        <v>102</v>
      </c>
      <c r="C74" s="553"/>
      <c r="D74" s="553"/>
      <c r="E74" s="554"/>
      <c r="F74" s="276"/>
      <c r="G74" s="338" t="s">
        <v>147</v>
      </c>
      <c r="H74" s="409">
        <v>0</v>
      </c>
      <c r="I74" s="362">
        <v>0</v>
      </c>
      <c r="J74" s="376">
        <v>0</v>
      </c>
      <c r="K74" s="277"/>
      <c r="L74" s="11"/>
      <c r="M74" s="6"/>
      <c r="N74" s="116"/>
    </row>
    <row r="75" spans="1:15" s="5" customFormat="1" ht="20.100000000000001" customHeight="1">
      <c r="A75" s="172"/>
      <c r="B75" s="293" t="s">
        <v>136</v>
      </c>
      <c r="C75" s="390">
        <v>0</v>
      </c>
      <c r="D75" s="414">
        <v>0</v>
      </c>
      <c r="E75" s="341">
        <v>0</v>
      </c>
      <c r="F75" s="280"/>
      <c r="G75" s="282" t="s">
        <v>148</v>
      </c>
      <c r="H75" s="408">
        <v>0</v>
      </c>
      <c r="I75" s="362">
        <v>0</v>
      </c>
      <c r="J75" s="253">
        <v>0</v>
      </c>
      <c r="K75" s="277"/>
      <c r="M75" s="6"/>
      <c r="N75" s="116"/>
    </row>
    <row r="76" spans="1:15" s="5" customFormat="1" ht="20.100000000000001" customHeight="1">
      <c r="A76" s="170"/>
      <c r="B76" s="281" t="s">
        <v>110</v>
      </c>
      <c r="C76" s="388">
        <v>0</v>
      </c>
      <c r="D76" s="342" t="s">
        <v>139</v>
      </c>
      <c r="E76" s="253">
        <v>0</v>
      </c>
      <c r="F76" s="280"/>
      <c r="G76" s="282" t="s">
        <v>149</v>
      </c>
      <c r="H76" s="408">
        <v>0</v>
      </c>
      <c r="I76" s="479">
        <v>0</v>
      </c>
      <c r="J76" s="253">
        <v>0</v>
      </c>
      <c r="K76" s="277"/>
      <c r="M76" s="6"/>
      <c r="N76" s="116"/>
      <c r="O76" s="9"/>
    </row>
    <row r="77" spans="1:15" s="5" customFormat="1" ht="20.100000000000001" customHeight="1" thickBot="1">
      <c r="A77" s="170"/>
      <c r="B77" s="290" t="s">
        <v>104</v>
      </c>
      <c r="C77" s="389">
        <v>0</v>
      </c>
      <c r="D77" s="343" t="s">
        <v>139</v>
      </c>
      <c r="E77" s="344">
        <v>0</v>
      </c>
      <c r="F77" s="276"/>
      <c r="G77" s="282" t="s">
        <v>150</v>
      </c>
      <c r="H77" s="408">
        <v>0</v>
      </c>
      <c r="I77" s="362">
        <v>0</v>
      </c>
      <c r="J77" s="376">
        <v>0</v>
      </c>
      <c r="K77" s="296"/>
      <c r="M77" s="6"/>
      <c r="N77" s="117"/>
      <c r="O77" s="9"/>
    </row>
    <row r="78" spans="1:15" s="5" customFormat="1" ht="20.100000000000001" customHeight="1" thickBot="1">
      <c r="A78" s="170"/>
      <c r="B78" s="291" t="s">
        <v>42</v>
      </c>
      <c r="C78" s="324"/>
      <c r="D78" s="294"/>
      <c r="E78" s="292"/>
      <c r="F78" s="280"/>
      <c r="G78" s="282" t="s">
        <v>151</v>
      </c>
      <c r="H78" s="408">
        <v>0</v>
      </c>
      <c r="I78" s="362">
        <v>0</v>
      </c>
      <c r="J78" s="376">
        <v>0</v>
      </c>
      <c r="K78" s="251"/>
      <c r="M78" s="6"/>
      <c r="N78" s="116"/>
      <c r="O78" s="9"/>
    </row>
    <row r="79" spans="1:15" s="5" customFormat="1" ht="20.100000000000001" customHeight="1">
      <c r="A79" s="171"/>
      <c r="B79" s="481" t="s">
        <v>43</v>
      </c>
      <c r="C79" s="391">
        <v>35</v>
      </c>
      <c r="D79" s="415">
        <v>35</v>
      </c>
      <c r="E79" s="253" t="s">
        <v>312</v>
      </c>
      <c r="F79" s="276"/>
      <c r="G79" s="282" t="s">
        <v>152</v>
      </c>
      <c r="H79" s="408">
        <v>0</v>
      </c>
      <c r="I79" s="362">
        <v>0</v>
      </c>
      <c r="J79" s="253">
        <v>0</v>
      </c>
      <c r="K79" s="251"/>
      <c r="M79" s="6"/>
      <c r="N79" s="116"/>
      <c r="O79" s="9"/>
    </row>
    <row r="80" spans="1:15" s="5" customFormat="1" ht="20.100000000000001" customHeight="1">
      <c r="A80" s="171"/>
      <c r="B80" s="482" t="s">
        <v>44</v>
      </c>
      <c r="C80" s="391">
        <v>2</v>
      </c>
      <c r="D80" s="415">
        <v>11</v>
      </c>
      <c r="E80" s="253" t="s">
        <v>315</v>
      </c>
      <c r="F80" s="280"/>
      <c r="G80" s="282" t="s">
        <v>153</v>
      </c>
      <c r="H80" s="408">
        <v>0</v>
      </c>
      <c r="I80" s="362">
        <v>0</v>
      </c>
      <c r="J80" s="253">
        <v>0</v>
      </c>
      <c r="K80" s="251"/>
      <c r="M80" s="6"/>
      <c r="N80" s="116"/>
      <c r="O80" s="9"/>
    </row>
    <row r="81" spans="1:58" s="5" customFormat="1" ht="20.100000000000001" customHeight="1">
      <c r="A81" s="171"/>
      <c r="B81" s="482" t="s">
        <v>45</v>
      </c>
      <c r="C81" s="391">
        <v>0</v>
      </c>
      <c r="D81" s="415">
        <v>0</v>
      </c>
      <c r="E81" s="253">
        <v>0</v>
      </c>
      <c r="F81" s="276"/>
      <c r="G81" s="282" t="s">
        <v>154</v>
      </c>
      <c r="H81" s="408">
        <v>0</v>
      </c>
      <c r="I81" s="362">
        <v>0</v>
      </c>
      <c r="J81" s="253">
        <v>0</v>
      </c>
      <c r="K81" s="251"/>
      <c r="M81" s="6"/>
      <c r="N81" s="117"/>
      <c r="O81" s="9"/>
    </row>
    <row r="82" spans="1:58" s="5" customFormat="1" ht="20.100000000000001" customHeight="1" thickBot="1">
      <c r="A82" s="171"/>
      <c r="B82" s="483" t="s">
        <v>46</v>
      </c>
      <c r="C82" s="392">
        <v>0</v>
      </c>
      <c r="D82" s="415">
        <v>0</v>
      </c>
      <c r="E82" s="253">
        <v>0</v>
      </c>
      <c r="F82" s="280"/>
      <c r="G82" s="337" t="s">
        <v>155</v>
      </c>
      <c r="H82" s="407">
        <v>0</v>
      </c>
      <c r="I82" s="362">
        <v>0</v>
      </c>
      <c r="J82" s="253">
        <v>0</v>
      </c>
      <c r="K82" s="251"/>
      <c r="M82" s="6"/>
      <c r="N82" s="116"/>
      <c r="O82" s="9"/>
    </row>
    <row r="83" spans="1:58" s="5" customFormat="1" ht="20.100000000000001" customHeight="1" thickBot="1">
      <c r="A83" s="171"/>
      <c r="B83" s="546" t="s">
        <v>47</v>
      </c>
      <c r="C83" s="547"/>
      <c r="D83" s="547"/>
      <c r="E83" s="548"/>
      <c r="F83" s="276"/>
      <c r="G83" s="337" t="s">
        <v>156</v>
      </c>
      <c r="H83" s="407">
        <v>0</v>
      </c>
      <c r="I83" s="479">
        <v>0</v>
      </c>
      <c r="J83" s="253">
        <v>0</v>
      </c>
      <c r="K83" s="251"/>
      <c r="M83" s="6"/>
      <c r="N83" s="116"/>
      <c r="O83" s="9"/>
      <c r="BF83" s="5">
        <v>3</v>
      </c>
    </row>
    <row r="84" spans="1:58" s="5" customFormat="1" ht="20.100000000000001" customHeight="1" thickBot="1">
      <c r="A84" s="170"/>
      <c r="B84" s="297" t="s">
        <v>48</v>
      </c>
      <c r="C84" s="392">
        <v>19</v>
      </c>
      <c r="D84" s="416">
        <v>19</v>
      </c>
      <c r="E84" s="344" t="s">
        <v>314</v>
      </c>
      <c r="F84" s="280"/>
      <c r="G84" s="282" t="s">
        <v>157</v>
      </c>
      <c r="H84" s="408">
        <v>0</v>
      </c>
      <c r="I84" s="479">
        <v>0</v>
      </c>
      <c r="J84" s="253">
        <v>0</v>
      </c>
      <c r="K84" s="251"/>
      <c r="M84" s="6"/>
      <c r="N84" s="116"/>
      <c r="O84" s="9"/>
    </row>
    <row r="85" spans="1:58" s="5" customFormat="1" ht="20.100000000000001" customHeight="1" thickBot="1">
      <c r="A85" s="171"/>
      <c r="B85" s="546" t="s">
        <v>49</v>
      </c>
      <c r="C85" s="547"/>
      <c r="D85" s="547"/>
      <c r="E85" s="548"/>
      <c r="F85" s="276"/>
      <c r="G85" s="282" t="s">
        <v>158</v>
      </c>
      <c r="H85" s="408">
        <v>0</v>
      </c>
      <c r="I85" s="362">
        <v>0</v>
      </c>
      <c r="J85" s="376">
        <v>0</v>
      </c>
      <c r="K85" s="251"/>
      <c r="M85" s="6"/>
      <c r="N85" s="116"/>
      <c r="O85" s="9"/>
    </row>
    <row r="86" spans="1:58" s="5" customFormat="1" ht="20.100000000000001" customHeight="1" thickBot="1">
      <c r="A86" s="170"/>
      <c r="B86" s="297" t="s">
        <v>50</v>
      </c>
      <c r="C86" s="392">
        <v>0</v>
      </c>
      <c r="D86" s="417">
        <v>0</v>
      </c>
      <c r="E86" s="345">
        <v>0</v>
      </c>
      <c r="F86" s="276"/>
      <c r="G86" s="282" t="s">
        <v>159</v>
      </c>
      <c r="H86" s="408">
        <v>12</v>
      </c>
      <c r="I86" s="362">
        <v>12</v>
      </c>
      <c r="J86" s="253" t="s">
        <v>312</v>
      </c>
      <c r="K86" s="251"/>
      <c r="M86" s="6"/>
      <c r="N86" s="12"/>
      <c r="O86" s="9"/>
      <c r="BF86" s="5">
        <v>0</v>
      </c>
    </row>
    <row r="87" spans="1:58" s="5" customFormat="1" ht="20.100000000000001" customHeight="1" thickBot="1">
      <c r="A87" s="171"/>
      <c r="B87" s="546" t="s">
        <v>51</v>
      </c>
      <c r="C87" s="547"/>
      <c r="D87" s="547"/>
      <c r="E87" s="548"/>
      <c r="F87" s="276"/>
      <c r="G87" s="282" t="s">
        <v>160</v>
      </c>
      <c r="H87" s="408">
        <v>0</v>
      </c>
      <c r="I87" s="479">
        <v>0</v>
      </c>
      <c r="J87" s="253">
        <v>0</v>
      </c>
      <c r="K87" s="251"/>
      <c r="M87" s="6"/>
      <c r="N87" s="12"/>
      <c r="O87" s="9"/>
    </row>
    <row r="88" spans="1:58" s="5" customFormat="1" ht="20.100000000000001" customHeight="1" thickBot="1">
      <c r="A88" s="171"/>
      <c r="B88" s="297" t="s">
        <v>52</v>
      </c>
      <c r="C88" s="392">
        <v>4</v>
      </c>
      <c r="D88" s="417">
        <v>9</v>
      </c>
      <c r="E88" s="345" t="s">
        <v>317</v>
      </c>
      <c r="F88" s="276"/>
      <c r="G88" s="282" t="s">
        <v>161</v>
      </c>
      <c r="H88" s="408">
        <v>0</v>
      </c>
      <c r="I88" s="363">
        <v>0</v>
      </c>
      <c r="J88" s="376" t="s">
        <v>311</v>
      </c>
      <c r="K88" s="251"/>
      <c r="M88" s="6"/>
      <c r="N88" s="13"/>
      <c r="O88" s="9"/>
      <c r="BF88" s="5">
        <v>0</v>
      </c>
    </row>
    <row r="89" spans="1:58" s="5" customFormat="1" ht="20.100000000000001" customHeight="1" thickBot="1">
      <c r="A89" s="170"/>
      <c r="B89" s="546" t="s">
        <v>53</v>
      </c>
      <c r="C89" s="547"/>
      <c r="D89" s="547"/>
      <c r="E89" s="548"/>
      <c r="F89" s="264"/>
      <c r="G89" s="300"/>
      <c r="H89" s="300"/>
      <c r="I89" s="299"/>
      <c r="J89" s="301"/>
      <c r="K89" s="251"/>
      <c r="M89" s="6"/>
      <c r="N89" s="13"/>
      <c r="O89" s="9"/>
    </row>
    <row r="90" spans="1:58" s="5" customFormat="1" ht="20.100000000000001" customHeight="1" thickBot="1">
      <c r="A90" s="177"/>
      <c r="B90" s="297" t="s">
        <v>54</v>
      </c>
      <c r="C90" s="392">
        <v>0</v>
      </c>
      <c r="D90" s="346" t="s">
        <v>139</v>
      </c>
      <c r="E90" s="345">
        <v>0</v>
      </c>
      <c r="F90" s="264"/>
      <c r="G90" s="302"/>
      <c r="H90" s="302"/>
      <c r="I90" s="299"/>
      <c r="J90" s="301"/>
      <c r="K90" s="251"/>
      <c r="M90" s="6"/>
      <c r="N90" s="13"/>
      <c r="O90" s="9"/>
    </row>
    <row r="91" spans="1:58" s="5" customFormat="1" ht="20.100000000000001" customHeight="1" thickBot="1">
      <c r="A91" s="171"/>
      <c r="B91" s="340" t="s">
        <v>55</v>
      </c>
      <c r="C91" s="393">
        <v>20</v>
      </c>
      <c r="D91" s="418">
        <v>43</v>
      </c>
      <c r="E91" s="347" t="s">
        <v>314</v>
      </c>
      <c r="F91" s="264"/>
      <c r="G91" s="298"/>
      <c r="H91" s="298"/>
      <c r="I91" s="299"/>
      <c r="J91" s="303"/>
      <c r="K91" s="251"/>
      <c r="N91" s="12"/>
      <c r="O91" s="9"/>
    </row>
    <row r="92" spans="1:58" s="5" customFormat="1" ht="20.100000000000001" customHeight="1" thickBot="1">
      <c r="A92" s="171"/>
      <c r="B92" s="340" t="s">
        <v>56</v>
      </c>
      <c r="C92" s="393">
        <v>0</v>
      </c>
      <c r="D92" s="348" t="s">
        <v>139</v>
      </c>
      <c r="E92" s="347">
        <v>0</v>
      </c>
      <c r="F92" s="305"/>
      <c r="G92" s="251"/>
      <c r="H92" s="251"/>
      <c r="I92" s="251"/>
      <c r="J92" s="251"/>
      <c r="K92" s="251"/>
      <c r="N92" s="8"/>
      <c r="O92" s="9"/>
    </row>
    <row r="93" spans="1:58" s="5" customFormat="1" ht="20.100000000000001" customHeight="1">
      <c r="A93" s="171"/>
      <c r="B93" s="295"/>
      <c r="C93" s="295"/>
      <c r="D93" s="349"/>
      <c r="E93" s="350"/>
      <c r="F93" s="307"/>
      <c r="G93" s="251"/>
      <c r="H93" s="251"/>
      <c r="I93" s="251"/>
      <c r="J93" s="251"/>
      <c r="K93" s="251"/>
      <c r="N93" s="12"/>
      <c r="O93" s="9"/>
    </row>
    <row r="94" spans="1:58" s="5" customFormat="1" ht="20.100000000000001" customHeight="1" thickBot="1">
      <c r="A94" s="171"/>
      <c r="B94" s="265" t="s">
        <v>57</v>
      </c>
      <c r="C94" s="265"/>
      <c r="D94" s="266"/>
      <c r="E94" s="359"/>
      <c r="F94" s="307"/>
      <c r="G94" s="251"/>
      <c r="H94" s="251"/>
      <c r="I94" s="251"/>
      <c r="J94" s="251"/>
      <c r="K94" s="251"/>
      <c r="N94" s="8"/>
      <c r="O94" s="9"/>
    </row>
    <row r="95" spans="1:58" s="5" customFormat="1" ht="20.100000000000001" customHeight="1" thickBot="1">
      <c r="A95" s="171"/>
      <c r="B95" s="546" t="s">
        <v>58</v>
      </c>
      <c r="C95" s="547"/>
      <c r="D95" s="547"/>
      <c r="E95" s="548"/>
      <c r="F95" s="307"/>
      <c r="G95" s="251"/>
      <c r="H95" s="251"/>
      <c r="I95" s="251"/>
      <c r="J95" s="251"/>
      <c r="K95" s="251"/>
      <c r="N95" s="12"/>
      <c r="O95" s="9"/>
    </row>
    <row r="96" spans="1:58" s="5" customFormat="1" ht="20.100000000000001" customHeight="1">
      <c r="A96" s="171"/>
      <c r="B96" s="304" t="s">
        <v>59</v>
      </c>
      <c r="C96" s="394">
        <v>0</v>
      </c>
      <c r="D96" s="341">
        <v>0</v>
      </c>
      <c r="E96" s="526">
        <v>0</v>
      </c>
      <c r="F96" s="307"/>
      <c r="G96" s="251"/>
      <c r="H96" s="251"/>
      <c r="I96" s="251"/>
      <c r="J96" s="251"/>
      <c r="K96" s="251"/>
      <c r="N96" s="13"/>
      <c r="O96" s="9"/>
    </row>
    <row r="97" spans="1:15" s="5" customFormat="1" ht="20.100000000000001" customHeight="1">
      <c r="A97" s="171"/>
      <c r="B97" s="306" t="s">
        <v>60</v>
      </c>
      <c r="C97" s="395">
        <v>0</v>
      </c>
      <c r="D97" s="376">
        <v>0</v>
      </c>
      <c r="E97" s="345" t="s">
        <v>313</v>
      </c>
      <c r="F97" s="307"/>
      <c r="G97" s="251"/>
      <c r="H97" s="251"/>
      <c r="I97" s="251"/>
      <c r="J97" s="251"/>
      <c r="K97" s="251"/>
      <c r="N97" s="13"/>
      <c r="O97" s="9"/>
    </row>
    <row r="98" spans="1:15" s="5" customFormat="1" ht="20.100000000000001" customHeight="1">
      <c r="A98" s="171"/>
      <c r="B98" s="306" t="s">
        <v>61</v>
      </c>
      <c r="C98" s="395">
        <v>0</v>
      </c>
      <c r="D98" s="404">
        <v>3</v>
      </c>
      <c r="E98" s="517" t="s">
        <v>319</v>
      </c>
      <c r="F98" s="307"/>
      <c r="G98" s="251"/>
      <c r="H98" s="251"/>
      <c r="I98" s="251"/>
      <c r="J98" s="251"/>
      <c r="K98" s="251"/>
      <c r="N98" s="13"/>
      <c r="O98" s="9"/>
    </row>
    <row r="99" spans="1:15" s="5" customFormat="1" ht="20.100000000000001" customHeight="1">
      <c r="A99" s="171"/>
      <c r="B99" s="306" t="s">
        <v>62</v>
      </c>
      <c r="C99" s="395">
        <v>2</v>
      </c>
      <c r="D99" s="376">
        <v>2</v>
      </c>
      <c r="E99" s="517" t="s">
        <v>320</v>
      </c>
      <c r="F99" s="307"/>
      <c r="G99" s="251"/>
      <c r="H99" s="251"/>
      <c r="I99" s="251"/>
      <c r="J99" s="251"/>
      <c r="K99" s="251"/>
      <c r="N99" s="13"/>
      <c r="O99" s="9"/>
    </row>
    <row r="100" spans="1:15" s="5" customFormat="1" ht="20.100000000000001" customHeight="1">
      <c r="A100" s="171"/>
      <c r="B100" s="306" t="s">
        <v>63</v>
      </c>
      <c r="C100" s="395">
        <v>3</v>
      </c>
      <c r="D100" s="376">
        <v>3</v>
      </c>
      <c r="E100" s="517" t="s">
        <v>321</v>
      </c>
      <c r="F100" s="307"/>
      <c r="G100" s="251"/>
      <c r="H100" s="251"/>
      <c r="I100" s="251"/>
      <c r="J100" s="251"/>
      <c r="K100" s="251"/>
      <c r="N100" s="13"/>
      <c r="O100" s="9"/>
    </row>
    <row r="101" spans="1:15" s="5" customFormat="1" ht="20.100000000000001" customHeight="1">
      <c r="A101" s="171"/>
      <c r="B101" s="306" t="s">
        <v>117</v>
      </c>
      <c r="C101" s="395">
        <v>5</v>
      </c>
      <c r="D101" s="376">
        <v>5</v>
      </c>
      <c r="E101" s="517">
        <v>0</v>
      </c>
      <c r="F101" s="307"/>
      <c r="G101" s="251"/>
      <c r="H101" s="251"/>
      <c r="I101" s="251"/>
      <c r="J101" s="251"/>
      <c r="K101" s="251"/>
      <c r="N101" s="13"/>
      <c r="O101" s="9"/>
    </row>
    <row r="102" spans="1:15" s="5" customFormat="1" ht="20.100000000000001" customHeight="1">
      <c r="A102" s="171"/>
      <c r="B102" s="306" t="s">
        <v>133</v>
      </c>
      <c r="C102" s="395">
        <v>2</v>
      </c>
      <c r="D102" s="376">
        <v>2</v>
      </c>
      <c r="E102" s="517" t="s">
        <v>322</v>
      </c>
      <c r="F102" s="307"/>
      <c r="G102" s="251"/>
      <c r="H102" s="251"/>
      <c r="I102" s="251"/>
      <c r="J102" s="251"/>
      <c r="K102" s="251"/>
      <c r="N102" s="13"/>
      <c r="O102" s="9"/>
    </row>
    <row r="103" spans="1:15" s="5" customFormat="1" ht="20.100000000000001" customHeight="1">
      <c r="A103" s="171"/>
      <c r="B103" s="306" t="s">
        <v>119</v>
      </c>
      <c r="C103" s="395">
        <v>0</v>
      </c>
      <c r="D103" s="376">
        <v>0</v>
      </c>
      <c r="E103" s="517">
        <v>0</v>
      </c>
      <c r="F103" s="307"/>
      <c r="G103" s="251"/>
      <c r="H103" s="251"/>
      <c r="I103" s="251"/>
      <c r="J103" s="251"/>
      <c r="K103" s="251"/>
      <c r="N103" s="13"/>
      <c r="O103" s="9"/>
    </row>
    <row r="104" spans="1:15" s="5" customFormat="1" ht="20.100000000000001" customHeight="1">
      <c r="A104" s="171"/>
      <c r="B104" s="306" t="s">
        <v>120</v>
      </c>
      <c r="C104" s="395">
        <v>4</v>
      </c>
      <c r="D104" s="376">
        <v>4</v>
      </c>
      <c r="E104" s="517">
        <v>0</v>
      </c>
      <c r="F104" s="309"/>
      <c r="G104" s="251"/>
      <c r="H104" s="251"/>
      <c r="I104" s="251"/>
      <c r="J104" s="251"/>
      <c r="K104" s="251"/>
      <c r="N104" s="13"/>
      <c r="O104" s="9"/>
    </row>
    <row r="105" spans="1:15" s="5" customFormat="1" ht="20.100000000000001" customHeight="1">
      <c r="A105" s="171"/>
      <c r="B105" s="306" t="s">
        <v>121</v>
      </c>
      <c r="C105" s="395">
        <v>2</v>
      </c>
      <c r="D105" s="376">
        <v>2</v>
      </c>
      <c r="E105" s="517">
        <v>0</v>
      </c>
      <c r="F105" s="311"/>
      <c r="G105" s="251"/>
      <c r="H105" s="251"/>
      <c r="I105" s="251"/>
      <c r="J105" s="251"/>
      <c r="K105" s="312"/>
      <c r="L105" s="9"/>
    </row>
    <row r="106" spans="1:15" s="5" customFormat="1" ht="20.100000000000001" customHeight="1">
      <c r="A106" s="171"/>
      <c r="B106" s="306" t="s">
        <v>122</v>
      </c>
      <c r="C106" s="395">
        <v>4</v>
      </c>
      <c r="D106" s="376">
        <v>4</v>
      </c>
      <c r="E106" s="517" t="s">
        <v>319</v>
      </c>
      <c r="F106" s="311"/>
      <c r="G106" s="251"/>
      <c r="H106" s="251"/>
      <c r="I106" s="251"/>
      <c r="J106" s="251"/>
      <c r="K106" s="312"/>
      <c r="L106" s="9"/>
    </row>
    <row r="107" spans="1:15" s="5" customFormat="1" ht="20.100000000000001" customHeight="1" thickBot="1">
      <c r="A107" s="171"/>
      <c r="B107" s="308" t="s">
        <v>123</v>
      </c>
      <c r="C107" s="396">
        <v>3</v>
      </c>
      <c r="D107" s="351">
        <v>3</v>
      </c>
      <c r="E107" s="345" t="s">
        <v>321</v>
      </c>
      <c r="F107" s="311"/>
      <c r="G107" s="251"/>
      <c r="H107" s="251"/>
      <c r="I107" s="251"/>
      <c r="J107" s="251"/>
      <c r="K107" s="277"/>
      <c r="L107" s="9"/>
    </row>
    <row r="108" spans="1:15" s="5" customFormat="1" ht="20.100000000000001" customHeight="1" thickBot="1">
      <c r="A108" s="171"/>
      <c r="B108" s="546" t="s">
        <v>64</v>
      </c>
      <c r="C108" s="547"/>
      <c r="D108" s="547"/>
      <c r="E108" s="548"/>
      <c r="F108" s="311"/>
      <c r="G108" s="251"/>
      <c r="H108" s="251"/>
      <c r="I108" s="251"/>
      <c r="J108" s="251"/>
      <c r="K108" s="277"/>
      <c r="L108" s="9"/>
    </row>
    <row r="109" spans="1:15" s="5" customFormat="1" ht="20.100000000000001" customHeight="1">
      <c r="A109" s="178"/>
      <c r="B109" s="310" t="s">
        <v>134</v>
      </c>
      <c r="C109" s="397">
        <v>2</v>
      </c>
      <c r="D109" s="352">
        <v>2</v>
      </c>
      <c r="E109" s="253">
        <v>0</v>
      </c>
      <c r="F109" s="311"/>
      <c r="G109" s="251"/>
      <c r="H109" s="251"/>
      <c r="I109" s="251"/>
      <c r="J109" s="251"/>
      <c r="K109" s="251"/>
    </row>
    <row r="110" spans="1:15" s="5" customFormat="1" ht="20.100000000000001" customHeight="1">
      <c r="A110" s="179"/>
      <c r="B110" s="360" t="s">
        <v>66</v>
      </c>
      <c r="C110" s="395">
        <v>2</v>
      </c>
      <c r="D110" s="361">
        <v>2</v>
      </c>
      <c r="E110" s="253">
        <v>0</v>
      </c>
      <c r="F110" s="309"/>
      <c r="G110" s="251"/>
      <c r="H110" s="251"/>
      <c r="I110" s="251"/>
      <c r="J110" s="251"/>
      <c r="K110" s="251"/>
    </row>
    <row r="111" spans="1:15" s="5" customFormat="1" ht="20.100000000000001" customHeight="1">
      <c r="A111" s="179"/>
      <c r="B111" s="360" t="s">
        <v>67</v>
      </c>
      <c r="C111" s="395">
        <v>2</v>
      </c>
      <c r="D111" s="361">
        <v>2</v>
      </c>
      <c r="E111" s="253" t="s">
        <v>322</v>
      </c>
      <c r="F111" s="316"/>
      <c r="G111" s="251"/>
      <c r="H111" s="251"/>
      <c r="I111" s="251"/>
      <c r="J111" s="251"/>
      <c r="K111" s="251"/>
    </row>
    <row r="112" spans="1:15" s="5" customFormat="1" ht="20.100000000000001" customHeight="1">
      <c r="A112" s="179"/>
      <c r="B112" s="360" t="s">
        <v>65</v>
      </c>
      <c r="C112" s="395">
        <v>0</v>
      </c>
      <c r="D112" s="361">
        <v>0</v>
      </c>
      <c r="E112" s="253">
        <v>0</v>
      </c>
      <c r="F112" s="316"/>
      <c r="G112" s="251"/>
      <c r="H112" s="251"/>
      <c r="I112" s="251"/>
      <c r="J112" s="251"/>
      <c r="K112" s="251"/>
    </row>
    <row r="113" spans="1:16" s="5" customFormat="1" ht="20.100000000000001" customHeight="1" thickBot="1">
      <c r="A113" s="179"/>
      <c r="B113" s="313" t="s">
        <v>68</v>
      </c>
      <c r="C113" s="398">
        <v>2</v>
      </c>
      <c r="D113" s="354">
        <v>2</v>
      </c>
      <c r="E113" s="253">
        <v>0</v>
      </c>
      <c r="F113" s="316"/>
      <c r="G113" s="251"/>
      <c r="H113" s="251"/>
      <c r="I113" s="251"/>
      <c r="J113" s="251"/>
      <c r="K113" s="251"/>
    </row>
    <row r="114" spans="1:16" s="5" customFormat="1" ht="20.100000000000001" customHeight="1" thickBot="1">
      <c r="A114" s="179"/>
      <c r="B114" s="527" t="s">
        <v>69</v>
      </c>
      <c r="C114" s="355"/>
      <c r="D114" s="314"/>
      <c r="E114" s="315"/>
      <c r="F114" s="316"/>
      <c r="G114" s="251"/>
      <c r="H114" s="251"/>
      <c r="I114" s="251"/>
      <c r="J114" s="251"/>
      <c r="K114" s="251"/>
    </row>
    <row r="115" spans="1:16" s="5" customFormat="1" ht="20.100000000000001" customHeight="1">
      <c r="A115" s="179"/>
      <c r="B115" s="304" t="s">
        <v>70</v>
      </c>
      <c r="C115" s="400">
        <v>2</v>
      </c>
      <c r="D115" s="353">
        <v>2</v>
      </c>
      <c r="E115" s="253">
        <v>0</v>
      </c>
      <c r="F115" s="317"/>
      <c r="G115" s="251"/>
      <c r="H115" s="251"/>
      <c r="I115" s="251"/>
      <c r="J115" s="251"/>
      <c r="K115" s="251"/>
    </row>
    <row r="116" spans="1:16" s="5" customFormat="1" ht="20.100000000000001" customHeight="1">
      <c r="A116" s="179"/>
      <c r="B116" s="306" t="s">
        <v>71</v>
      </c>
      <c r="C116" s="395">
        <v>2</v>
      </c>
      <c r="D116" s="361">
        <v>2</v>
      </c>
      <c r="E116" s="253" t="s">
        <v>322</v>
      </c>
      <c r="F116" s="316"/>
      <c r="G116" s="251"/>
      <c r="H116" s="251"/>
      <c r="I116" s="251"/>
      <c r="J116" s="251"/>
      <c r="K116" s="251"/>
    </row>
    <row r="117" spans="1:16" ht="20.100000000000001" customHeight="1">
      <c r="A117" s="179"/>
      <c r="B117" s="306" t="s">
        <v>124</v>
      </c>
      <c r="C117" s="395">
        <v>3</v>
      </c>
      <c r="D117" s="361">
        <v>3</v>
      </c>
      <c r="E117" s="253">
        <v>0</v>
      </c>
      <c r="F117" s="316"/>
      <c r="G117" s="247"/>
      <c r="H117" s="247"/>
      <c r="I117" s="318"/>
      <c r="J117" s="251"/>
      <c r="K117" s="251"/>
      <c r="L117" s="5"/>
      <c r="M117" s="5"/>
      <c r="N117" s="5"/>
      <c r="O117" s="5"/>
      <c r="P117" s="5"/>
    </row>
    <row r="118" spans="1:16" ht="20.100000000000001" customHeight="1" thickBot="1">
      <c r="A118" s="179"/>
      <c r="B118" s="308" t="s">
        <v>125</v>
      </c>
      <c r="C118" s="400">
        <v>1</v>
      </c>
      <c r="D118" s="356">
        <v>1</v>
      </c>
      <c r="E118" s="344" t="s">
        <v>320</v>
      </c>
      <c r="F118" s="319"/>
      <c r="G118" s="251"/>
      <c r="H118" s="251"/>
      <c r="I118" s="318"/>
      <c r="J118" s="251"/>
      <c r="K118" s="251"/>
      <c r="L118" s="5"/>
      <c r="M118" s="5"/>
      <c r="N118" s="5"/>
      <c r="O118" s="5"/>
      <c r="P118" s="5"/>
    </row>
    <row r="119" spans="1:16" ht="20.100000000000001" customHeight="1" thickBot="1">
      <c r="A119" s="179"/>
      <c r="B119" s="546" t="s">
        <v>72</v>
      </c>
      <c r="C119" s="547"/>
      <c r="D119" s="547"/>
      <c r="E119" s="548"/>
      <c r="F119" s="317"/>
      <c r="G119" s="251"/>
      <c r="H119" s="251"/>
      <c r="I119" s="318"/>
      <c r="J119" s="251"/>
      <c r="K119" s="251"/>
      <c r="L119" s="5"/>
      <c r="M119" s="5"/>
      <c r="N119" s="5"/>
      <c r="O119" s="5"/>
      <c r="P119" s="5"/>
    </row>
    <row r="120" spans="1:16" ht="20.100000000000001" customHeight="1">
      <c r="A120" s="179"/>
      <c r="B120" s="267" t="s">
        <v>73</v>
      </c>
      <c r="C120" s="384">
        <v>3</v>
      </c>
      <c r="D120" s="353">
        <v>3</v>
      </c>
      <c r="E120" s="341" t="s">
        <v>322</v>
      </c>
      <c r="F120" s="316"/>
      <c r="G120" s="251"/>
      <c r="H120" s="251"/>
      <c r="I120" s="318"/>
      <c r="J120" s="251"/>
      <c r="K120" s="251"/>
      <c r="L120" s="5"/>
      <c r="M120" s="5"/>
      <c r="N120" s="5"/>
      <c r="O120" s="5"/>
      <c r="P120" s="5"/>
    </row>
    <row r="121" spans="1:16" ht="20.100000000000001" customHeight="1">
      <c r="A121" s="179"/>
      <c r="B121" s="269" t="s">
        <v>74</v>
      </c>
      <c r="C121" s="384">
        <v>2</v>
      </c>
      <c r="D121" s="353">
        <v>2</v>
      </c>
      <c r="E121" s="253" t="s">
        <v>322</v>
      </c>
      <c r="F121" s="316"/>
      <c r="G121" s="251"/>
      <c r="H121" s="251"/>
      <c r="I121" s="318"/>
      <c r="J121" s="251"/>
      <c r="K121" s="251"/>
      <c r="L121" s="5"/>
      <c r="M121" s="5"/>
      <c r="N121" s="5"/>
      <c r="O121" s="5"/>
      <c r="P121" s="5"/>
    </row>
    <row r="122" spans="1:16" ht="20.100000000000001" customHeight="1" thickBot="1">
      <c r="A122" s="179"/>
      <c r="B122" s="274" t="s">
        <v>75</v>
      </c>
      <c r="C122" s="399">
        <v>0</v>
      </c>
      <c r="D122" s="356">
        <v>2</v>
      </c>
      <c r="E122" s="344" t="s">
        <v>321</v>
      </c>
      <c r="F122" s="317"/>
      <c r="G122" s="251"/>
      <c r="H122" s="251"/>
      <c r="I122" s="318"/>
      <c r="J122" s="251"/>
      <c r="K122" s="251"/>
      <c r="L122" s="5"/>
      <c r="M122" s="5"/>
      <c r="N122" s="5"/>
      <c r="O122" s="5"/>
      <c r="P122" s="5"/>
    </row>
    <row r="123" spans="1:16" ht="20.100000000000001" customHeight="1" thickBot="1">
      <c r="A123" s="179"/>
      <c r="B123" s="546" t="s">
        <v>76</v>
      </c>
      <c r="C123" s="547"/>
      <c r="D123" s="547"/>
      <c r="E123" s="548"/>
      <c r="F123" s="316"/>
      <c r="G123" s="247"/>
      <c r="H123" s="247"/>
      <c r="I123" s="318"/>
      <c r="J123" s="251"/>
      <c r="K123" s="251"/>
      <c r="L123" s="5"/>
      <c r="M123" s="5"/>
      <c r="N123" s="5"/>
      <c r="O123" s="5"/>
      <c r="P123" s="5"/>
    </row>
    <row r="124" spans="1:16" ht="20.100000000000001" customHeight="1">
      <c r="A124" s="179"/>
      <c r="B124" s="320" t="s">
        <v>77</v>
      </c>
      <c r="C124" s="401">
        <v>0</v>
      </c>
      <c r="D124" s="357">
        <v>0</v>
      </c>
      <c r="E124" s="341" t="s">
        <v>319</v>
      </c>
      <c r="F124" s="317"/>
      <c r="G124" s="247"/>
      <c r="H124" s="247"/>
      <c r="I124" s="318"/>
      <c r="J124" s="251"/>
      <c r="K124" s="251"/>
      <c r="L124" s="5"/>
      <c r="M124" s="5"/>
      <c r="N124" s="5"/>
      <c r="O124" s="5"/>
      <c r="P124" s="5"/>
    </row>
    <row r="125" spans="1:16" ht="20.100000000000001" customHeight="1" thickBot="1">
      <c r="A125" s="179"/>
      <c r="B125" s="321" t="s">
        <v>30</v>
      </c>
      <c r="C125" s="402">
        <v>0</v>
      </c>
      <c r="D125" s="358">
        <v>0</v>
      </c>
      <c r="E125" s="344">
        <v>0</v>
      </c>
      <c r="F125" s="316"/>
      <c r="G125" s="247"/>
      <c r="H125" s="247"/>
      <c r="I125" s="318"/>
      <c r="J125" s="251"/>
      <c r="K125" s="251"/>
      <c r="L125" s="5"/>
      <c r="M125" s="5"/>
      <c r="N125" s="5"/>
      <c r="O125" s="5"/>
      <c r="P125" s="5"/>
    </row>
    <row r="126" spans="1:16" ht="20.100000000000001" customHeight="1" thickBot="1">
      <c r="A126" s="179"/>
      <c r="B126" s="546" t="s">
        <v>78</v>
      </c>
      <c r="C126" s="547"/>
      <c r="D126" s="547"/>
      <c r="E126" s="548"/>
      <c r="F126" s="316"/>
      <c r="G126" s="247"/>
      <c r="H126" s="247"/>
      <c r="I126" s="318"/>
      <c r="J126" s="251"/>
      <c r="K126" s="251"/>
      <c r="L126" s="5"/>
      <c r="M126" s="5"/>
      <c r="N126" s="5"/>
      <c r="O126" s="5"/>
      <c r="P126" s="5"/>
    </row>
    <row r="127" spans="1:16" ht="20.100000000000001" customHeight="1" thickBot="1">
      <c r="A127" s="179"/>
      <c r="B127" s="322" t="s">
        <v>79</v>
      </c>
      <c r="C127" s="399">
        <v>0</v>
      </c>
      <c r="D127" s="356">
        <v>0</v>
      </c>
      <c r="E127" s="345" t="s">
        <v>321</v>
      </c>
      <c r="F127" s="316"/>
      <c r="G127" s="247"/>
      <c r="H127" s="247"/>
      <c r="I127" s="318"/>
      <c r="J127" s="251"/>
      <c r="K127" s="245"/>
      <c r="N127" s="5"/>
      <c r="O127" s="5"/>
      <c r="P127" s="5"/>
    </row>
    <row r="128" spans="1:16" ht="20.100000000000001" customHeight="1" thickBot="1">
      <c r="A128" s="179"/>
      <c r="B128" s="546" t="s">
        <v>80</v>
      </c>
      <c r="C128" s="547"/>
      <c r="D128" s="547"/>
      <c r="E128" s="548"/>
      <c r="F128" s="316"/>
      <c r="G128" s="247"/>
      <c r="H128" s="247"/>
      <c r="I128" s="318"/>
      <c r="J128" s="251"/>
      <c r="K128" s="245"/>
      <c r="N128" s="5"/>
      <c r="O128" s="5"/>
      <c r="P128" s="5"/>
    </row>
    <row r="129" spans="1:16" ht="20.100000000000001" customHeight="1">
      <c r="A129" s="179"/>
      <c r="B129" s="267" t="s">
        <v>81</v>
      </c>
      <c r="C129" s="384">
        <v>2</v>
      </c>
      <c r="D129" s="353">
        <v>2</v>
      </c>
      <c r="E129" s="341" t="s">
        <v>321</v>
      </c>
      <c r="F129" s="317"/>
      <c r="G129" s="247"/>
      <c r="H129" s="247"/>
      <c r="I129" s="318"/>
      <c r="J129" s="251"/>
      <c r="K129" s="245"/>
      <c r="N129" s="5"/>
      <c r="O129" s="5"/>
      <c r="P129" s="5"/>
    </row>
    <row r="130" spans="1:16" ht="20.100000000000001" customHeight="1">
      <c r="A130" s="179"/>
      <c r="B130" s="323" t="s">
        <v>82</v>
      </c>
      <c r="C130" s="403">
        <v>0</v>
      </c>
      <c r="D130" s="353">
        <v>0</v>
      </c>
      <c r="E130" s="253" t="s">
        <v>319</v>
      </c>
      <c r="F130" s="316"/>
      <c r="G130" s="247"/>
      <c r="H130" s="247"/>
      <c r="I130" s="318"/>
      <c r="J130" s="251"/>
      <c r="K130" s="245"/>
      <c r="N130" s="5"/>
      <c r="O130" s="5"/>
      <c r="P130" s="5"/>
    </row>
    <row r="131" spans="1:16" ht="20.100000000000001" customHeight="1">
      <c r="A131" s="179"/>
      <c r="B131" s="269" t="s">
        <v>83</v>
      </c>
      <c r="C131" s="384">
        <v>0</v>
      </c>
      <c r="D131" s="353">
        <v>0</v>
      </c>
      <c r="E131" s="253">
        <v>0</v>
      </c>
      <c r="F131" s="317"/>
      <c r="G131" s="247"/>
      <c r="H131" s="247"/>
      <c r="I131" s="318"/>
      <c r="J131" s="251"/>
      <c r="K131" s="245"/>
      <c r="N131" s="5"/>
      <c r="O131" s="5"/>
      <c r="P131" s="5"/>
    </row>
    <row r="132" spans="1:16" ht="20.100000000000001" customHeight="1" thickBot="1">
      <c r="A132" s="179"/>
      <c r="B132" s="274" t="s">
        <v>275</v>
      </c>
      <c r="C132" s="399">
        <v>0</v>
      </c>
      <c r="D132" s="356">
        <v>0</v>
      </c>
      <c r="E132" s="344" t="s">
        <v>319</v>
      </c>
      <c r="F132" s="316"/>
      <c r="G132" s="247"/>
      <c r="H132" s="247"/>
      <c r="I132" s="318"/>
      <c r="J132" s="251"/>
      <c r="K132" s="245"/>
      <c r="N132" s="5"/>
      <c r="O132" s="5"/>
      <c r="P132" s="5"/>
    </row>
    <row r="133" spans="1:16" ht="20.100000000000001" customHeight="1" thickBot="1">
      <c r="B133" s="546" t="s">
        <v>126</v>
      </c>
      <c r="C133" s="547"/>
      <c r="D133" s="547"/>
      <c r="E133" s="548"/>
    </row>
    <row r="134" spans="1:16" ht="20.100000000000001" customHeight="1" thickBot="1">
      <c r="B134" s="322" t="s">
        <v>276</v>
      </c>
      <c r="C134" s="399">
        <v>0</v>
      </c>
      <c r="D134" s="356">
        <v>0</v>
      </c>
      <c r="E134" s="345">
        <v>0</v>
      </c>
    </row>
    <row r="135" spans="1:16" ht="20.100000000000001" customHeight="1" thickBot="1">
      <c r="B135" s="546" t="s">
        <v>129</v>
      </c>
      <c r="C135" s="547"/>
      <c r="D135" s="547"/>
      <c r="E135" s="548"/>
    </row>
    <row r="136" spans="1:16" ht="20.100000000000001" customHeight="1">
      <c r="B136" s="267" t="s">
        <v>131</v>
      </c>
      <c r="C136" s="384">
        <v>0</v>
      </c>
      <c r="D136" s="353">
        <v>0</v>
      </c>
      <c r="E136" s="341">
        <v>0</v>
      </c>
    </row>
  </sheetData>
  <sheetProtection selectLockedCells="1" selectUnlockedCells="1"/>
  <mergeCells count="17">
    <mergeCell ref="B85:E85"/>
    <mergeCell ref="B56:E56"/>
    <mergeCell ref="B65:E65"/>
    <mergeCell ref="B66:D66"/>
    <mergeCell ref="B58:E58"/>
    <mergeCell ref="B74:E74"/>
    <mergeCell ref="B83:E83"/>
    <mergeCell ref="B135:E135"/>
    <mergeCell ref="B133:E133"/>
    <mergeCell ref="B119:E119"/>
    <mergeCell ref="B123:E123"/>
    <mergeCell ref="B87:E87"/>
    <mergeCell ref="B89:E89"/>
    <mergeCell ref="B128:E128"/>
    <mergeCell ref="B126:E126"/>
    <mergeCell ref="B95:E95"/>
    <mergeCell ref="B108:E108"/>
  </mergeCells>
  <conditionalFormatting sqref="J71:J88 J59:J68 E67:E73 E59:E64 E75:E77 E79:E82 E84 E86 E88 E91 E111:E118 E120:E122 E124:E125 E127 E129:E132 E134 E136 D52:D53 E96:E107 I52:I53">
    <cfRule type="containsText" dxfId="14" priority="19" operator="containsText" text="*+">
      <formula>NOT(ISERROR(SEARCH("*+",D52)))</formula>
    </cfRule>
  </conditionalFormatting>
  <conditionalFormatting sqref="J71:J88 J59:J68 E59:E64 E67:E73 E75:E77 E79:E82 E84 E86 E88 E90:E92 E115:E118 E120:E122 E124:E125 E127 E129:E132 E134 E136 D52:D53 E109:E113 E96:E107">
    <cfRule type="containsText" dxfId="13" priority="18" operator="containsText" text="*-">
      <formula>NOT(ISERROR(SEARCH("*-",D52)))</formula>
    </cfRule>
  </conditionalFormatting>
  <conditionalFormatting sqref="E103">
    <cfRule type="containsText" dxfId="12" priority="13" operator="containsText" text="*+">
      <formula>NOT(ISERROR(SEARCH("*+",E103)))</formula>
    </cfRule>
  </conditionalFormatting>
  <conditionalFormatting sqref="E104">
    <cfRule type="containsText" dxfId="11" priority="12" operator="containsText" text="*+">
      <formula>NOT(ISERROR(SEARCH("*+",E104)))</formula>
    </cfRule>
  </conditionalFormatting>
  <conditionalFormatting sqref="E105">
    <cfRule type="containsText" dxfId="10" priority="11" operator="containsText" text="*+">
      <formula>NOT(ISERROR(SEARCH("*+",E105)))</formula>
    </cfRule>
  </conditionalFormatting>
  <conditionalFormatting sqref="E109">
    <cfRule type="containsText" dxfId="9" priority="10" operator="containsText" text="*+">
      <formula>NOT(ISERROR(SEARCH("*+",E109)))</formula>
    </cfRule>
  </conditionalFormatting>
  <conditionalFormatting sqref="E110">
    <cfRule type="containsText" dxfId="8" priority="9" operator="containsText" text="*+">
      <formula>NOT(ISERROR(SEARCH("*+",E110)))</formula>
    </cfRule>
  </conditionalFormatting>
  <conditionalFormatting sqref="D50">
    <cfRule type="containsText" dxfId="7" priority="8" operator="containsText" text="*+">
      <formula>NOT(ISERROR(SEARCH("*+",D50)))</formula>
    </cfRule>
  </conditionalFormatting>
  <conditionalFormatting sqref="D50">
    <cfRule type="containsText" dxfId="6" priority="7" operator="containsText" text="*-">
      <formula>NOT(ISERROR(SEARCH("*-",D50)))</formula>
    </cfRule>
  </conditionalFormatting>
  <conditionalFormatting sqref="D50">
    <cfRule type="containsText" dxfId="5" priority="6" operator="containsText" text="*+">
      <formula>NOT(ISERROR(SEARCH("*+",D50)))</formula>
    </cfRule>
  </conditionalFormatting>
  <conditionalFormatting sqref="D50">
    <cfRule type="containsText" dxfId="4" priority="5" operator="containsText" text="*-">
      <formula>NOT(ISERROR(SEARCH("*-",D50)))</formula>
    </cfRule>
  </conditionalFormatting>
  <conditionalFormatting sqref="E103:E105">
    <cfRule type="containsText" dxfId="3" priority="4" operator="containsText" text="*+">
      <formula>NOT(ISERROR(SEARCH("*+",E103)))</formula>
    </cfRule>
  </conditionalFormatting>
  <conditionalFormatting sqref="E109:E110">
    <cfRule type="containsText" dxfId="2" priority="3" operator="containsText" text="*+">
      <formula>NOT(ISERROR(SEARCH("*+",E109)))</formula>
    </cfRule>
  </conditionalFormatting>
  <conditionalFormatting sqref="E109:E110">
    <cfRule type="containsText" dxfId="1" priority="2" operator="containsText" text="*+">
      <formula>NOT(ISERROR(SEARCH("*+",E109)))</formula>
    </cfRule>
  </conditionalFormatting>
  <conditionalFormatting sqref="I53">
    <cfRule type="containsText" dxfId="0" priority="1" operator="containsText" text="*-">
      <formula>NOT(ISERROR(SEARCH("*-",I53)))</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D76:D77 D92 D64 D90 E70:E73 E67 E60:E61 E97:E100 E102 E106:E107" numberStoredAsText="1"/>
    <ignoredError sqref="E18" formula="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268"/>
  <sheetViews>
    <sheetView showGridLines="0" topLeftCell="A228" workbookViewId="0">
      <selection activeCell="F269" sqref="F269"/>
    </sheetView>
  </sheetViews>
  <sheetFormatPr defaultColWidth="8.7109375" defaultRowHeight="12"/>
  <cols>
    <col min="1" max="1" width="33" style="14" customWidth="1"/>
    <col min="2" max="2" width="19.42578125" style="14" customWidth="1"/>
    <col min="3" max="3" width="14.28515625" style="140" customWidth="1"/>
    <col min="4" max="4" width="16.7109375" style="15" customWidth="1"/>
    <col min="5" max="5" width="15.7109375" style="15" customWidth="1"/>
    <col min="6" max="6" width="15.140625" style="15" customWidth="1"/>
    <col min="7" max="7" width="19" style="15" customWidth="1"/>
    <col min="8" max="8" width="15.42578125" style="14" customWidth="1"/>
    <col min="9" max="9" width="22.42578125" style="14" customWidth="1"/>
    <col min="10" max="10" width="11.7109375" style="16" customWidth="1"/>
    <col min="11" max="11" width="17.140625" style="16" customWidth="1"/>
    <col min="12" max="12" width="13" style="16" customWidth="1"/>
    <col min="13" max="16384" width="8.7109375" style="16"/>
  </cols>
  <sheetData>
    <row r="2" spans="1:9" s="381" customFormat="1" ht="22.5">
      <c r="A2" s="377" t="s">
        <v>5</v>
      </c>
      <c r="B2" s="378"/>
      <c r="C2" s="379"/>
      <c r="D2" s="380"/>
      <c r="E2" s="380"/>
      <c r="F2" s="380"/>
      <c r="G2" s="380"/>
      <c r="H2" s="378"/>
      <c r="I2" s="378"/>
    </row>
    <row r="3" spans="1:9" s="382" customFormat="1" ht="14.25">
      <c r="A3" s="382" t="s">
        <v>309</v>
      </c>
    </row>
    <row r="6" spans="1:9">
      <c r="A6" s="14" t="s">
        <v>6</v>
      </c>
      <c r="B6" s="18"/>
      <c r="C6" s="137"/>
      <c r="D6" s="19"/>
      <c r="E6" s="19"/>
      <c r="F6" s="19"/>
      <c r="G6" s="19"/>
    </row>
    <row r="7" spans="1:9" ht="12.75">
      <c r="A7" s="80" t="s">
        <v>29</v>
      </c>
      <c r="B7" s="19"/>
      <c r="C7" s="137"/>
      <c r="D7" s="20"/>
      <c r="E7" s="20"/>
      <c r="F7" s="20"/>
      <c r="G7" s="19"/>
    </row>
    <row r="8" spans="1:9">
      <c r="A8" s="21"/>
      <c r="B8" s="18"/>
      <c r="C8" s="137"/>
      <c r="D8" s="19"/>
      <c r="E8" s="19"/>
      <c r="F8" s="19"/>
      <c r="G8" s="19"/>
    </row>
    <row r="9" spans="1:9">
      <c r="A9" s="21"/>
    </row>
    <row r="10" spans="1:9">
      <c r="A10" s="21" t="s">
        <v>101</v>
      </c>
      <c r="B10" s="18"/>
      <c r="C10" s="137" t="s">
        <v>162</v>
      </c>
      <c r="D10" s="19" t="s">
        <v>7</v>
      </c>
      <c r="E10" s="19" t="s">
        <v>8</v>
      </c>
      <c r="F10" s="19" t="s">
        <v>111</v>
      </c>
      <c r="G10" s="19"/>
    </row>
    <row r="11" spans="1:9">
      <c r="A11" s="17" t="s">
        <v>30</v>
      </c>
      <c r="B11" s="19" t="s">
        <v>9</v>
      </c>
      <c r="C11" s="137" t="s">
        <v>266</v>
      </c>
      <c r="D11" s="20" t="s">
        <v>268</v>
      </c>
      <c r="E11" s="20" t="s">
        <v>267</v>
      </c>
      <c r="F11" s="20" t="s">
        <v>112</v>
      </c>
      <c r="G11" s="19"/>
    </row>
    <row r="12" spans="1:9">
      <c r="A12" s="21"/>
      <c r="B12" s="18"/>
      <c r="C12" s="137"/>
      <c r="D12" s="19"/>
      <c r="E12" s="19"/>
      <c r="F12" s="19"/>
      <c r="G12" s="19" t="s">
        <v>12</v>
      </c>
      <c r="H12" s="218"/>
    </row>
    <row r="13" spans="1:9">
      <c r="A13" s="21" t="s">
        <v>13</v>
      </c>
      <c r="C13" s="186">
        <v>0</v>
      </c>
      <c r="D13" s="186">
        <v>0</v>
      </c>
      <c r="E13" s="186">
        <v>0</v>
      </c>
      <c r="F13" s="186">
        <v>0</v>
      </c>
      <c r="G13" s="15">
        <f>D13+E13+F13+C13</f>
        <v>0</v>
      </c>
      <c r="H13" s="218"/>
    </row>
    <row r="14" spans="1:9">
      <c r="A14" s="21"/>
      <c r="H14" s="218"/>
    </row>
    <row r="15" spans="1:9">
      <c r="A15" s="21"/>
      <c r="H15" s="218"/>
    </row>
    <row r="16" spans="1:9">
      <c r="A16" s="21" t="s">
        <v>101</v>
      </c>
      <c r="B16" s="18"/>
      <c r="C16" s="137" t="s">
        <v>162</v>
      </c>
      <c r="D16" s="19" t="s">
        <v>7</v>
      </c>
      <c r="E16" s="19" t="s">
        <v>8</v>
      </c>
      <c r="F16" s="19" t="s">
        <v>111</v>
      </c>
      <c r="G16" s="19"/>
      <c r="H16" s="218"/>
    </row>
    <row r="17" spans="1:9" s="185" customFormat="1">
      <c r="A17" s="180" t="s">
        <v>31</v>
      </c>
      <c r="B17" s="181" t="s">
        <v>9</v>
      </c>
      <c r="C17" s="182" t="s">
        <v>266</v>
      </c>
      <c r="D17" s="183" t="s">
        <v>268</v>
      </c>
      <c r="E17" s="183" t="s">
        <v>267</v>
      </c>
      <c r="F17" s="183" t="s">
        <v>112</v>
      </c>
      <c r="G17" s="181"/>
      <c r="H17" s="218"/>
      <c r="I17" s="184"/>
    </row>
    <row r="18" spans="1:9" s="185" customFormat="1">
      <c r="A18" s="184"/>
      <c r="B18" s="180"/>
      <c r="C18" s="182"/>
      <c r="D18" s="181"/>
      <c r="E18" s="181"/>
      <c r="F18" s="181"/>
      <c r="G18" s="181" t="s">
        <v>12</v>
      </c>
      <c r="H18" s="218"/>
      <c r="I18" s="184"/>
    </row>
    <row r="19" spans="1:9" s="185" customFormat="1">
      <c r="A19" s="184" t="s">
        <v>13</v>
      </c>
      <c r="B19" s="184"/>
      <c r="C19" s="186">
        <v>1</v>
      </c>
      <c r="D19" s="186">
        <v>0</v>
      </c>
      <c r="E19" s="186">
        <v>0</v>
      </c>
      <c r="F19" s="186">
        <v>0</v>
      </c>
      <c r="G19" s="187">
        <f>D19+E19+F19+C19</f>
        <v>1</v>
      </c>
      <c r="H19" s="218"/>
      <c r="I19" s="184"/>
    </row>
    <row r="20" spans="1:9" s="185" customFormat="1">
      <c r="A20" s="184"/>
      <c r="B20" s="184"/>
      <c r="C20" s="186"/>
      <c r="D20" s="187"/>
      <c r="E20" s="187"/>
      <c r="F20" s="187"/>
      <c r="G20" s="187"/>
      <c r="H20" s="218"/>
      <c r="I20" s="218"/>
    </row>
    <row r="21" spans="1:9" s="185" customFormat="1">
      <c r="A21" s="184"/>
      <c r="B21" s="184"/>
      <c r="C21" s="186"/>
      <c r="D21" s="187"/>
      <c r="E21" s="187"/>
      <c r="F21" s="187"/>
      <c r="G21" s="187"/>
      <c r="H21" s="218"/>
      <c r="I21" s="220"/>
    </row>
    <row r="22" spans="1:9" s="185" customFormat="1">
      <c r="A22" s="184" t="s">
        <v>101</v>
      </c>
      <c r="B22" s="180"/>
      <c r="C22" s="182" t="s">
        <v>162</v>
      </c>
      <c r="D22" s="181" t="s">
        <v>7</v>
      </c>
      <c r="E22" s="181" t="s">
        <v>8</v>
      </c>
      <c r="F22" s="181" t="s">
        <v>111</v>
      </c>
      <c r="G22" s="181"/>
      <c r="H22" s="218"/>
      <c r="I22" s="218"/>
    </row>
    <row r="23" spans="1:9" s="185" customFormat="1">
      <c r="A23" s="180" t="s">
        <v>32</v>
      </c>
      <c r="B23" s="181" t="s">
        <v>9</v>
      </c>
      <c r="C23" s="182" t="s">
        <v>266</v>
      </c>
      <c r="D23" s="183" t="s">
        <v>268</v>
      </c>
      <c r="E23" s="183" t="s">
        <v>267</v>
      </c>
      <c r="F23" s="183" t="s">
        <v>112</v>
      </c>
      <c r="G23" s="181"/>
      <c r="H23" s="218"/>
      <c r="I23" s="220"/>
    </row>
    <row r="24" spans="1:9" s="185" customFormat="1">
      <c r="A24" s="184"/>
      <c r="B24" s="180"/>
      <c r="C24" s="182"/>
      <c r="D24" s="181"/>
      <c r="E24" s="181"/>
      <c r="F24" s="181"/>
      <c r="G24" s="181" t="s">
        <v>12</v>
      </c>
      <c r="H24" s="218"/>
      <c r="I24" s="218"/>
    </row>
    <row r="25" spans="1:9" s="185" customFormat="1" ht="12.75">
      <c r="A25" s="184" t="s">
        <v>13</v>
      </c>
      <c r="B25" s="184"/>
      <c r="C25" s="186">
        <v>1</v>
      </c>
      <c r="D25" s="187">
        <v>0</v>
      </c>
      <c r="E25" s="187">
        <v>31</v>
      </c>
      <c r="F25" s="187">
        <v>0</v>
      </c>
      <c r="G25" s="187">
        <f>D25+E25+F25+C25</f>
        <v>32</v>
      </c>
      <c r="H25" s="218"/>
      <c r="I25" s="219"/>
    </row>
    <row r="26" spans="1:9" s="185" customFormat="1">
      <c r="A26" s="184"/>
      <c r="B26" s="184"/>
      <c r="C26" s="186"/>
      <c r="D26" s="187"/>
      <c r="E26" s="187"/>
      <c r="F26" s="187"/>
      <c r="G26" s="187"/>
      <c r="H26" s="218"/>
      <c r="I26" s="184"/>
    </row>
    <row r="27" spans="1:9" s="185" customFormat="1">
      <c r="A27" s="184"/>
      <c r="B27" s="184"/>
      <c r="C27" s="186"/>
      <c r="D27" s="187"/>
      <c r="E27" s="187"/>
      <c r="F27" s="187"/>
      <c r="G27" s="187"/>
      <c r="H27" s="218"/>
      <c r="I27" s="184"/>
    </row>
    <row r="28" spans="1:9" s="185" customFormat="1">
      <c r="A28" s="184" t="s">
        <v>101</v>
      </c>
      <c r="B28" s="180"/>
      <c r="C28" s="182" t="s">
        <v>162</v>
      </c>
      <c r="D28" s="181" t="s">
        <v>7</v>
      </c>
      <c r="E28" s="181" t="s">
        <v>8</v>
      </c>
      <c r="F28" s="181" t="s">
        <v>111</v>
      </c>
      <c r="G28" s="181"/>
      <c r="H28" s="218"/>
      <c r="I28" s="184"/>
    </row>
    <row r="29" spans="1:9" s="185" customFormat="1">
      <c r="A29" s="180" t="s">
        <v>33</v>
      </c>
      <c r="B29" s="181" t="s">
        <v>9</v>
      </c>
      <c r="C29" s="182" t="s">
        <v>266</v>
      </c>
      <c r="D29" s="183" t="s">
        <v>268</v>
      </c>
      <c r="E29" s="183" t="s">
        <v>267</v>
      </c>
      <c r="F29" s="183" t="s">
        <v>112</v>
      </c>
      <c r="G29" s="181"/>
      <c r="H29" s="218"/>
      <c r="I29" s="184"/>
    </row>
    <row r="30" spans="1:9" s="185" customFormat="1">
      <c r="A30" s="184"/>
      <c r="B30" s="180"/>
      <c r="C30" s="182"/>
      <c r="D30" s="181"/>
      <c r="E30" s="181"/>
      <c r="F30" s="181"/>
      <c r="G30" s="181" t="s">
        <v>12</v>
      </c>
      <c r="H30" s="218"/>
      <c r="I30" s="184"/>
    </row>
    <row r="31" spans="1:9" s="185" customFormat="1">
      <c r="A31" s="184" t="s">
        <v>13</v>
      </c>
      <c r="B31" s="184"/>
      <c r="C31" s="186">
        <v>0</v>
      </c>
      <c r="D31" s="186">
        <v>0</v>
      </c>
      <c r="E31" s="186">
        <v>0</v>
      </c>
      <c r="F31" s="186">
        <v>0</v>
      </c>
      <c r="G31" s="187">
        <f>D31+E31+F31+C31</f>
        <v>0</v>
      </c>
      <c r="H31" s="218"/>
      <c r="I31" s="184"/>
    </row>
    <row r="32" spans="1:9" s="185" customFormat="1">
      <c r="A32" s="184"/>
      <c r="B32" s="184"/>
      <c r="C32" s="186"/>
      <c r="D32" s="187"/>
      <c r="E32" s="187"/>
      <c r="F32" s="187"/>
      <c r="G32" s="187"/>
      <c r="H32" s="218"/>
      <c r="I32" s="184"/>
    </row>
    <row r="33" spans="1:9" s="185" customFormat="1">
      <c r="A33" s="184"/>
      <c r="B33" s="184"/>
      <c r="C33" s="186"/>
      <c r="D33" s="187"/>
      <c r="E33" s="187"/>
      <c r="F33" s="187"/>
      <c r="G33" s="187"/>
      <c r="H33" s="218"/>
      <c r="I33" s="184"/>
    </row>
    <row r="34" spans="1:9" s="185" customFormat="1">
      <c r="A34" s="184" t="s">
        <v>101</v>
      </c>
      <c r="B34" s="180"/>
      <c r="C34" s="182" t="s">
        <v>162</v>
      </c>
      <c r="D34" s="181" t="s">
        <v>7</v>
      </c>
      <c r="E34" s="181" t="s">
        <v>8</v>
      </c>
      <c r="F34" s="181" t="s">
        <v>111</v>
      </c>
      <c r="G34" s="181"/>
      <c r="H34" s="218"/>
      <c r="I34" s="184"/>
    </row>
    <row r="35" spans="1:9" s="185" customFormat="1">
      <c r="A35" s="180" t="s">
        <v>34</v>
      </c>
      <c r="B35" s="181" t="s">
        <v>9</v>
      </c>
      <c r="C35" s="182" t="s">
        <v>266</v>
      </c>
      <c r="D35" s="183" t="s">
        <v>268</v>
      </c>
      <c r="E35" s="183" t="s">
        <v>267</v>
      </c>
      <c r="F35" s="183" t="s">
        <v>112</v>
      </c>
      <c r="G35" s="181"/>
      <c r="H35" s="218"/>
      <c r="I35" s="184"/>
    </row>
    <row r="36" spans="1:9" s="185" customFormat="1">
      <c r="A36" s="184"/>
      <c r="B36" s="180"/>
      <c r="C36" s="182"/>
      <c r="D36" s="181"/>
      <c r="E36" s="181"/>
      <c r="F36" s="181"/>
      <c r="G36" s="181" t="s">
        <v>12</v>
      </c>
      <c r="H36" s="218"/>
      <c r="I36" s="184"/>
    </row>
    <row r="37" spans="1:9" s="185" customFormat="1">
      <c r="A37" s="184" t="s">
        <v>13</v>
      </c>
      <c r="B37" s="184"/>
      <c r="C37" s="186">
        <v>0</v>
      </c>
      <c r="D37" s="186">
        <v>0</v>
      </c>
      <c r="E37" s="186">
        <v>0</v>
      </c>
      <c r="F37" s="186">
        <v>0</v>
      </c>
      <c r="G37" s="187">
        <f>SUM(C37:F37)</f>
        <v>0</v>
      </c>
      <c r="H37" s="218"/>
      <c r="I37" s="184"/>
    </row>
    <row r="38" spans="1:9" s="185" customFormat="1">
      <c r="A38" s="184"/>
      <c r="B38" s="184"/>
      <c r="C38" s="186"/>
      <c r="D38" s="187"/>
      <c r="E38" s="187"/>
      <c r="F38" s="187"/>
      <c r="G38" s="187"/>
      <c r="H38" s="218"/>
      <c r="I38" s="184"/>
    </row>
    <row r="39" spans="1:9" s="185" customFormat="1">
      <c r="A39" s="184"/>
      <c r="B39" s="184"/>
      <c r="C39" s="186"/>
      <c r="D39" s="187"/>
      <c r="E39" s="187"/>
      <c r="F39" s="187"/>
      <c r="G39" s="187"/>
      <c r="H39" s="218"/>
      <c r="I39" s="184"/>
    </row>
    <row r="40" spans="1:9" s="185" customFormat="1">
      <c r="A40" s="184" t="s">
        <v>101</v>
      </c>
      <c r="B40" s="180"/>
      <c r="C40" s="182" t="s">
        <v>162</v>
      </c>
      <c r="D40" s="181" t="s">
        <v>7</v>
      </c>
      <c r="E40" s="181" t="s">
        <v>8</v>
      </c>
      <c r="F40" s="181" t="s">
        <v>111</v>
      </c>
      <c r="G40" s="181"/>
      <c r="H40" s="184"/>
      <c r="I40" s="184"/>
    </row>
    <row r="41" spans="1:9" s="185" customFormat="1">
      <c r="A41" s="180" t="s">
        <v>35</v>
      </c>
      <c r="B41" s="181" t="s">
        <v>9</v>
      </c>
      <c r="C41" s="182" t="s">
        <v>266</v>
      </c>
      <c r="D41" s="183" t="s">
        <v>268</v>
      </c>
      <c r="E41" s="183" t="s">
        <v>267</v>
      </c>
      <c r="F41" s="183" t="s">
        <v>112</v>
      </c>
      <c r="G41" s="181"/>
      <c r="H41" s="184"/>
      <c r="I41" s="184"/>
    </row>
    <row r="42" spans="1:9" s="185" customFormat="1">
      <c r="A42" s="184"/>
      <c r="B42" s="180"/>
      <c r="C42" s="182"/>
      <c r="D42" s="181"/>
      <c r="E42" s="181"/>
      <c r="F42" s="181"/>
      <c r="G42" s="181" t="s">
        <v>12</v>
      </c>
      <c r="H42" s="188"/>
      <c r="I42" s="184"/>
    </row>
    <row r="43" spans="1:9" s="185" customFormat="1">
      <c r="A43" s="184" t="s">
        <v>13</v>
      </c>
      <c r="B43" s="184"/>
      <c r="C43" s="186">
        <v>0</v>
      </c>
      <c r="D43" s="186">
        <v>0</v>
      </c>
      <c r="E43" s="186">
        <v>0</v>
      </c>
      <c r="F43" s="186">
        <v>0</v>
      </c>
      <c r="G43" s="187">
        <f>D43+E43+F43+C43</f>
        <v>0</v>
      </c>
      <c r="H43" s="184"/>
      <c r="I43" s="184"/>
    </row>
    <row r="44" spans="1:9" s="185" customFormat="1">
      <c r="A44" s="184"/>
      <c r="B44" s="184"/>
      <c r="C44" s="186"/>
      <c r="D44" s="187"/>
      <c r="E44" s="187"/>
      <c r="F44" s="187"/>
      <c r="G44" s="187"/>
      <c r="H44" s="184"/>
      <c r="I44" s="184"/>
    </row>
    <row r="45" spans="1:9" s="185" customFormat="1">
      <c r="A45" s="184"/>
      <c r="B45" s="184"/>
      <c r="C45" s="186"/>
      <c r="D45" s="187"/>
      <c r="E45" s="187"/>
      <c r="F45" s="187"/>
      <c r="G45" s="187"/>
      <c r="H45" s="184"/>
      <c r="I45" s="184"/>
    </row>
    <row r="46" spans="1:9" s="185" customFormat="1">
      <c r="A46" s="184" t="s">
        <v>6</v>
      </c>
      <c r="B46" s="180"/>
      <c r="C46" s="182"/>
      <c r="D46" s="181"/>
      <c r="E46" s="181"/>
      <c r="F46" s="181"/>
      <c r="G46" s="181"/>
      <c r="H46" s="184"/>
      <c r="I46" s="184"/>
    </row>
    <row r="47" spans="1:9" s="185" customFormat="1" ht="12.75">
      <c r="A47" s="189" t="s">
        <v>36</v>
      </c>
      <c r="B47" s="181"/>
      <c r="C47" s="182"/>
      <c r="D47" s="183"/>
      <c r="E47" s="183"/>
      <c r="F47" s="183"/>
      <c r="G47" s="181"/>
      <c r="H47" s="184"/>
      <c r="I47" s="184"/>
    </row>
    <row r="48" spans="1:9" s="185" customFormat="1">
      <c r="A48" s="184"/>
      <c r="B48" s="184"/>
      <c r="C48" s="186"/>
      <c r="D48" s="187"/>
      <c r="E48" s="187"/>
      <c r="F48" s="187"/>
      <c r="G48" s="187"/>
      <c r="H48" s="184"/>
      <c r="I48" s="184"/>
    </row>
    <row r="49" spans="1:12" s="185" customFormat="1">
      <c r="A49" s="184"/>
      <c r="B49" s="184"/>
      <c r="C49" s="186"/>
      <c r="D49" s="187"/>
      <c r="E49" s="187"/>
      <c r="F49" s="187"/>
      <c r="G49" s="187"/>
      <c r="H49" s="184"/>
      <c r="I49" s="184"/>
    </row>
    <row r="50" spans="1:12" s="185" customFormat="1">
      <c r="A50" s="184" t="s">
        <v>101</v>
      </c>
      <c r="B50" s="180"/>
      <c r="C50" s="182" t="s">
        <v>162</v>
      </c>
      <c r="D50" s="181" t="s">
        <v>7</v>
      </c>
      <c r="E50" s="181" t="s">
        <v>8</v>
      </c>
      <c r="F50" s="181" t="s">
        <v>111</v>
      </c>
      <c r="G50" s="181"/>
      <c r="H50" s="184"/>
      <c r="I50" s="184"/>
    </row>
    <row r="51" spans="1:12" s="185" customFormat="1">
      <c r="A51" s="180" t="s">
        <v>40</v>
      </c>
      <c r="B51" s="181" t="s">
        <v>9</v>
      </c>
      <c r="C51" s="182" t="s">
        <v>266</v>
      </c>
      <c r="D51" s="183" t="s">
        <v>268</v>
      </c>
      <c r="E51" s="183" t="s">
        <v>267</v>
      </c>
      <c r="F51" s="183" t="s">
        <v>112</v>
      </c>
      <c r="G51" s="181"/>
      <c r="H51" s="184"/>
      <c r="I51" s="184"/>
    </row>
    <row r="52" spans="1:12" s="185" customFormat="1">
      <c r="A52" s="184"/>
      <c r="B52" s="180"/>
      <c r="C52" s="182"/>
      <c r="D52" s="181"/>
      <c r="E52" s="181"/>
      <c r="F52" s="181"/>
      <c r="G52" s="181" t="s">
        <v>12</v>
      </c>
      <c r="H52" s="184"/>
      <c r="I52" s="184"/>
    </row>
    <row r="53" spans="1:12" s="185" customFormat="1">
      <c r="A53" s="184" t="s">
        <v>13</v>
      </c>
      <c r="B53" s="184"/>
      <c r="C53" s="186">
        <v>0</v>
      </c>
      <c r="D53" s="187">
        <v>1</v>
      </c>
      <c r="E53" s="187">
        <v>3</v>
      </c>
      <c r="F53" s="187">
        <v>0</v>
      </c>
      <c r="G53" s="187">
        <f>D53+E53+F53+C53</f>
        <v>4</v>
      </c>
      <c r="H53" s="184"/>
      <c r="I53" s="184"/>
    </row>
    <row r="54" spans="1:12" s="185" customFormat="1">
      <c r="A54" s="184"/>
      <c r="B54" s="184"/>
      <c r="C54" s="186"/>
      <c r="D54" s="187"/>
      <c r="E54" s="187"/>
      <c r="F54" s="187"/>
      <c r="G54" s="187"/>
      <c r="H54" s="184"/>
      <c r="I54" s="184"/>
    </row>
    <row r="55" spans="1:12" s="185" customFormat="1">
      <c r="A55" s="184"/>
      <c r="B55" s="184"/>
      <c r="C55" s="186"/>
      <c r="D55" s="187"/>
      <c r="E55" s="187"/>
      <c r="F55" s="187"/>
      <c r="G55" s="187"/>
      <c r="H55" s="184"/>
      <c r="I55" s="184"/>
    </row>
    <row r="56" spans="1:12" s="185" customFormat="1">
      <c r="A56" s="184" t="s">
        <v>101</v>
      </c>
      <c r="B56" s="180"/>
      <c r="C56" s="182" t="s">
        <v>162</v>
      </c>
      <c r="D56" s="181" t="s">
        <v>7</v>
      </c>
      <c r="E56" s="181" t="s">
        <v>8</v>
      </c>
      <c r="F56" s="181" t="s">
        <v>111</v>
      </c>
      <c r="G56" s="181"/>
      <c r="H56" s="184"/>
      <c r="I56" s="184"/>
    </row>
    <row r="57" spans="1:12" s="185" customFormat="1">
      <c r="A57" s="180" t="s">
        <v>106</v>
      </c>
      <c r="B57" s="181" t="s">
        <v>9</v>
      </c>
      <c r="C57" s="182" t="s">
        <v>266</v>
      </c>
      <c r="D57" s="183" t="s">
        <v>268</v>
      </c>
      <c r="E57" s="183" t="s">
        <v>267</v>
      </c>
      <c r="F57" s="183" t="s">
        <v>112</v>
      </c>
      <c r="G57" s="181"/>
      <c r="H57" s="184"/>
      <c r="I57" s="184"/>
    </row>
    <row r="58" spans="1:12" s="185" customFormat="1">
      <c r="A58" s="184"/>
      <c r="B58" s="180"/>
      <c r="C58" s="182"/>
      <c r="D58" s="181"/>
      <c r="E58" s="181"/>
      <c r="F58" s="181"/>
      <c r="G58" s="181" t="s">
        <v>12</v>
      </c>
      <c r="H58" s="184"/>
      <c r="I58" s="184"/>
    </row>
    <row r="59" spans="1:12" s="185" customFormat="1">
      <c r="A59" s="184" t="s">
        <v>13</v>
      </c>
      <c r="B59" s="184"/>
      <c r="C59" s="186">
        <v>2</v>
      </c>
      <c r="D59" s="187">
        <v>1</v>
      </c>
      <c r="E59" s="187">
        <v>1</v>
      </c>
      <c r="F59" s="187">
        <v>0</v>
      </c>
      <c r="G59" s="187">
        <f>D59+E59+F59+C59</f>
        <v>4</v>
      </c>
      <c r="H59" s="184"/>
      <c r="I59" s="184"/>
    </row>
    <row r="60" spans="1:12" s="185" customFormat="1">
      <c r="A60" s="184"/>
      <c r="B60" s="184"/>
      <c r="C60" s="186"/>
      <c r="D60" s="187"/>
      <c r="E60" s="187"/>
      <c r="F60" s="187"/>
      <c r="G60" s="187"/>
      <c r="H60" s="184"/>
      <c r="I60" s="184"/>
    </row>
    <row r="61" spans="1:12" s="185" customFormat="1">
      <c r="A61" s="184"/>
      <c r="B61" s="184"/>
      <c r="C61" s="186"/>
      <c r="D61" s="187"/>
      <c r="E61" s="187"/>
      <c r="F61" s="187"/>
      <c r="G61" s="187"/>
      <c r="H61" s="184"/>
      <c r="I61" s="91"/>
      <c r="J61" s="92"/>
      <c r="K61" s="92"/>
      <c r="L61" s="92"/>
    </row>
    <row r="62" spans="1:12" s="185" customFormat="1">
      <c r="A62" s="184" t="s">
        <v>101</v>
      </c>
      <c r="B62" s="180"/>
      <c r="C62" s="182" t="s">
        <v>162</v>
      </c>
      <c r="D62" s="181" t="s">
        <v>7</v>
      </c>
      <c r="E62" s="181" t="s">
        <v>8</v>
      </c>
      <c r="F62" s="181" t="s">
        <v>111</v>
      </c>
      <c r="G62" s="181"/>
      <c r="H62" s="184"/>
      <c r="I62" s="93"/>
      <c r="J62" s="94"/>
      <c r="K62" s="95"/>
      <c r="L62" s="92"/>
    </row>
    <row r="63" spans="1:12" s="185" customFormat="1">
      <c r="A63" s="180" t="s">
        <v>37</v>
      </c>
      <c r="B63" s="181" t="s">
        <v>9</v>
      </c>
      <c r="C63" s="182" t="s">
        <v>266</v>
      </c>
      <c r="D63" s="183" t="s">
        <v>268</v>
      </c>
      <c r="E63" s="183" t="s">
        <v>267</v>
      </c>
      <c r="F63" s="183" t="s">
        <v>112</v>
      </c>
      <c r="G63" s="181"/>
      <c r="H63" s="184"/>
      <c r="I63" s="93"/>
      <c r="J63" s="94"/>
      <c r="K63" s="96"/>
      <c r="L63" s="92"/>
    </row>
    <row r="64" spans="1:12" s="185" customFormat="1">
      <c r="A64" s="184"/>
      <c r="B64" s="180"/>
      <c r="C64" s="182"/>
      <c r="D64" s="181"/>
      <c r="E64" s="181"/>
      <c r="F64" s="181"/>
      <c r="G64" s="181" t="s">
        <v>12</v>
      </c>
      <c r="H64" s="184"/>
      <c r="I64" s="93"/>
      <c r="J64" s="94"/>
      <c r="K64" s="96"/>
      <c r="L64" s="92"/>
    </row>
    <row r="65" spans="1:12" s="185" customFormat="1">
      <c r="A65" s="184" t="s">
        <v>13</v>
      </c>
      <c r="B65" s="184"/>
      <c r="C65" s="186">
        <v>0</v>
      </c>
      <c r="D65" s="187">
        <v>0</v>
      </c>
      <c r="E65" s="187">
        <v>0</v>
      </c>
      <c r="F65" s="187">
        <v>0</v>
      </c>
      <c r="G65" s="187">
        <f>D65+E65+F65+C65</f>
        <v>0</v>
      </c>
      <c r="H65" s="184"/>
      <c r="I65" s="218"/>
      <c r="J65" s="94"/>
      <c r="K65" s="96"/>
      <c r="L65" s="92"/>
    </row>
    <row r="66" spans="1:12" s="185" customFormat="1">
      <c r="A66" s="184"/>
      <c r="B66" s="184"/>
      <c r="C66" s="186"/>
      <c r="D66" s="187"/>
      <c r="E66" s="187"/>
      <c r="F66" s="187"/>
      <c r="G66" s="187"/>
      <c r="H66" s="184"/>
      <c r="I66" s="218"/>
      <c r="J66" s="75"/>
      <c r="K66" s="96"/>
      <c r="L66" s="92"/>
    </row>
    <row r="67" spans="1:12" s="185" customFormat="1">
      <c r="A67" s="184"/>
      <c r="B67" s="184"/>
      <c r="C67" s="186"/>
      <c r="D67" s="187"/>
      <c r="E67" s="187"/>
      <c r="F67" s="187"/>
      <c r="G67" s="187"/>
      <c r="H67" s="184"/>
      <c r="I67" s="218"/>
      <c r="J67" s="75"/>
      <c r="K67" s="96"/>
      <c r="L67" s="92"/>
    </row>
    <row r="68" spans="1:12" s="185" customFormat="1">
      <c r="A68" s="184" t="s">
        <v>101</v>
      </c>
      <c r="B68" s="180"/>
      <c r="C68" s="182" t="s">
        <v>162</v>
      </c>
      <c r="D68" s="181" t="s">
        <v>7</v>
      </c>
      <c r="E68" s="181" t="s">
        <v>8</v>
      </c>
      <c r="F68" s="181" t="s">
        <v>111</v>
      </c>
      <c r="G68" s="181"/>
      <c r="H68" s="184"/>
      <c r="I68" s="220"/>
      <c r="J68" s="75"/>
      <c r="K68" s="96"/>
      <c r="L68" s="92"/>
    </row>
    <row r="69" spans="1:12" s="185" customFormat="1">
      <c r="A69" s="180" t="s">
        <v>38</v>
      </c>
      <c r="B69" s="181" t="s">
        <v>9</v>
      </c>
      <c r="C69" s="182" t="s">
        <v>266</v>
      </c>
      <c r="D69" s="183" t="s">
        <v>268</v>
      </c>
      <c r="E69" s="183" t="s">
        <v>267</v>
      </c>
      <c r="F69" s="183" t="s">
        <v>112</v>
      </c>
      <c r="G69" s="181"/>
      <c r="H69" s="184"/>
      <c r="I69" s="220"/>
      <c r="J69" s="75"/>
      <c r="K69" s="96"/>
      <c r="L69" s="92"/>
    </row>
    <row r="70" spans="1:12" s="185" customFormat="1">
      <c r="A70" s="184"/>
      <c r="B70" s="180"/>
      <c r="C70" s="182"/>
      <c r="D70" s="181"/>
      <c r="E70" s="181"/>
      <c r="F70" s="181"/>
      <c r="G70" s="181" t="s">
        <v>12</v>
      </c>
      <c r="H70" s="184"/>
      <c r="I70" s="220"/>
      <c r="J70" s="75"/>
      <c r="K70" s="96"/>
      <c r="L70" s="92"/>
    </row>
    <row r="71" spans="1:12" s="185" customFormat="1">
      <c r="A71" s="184" t="s">
        <v>13</v>
      </c>
      <c r="B71" s="184"/>
      <c r="C71" s="186">
        <v>1</v>
      </c>
      <c r="D71" s="187">
        <v>0</v>
      </c>
      <c r="E71" s="187">
        <v>4</v>
      </c>
      <c r="F71" s="187">
        <v>0</v>
      </c>
      <c r="G71" s="187">
        <f>D71+E71+F71+C71</f>
        <v>5</v>
      </c>
      <c r="H71" s="184"/>
      <c r="I71" s="220"/>
      <c r="J71" s="75"/>
      <c r="K71" s="96"/>
      <c r="L71" s="92"/>
    </row>
    <row r="72" spans="1:12" s="185" customFormat="1">
      <c r="A72" s="184"/>
      <c r="B72" s="184"/>
      <c r="C72" s="186"/>
      <c r="D72" s="187"/>
      <c r="E72" s="187"/>
      <c r="F72" s="187"/>
      <c r="G72" s="187"/>
      <c r="H72" s="184"/>
      <c r="I72" s="220"/>
      <c r="J72" s="92"/>
      <c r="K72" s="92"/>
      <c r="L72" s="92"/>
    </row>
    <row r="73" spans="1:12" s="185" customFormat="1">
      <c r="A73" s="184" t="s">
        <v>101</v>
      </c>
      <c r="B73" s="180"/>
      <c r="C73" s="182" t="s">
        <v>162</v>
      </c>
      <c r="D73" s="181" t="s">
        <v>7</v>
      </c>
      <c r="E73" s="181" t="s">
        <v>8</v>
      </c>
      <c r="F73" s="181" t="s">
        <v>111</v>
      </c>
      <c r="G73" s="181"/>
      <c r="H73" s="184"/>
      <c r="I73" s="220"/>
      <c r="J73" s="92"/>
      <c r="K73" s="92"/>
      <c r="L73" s="92"/>
    </row>
    <row r="74" spans="1:12" s="185" customFormat="1">
      <c r="A74" s="180" t="s">
        <v>108</v>
      </c>
      <c r="B74" s="181" t="s">
        <v>9</v>
      </c>
      <c r="C74" s="182" t="s">
        <v>266</v>
      </c>
      <c r="D74" s="183" t="s">
        <v>268</v>
      </c>
      <c r="E74" s="183" t="s">
        <v>267</v>
      </c>
      <c r="F74" s="183" t="s">
        <v>112</v>
      </c>
      <c r="G74" s="181"/>
      <c r="H74" s="184"/>
      <c r="I74" s="220"/>
    </row>
    <row r="75" spans="1:12" s="185" customFormat="1">
      <c r="A75" s="184"/>
      <c r="B75" s="180"/>
      <c r="C75" s="182"/>
      <c r="D75" s="181"/>
      <c r="E75" s="181"/>
      <c r="F75" s="181"/>
      <c r="G75" s="181" t="s">
        <v>12</v>
      </c>
      <c r="H75" s="184"/>
      <c r="I75" s="220"/>
    </row>
    <row r="76" spans="1:12" s="185" customFormat="1">
      <c r="A76" s="184" t="s">
        <v>13</v>
      </c>
      <c r="B76" s="184"/>
      <c r="C76" s="186">
        <v>0</v>
      </c>
      <c r="D76" s="187">
        <v>0</v>
      </c>
      <c r="E76" s="187">
        <v>3</v>
      </c>
      <c r="F76" s="187">
        <v>0</v>
      </c>
      <c r="G76" s="187">
        <f>D76+E76+F76+C76</f>
        <v>3</v>
      </c>
      <c r="H76" s="184"/>
      <c r="I76" s="184"/>
    </row>
    <row r="77" spans="1:12" s="185" customFormat="1">
      <c r="A77" s="184"/>
      <c r="B77" s="184"/>
      <c r="C77" s="186"/>
      <c r="D77" s="187"/>
      <c r="E77" s="187"/>
      <c r="F77" s="187"/>
      <c r="G77" s="187"/>
      <c r="H77" s="184"/>
      <c r="I77" s="184"/>
    </row>
    <row r="78" spans="1:12" s="185" customFormat="1">
      <c r="A78" s="184"/>
      <c r="B78" s="184"/>
      <c r="C78" s="186"/>
      <c r="D78" s="187"/>
      <c r="E78" s="187"/>
      <c r="F78" s="187"/>
      <c r="G78" s="187"/>
      <c r="H78" s="184"/>
      <c r="I78" s="184"/>
    </row>
    <row r="79" spans="1:12" s="185" customFormat="1">
      <c r="A79" s="184" t="s">
        <v>101</v>
      </c>
      <c r="B79" s="180"/>
      <c r="C79" s="182" t="s">
        <v>162</v>
      </c>
      <c r="D79" s="181" t="s">
        <v>7</v>
      </c>
      <c r="E79" s="181" t="s">
        <v>8</v>
      </c>
      <c r="F79" s="181" t="s">
        <v>111</v>
      </c>
      <c r="G79" s="181"/>
      <c r="H79" s="184"/>
      <c r="I79" s="184"/>
    </row>
    <row r="80" spans="1:12" s="185" customFormat="1">
      <c r="A80" s="180" t="s">
        <v>107</v>
      </c>
      <c r="B80" s="181" t="s">
        <v>9</v>
      </c>
      <c r="C80" s="182" t="s">
        <v>266</v>
      </c>
      <c r="D80" s="183" t="s">
        <v>268</v>
      </c>
      <c r="E80" s="183" t="s">
        <v>267</v>
      </c>
      <c r="F80" s="183" t="s">
        <v>112</v>
      </c>
      <c r="G80" s="181"/>
      <c r="H80" s="184"/>
      <c r="I80" s="184"/>
    </row>
    <row r="81" spans="1:9" s="185" customFormat="1">
      <c r="A81" s="184"/>
      <c r="B81" s="180"/>
      <c r="C81" s="182"/>
      <c r="D81" s="181"/>
      <c r="E81" s="181"/>
      <c r="F81" s="181"/>
      <c r="G81" s="181" t="s">
        <v>12</v>
      </c>
      <c r="H81" s="184"/>
      <c r="I81" s="184"/>
    </row>
    <row r="82" spans="1:9" s="185" customFormat="1">
      <c r="A82" s="184" t="s">
        <v>13</v>
      </c>
      <c r="B82" s="184"/>
      <c r="C82" s="186">
        <v>0</v>
      </c>
      <c r="D82" s="187">
        <v>0</v>
      </c>
      <c r="E82" s="187">
        <v>2</v>
      </c>
      <c r="F82" s="187">
        <v>0</v>
      </c>
      <c r="G82" s="187">
        <f>D82+E82+F82+C82</f>
        <v>2</v>
      </c>
      <c r="H82" s="184"/>
      <c r="I82" s="184"/>
    </row>
    <row r="83" spans="1:9" s="185" customFormat="1">
      <c r="A83" s="184"/>
      <c r="B83" s="184"/>
      <c r="C83" s="186"/>
      <c r="D83" s="187"/>
      <c r="E83" s="187"/>
      <c r="F83" s="187"/>
      <c r="G83" s="187"/>
      <c r="H83" s="184"/>
      <c r="I83" s="184"/>
    </row>
    <row r="84" spans="1:9" s="185" customFormat="1">
      <c r="A84" s="184"/>
      <c r="B84" s="184"/>
      <c r="C84" s="186"/>
      <c r="D84" s="187"/>
      <c r="E84" s="187"/>
      <c r="F84" s="187"/>
      <c r="G84" s="187"/>
      <c r="H84" s="184"/>
      <c r="I84" s="184"/>
    </row>
    <row r="85" spans="1:9" s="185" customFormat="1">
      <c r="A85" s="184" t="s">
        <v>101</v>
      </c>
      <c r="B85" s="180"/>
      <c r="C85" s="182" t="s">
        <v>162</v>
      </c>
      <c r="D85" s="181" t="s">
        <v>7</v>
      </c>
      <c r="E85" s="181" t="s">
        <v>8</v>
      </c>
      <c r="F85" s="181" t="s">
        <v>111</v>
      </c>
      <c r="G85" s="181"/>
      <c r="H85" s="184"/>
      <c r="I85" s="184"/>
    </row>
    <row r="86" spans="1:9" s="185" customFormat="1">
      <c r="A86" s="180" t="s">
        <v>41</v>
      </c>
      <c r="B86" s="181" t="s">
        <v>9</v>
      </c>
      <c r="C86" s="182" t="s">
        <v>266</v>
      </c>
      <c r="D86" s="183" t="s">
        <v>268</v>
      </c>
      <c r="E86" s="183" t="s">
        <v>267</v>
      </c>
      <c r="F86" s="183" t="s">
        <v>112</v>
      </c>
      <c r="G86" s="181"/>
      <c r="H86" s="184"/>
      <c r="I86" s="184"/>
    </row>
    <row r="87" spans="1:9" s="185" customFormat="1">
      <c r="A87" s="184"/>
      <c r="B87" s="180"/>
      <c r="C87" s="182"/>
      <c r="D87" s="181"/>
      <c r="E87" s="181"/>
      <c r="F87" s="181"/>
      <c r="G87" s="181" t="s">
        <v>12</v>
      </c>
      <c r="H87" s="184"/>
      <c r="I87" s="184"/>
    </row>
    <row r="88" spans="1:9" s="185" customFormat="1">
      <c r="A88" s="184" t="s">
        <v>13</v>
      </c>
      <c r="B88" s="184"/>
      <c r="C88" s="186">
        <v>1</v>
      </c>
      <c r="D88" s="187">
        <v>0</v>
      </c>
      <c r="E88" s="187">
        <v>4</v>
      </c>
      <c r="F88" s="187">
        <v>0</v>
      </c>
      <c r="G88" s="187">
        <f>D88+E88+F88+C88</f>
        <v>5</v>
      </c>
      <c r="H88" s="184"/>
      <c r="I88" s="184"/>
    </row>
    <row r="89" spans="1:9" s="185" customFormat="1">
      <c r="A89" s="184"/>
      <c r="B89" s="184"/>
      <c r="C89" s="186"/>
      <c r="D89" s="187"/>
      <c r="E89" s="187"/>
      <c r="F89" s="187"/>
      <c r="G89" s="187"/>
      <c r="H89" s="184"/>
      <c r="I89" s="184"/>
    </row>
    <row r="90" spans="1:9" s="185" customFormat="1">
      <c r="A90" s="184"/>
      <c r="B90" s="184"/>
      <c r="C90" s="186"/>
      <c r="D90" s="187"/>
      <c r="E90" s="187"/>
      <c r="F90" s="187"/>
      <c r="G90" s="187"/>
      <c r="H90" s="184"/>
      <c r="I90" s="184"/>
    </row>
    <row r="91" spans="1:9" s="185" customFormat="1">
      <c r="A91" s="184" t="s">
        <v>101</v>
      </c>
      <c r="B91" s="180"/>
      <c r="C91" s="182" t="s">
        <v>162</v>
      </c>
      <c r="D91" s="181" t="s">
        <v>7</v>
      </c>
      <c r="E91" s="181" t="s">
        <v>8</v>
      </c>
      <c r="F91" s="181" t="s">
        <v>111</v>
      </c>
      <c r="G91" s="181"/>
      <c r="H91" s="184"/>
      <c r="I91" s="184"/>
    </row>
    <row r="92" spans="1:9" s="185" customFormat="1">
      <c r="A92" s="180" t="s">
        <v>136</v>
      </c>
      <c r="B92" s="181" t="s">
        <v>9</v>
      </c>
      <c r="C92" s="182" t="s">
        <v>266</v>
      </c>
      <c r="D92" s="183" t="s">
        <v>268</v>
      </c>
      <c r="E92" s="183" t="s">
        <v>267</v>
      </c>
      <c r="F92" s="183" t="s">
        <v>112</v>
      </c>
      <c r="G92" s="181"/>
      <c r="H92" s="184"/>
      <c r="I92" s="184"/>
    </row>
    <row r="93" spans="1:9" s="185" customFormat="1">
      <c r="A93" s="184"/>
      <c r="B93" s="180"/>
      <c r="C93" s="182"/>
      <c r="D93" s="181"/>
      <c r="E93" s="181"/>
      <c r="F93" s="181"/>
      <c r="G93" s="181" t="s">
        <v>12</v>
      </c>
      <c r="H93" s="184"/>
      <c r="I93" s="184"/>
    </row>
    <row r="94" spans="1:9" s="185" customFormat="1">
      <c r="A94" s="184" t="s">
        <v>13</v>
      </c>
      <c r="B94" s="184"/>
      <c r="C94" s="186">
        <v>0</v>
      </c>
      <c r="D94" s="187">
        <v>0</v>
      </c>
      <c r="E94" s="187">
        <v>0</v>
      </c>
      <c r="F94" s="187">
        <v>0</v>
      </c>
      <c r="G94" s="187">
        <f>D94+E94+F94+C94</f>
        <v>0</v>
      </c>
      <c r="H94" s="184"/>
      <c r="I94" s="184"/>
    </row>
    <row r="95" spans="1:9" s="185" customFormat="1">
      <c r="A95" s="184"/>
      <c r="B95" s="184"/>
      <c r="C95" s="186"/>
      <c r="D95" s="187"/>
      <c r="E95" s="187"/>
      <c r="F95" s="187"/>
      <c r="G95" s="187"/>
      <c r="H95" s="184"/>
      <c r="I95" s="184"/>
    </row>
    <row r="96" spans="1:9" s="185" customFormat="1">
      <c r="A96" s="184"/>
      <c r="B96" s="184"/>
      <c r="C96" s="186"/>
      <c r="D96" s="187"/>
      <c r="E96" s="187"/>
      <c r="F96" s="187"/>
      <c r="G96" s="187"/>
      <c r="H96" s="184"/>
      <c r="I96" s="184"/>
    </row>
    <row r="97" spans="1:9" s="185" customFormat="1">
      <c r="A97" s="184" t="s">
        <v>101</v>
      </c>
      <c r="B97" s="180"/>
      <c r="C97" s="182" t="s">
        <v>162</v>
      </c>
      <c r="D97" s="181" t="s">
        <v>7</v>
      </c>
      <c r="E97" s="181" t="s">
        <v>8</v>
      </c>
      <c r="F97" s="181" t="s">
        <v>111</v>
      </c>
      <c r="G97" s="181"/>
      <c r="H97" s="184"/>
      <c r="I97" s="184"/>
    </row>
    <row r="98" spans="1:9" s="185" customFormat="1">
      <c r="A98" s="180" t="s">
        <v>110</v>
      </c>
      <c r="B98" s="181" t="s">
        <v>9</v>
      </c>
      <c r="C98" s="182" t="s">
        <v>266</v>
      </c>
      <c r="D98" s="183" t="s">
        <v>268</v>
      </c>
      <c r="E98" s="183" t="s">
        <v>267</v>
      </c>
      <c r="F98" s="183" t="s">
        <v>112</v>
      </c>
      <c r="G98" s="181"/>
      <c r="H98" s="184"/>
      <c r="I98" s="184"/>
    </row>
    <row r="99" spans="1:9" s="185" customFormat="1">
      <c r="A99" s="184"/>
      <c r="B99" s="180"/>
      <c r="C99" s="182"/>
      <c r="D99" s="181"/>
      <c r="E99" s="181"/>
      <c r="F99" s="181"/>
      <c r="G99" s="187"/>
      <c r="H99" s="184"/>
      <c r="I99" s="184"/>
    </row>
    <row r="100" spans="1:9" s="185" customFormat="1">
      <c r="A100" s="184" t="s">
        <v>13</v>
      </c>
      <c r="B100" s="184"/>
      <c r="C100" s="186">
        <v>0</v>
      </c>
      <c r="D100" s="187">
        <v>0</v>
      </c>
      <c r="E100" s="187">
        <v>0</v>
      </c>
      <c r="F100" s="187">
        <v>0</v>
      </c>
      <c r="G100" s="187">
        <f>SUM(C100:F100)</f>
        <v>0</v>
      </c>
      <c r="H100" s="184"/>
      <c r="I100" s="184"/>
    </row>
    <row r="101" spans="1:9" s="185" customFormat="1">
      <c r="A101" s="184"/>
      <c r="B101" s="184"/>
      <c r="C101" s="186"/>
      <c r="D101" s="187"/>
      <c r="E101" s="187"/>
      <c r="F101" s="187"/>
      <c r="G101" s="187"/>
      <c r="H101" s="184"/>
      <c r="I101" s="184"/>
    </row>
    <row r="102" spans="1:9" s="185" customFormat="1">
      <c r="A102" s="184"/>
      <c r="B102" s="184"/>
      <c r="C102" s="186"/>
      <c r="D102" s="187"/>
      <c r="E102" s="187"/>
      <c r="F102" s="187"/>
      <c r="G102" s="187"/>
      <c r="H102" s="184"/>
      <c r="I102" s="184"/>
    </row>
    <row r="103" spans="1:9" s="185" customFormat="1">
      <c r="A103" s="184" t="s">
        <v>101</v>
      </c>
      <c r="B103" s="180"/>
      <c r="C103" s="182" t="s">
        <v>162</v>
      </c>
      <c r="D103" s="181" t="s">
        <v>7</v>
      </c>
      <c r="E103" s="181" t="s">
        <v>8</v>
      </c>
      <c r="F103" s="181" t="s">
        <v>111</v>
      </c>
      <c r="G103" s="181"/>
      <c r="H103" s="184"/>
      <c r="I103" s="184"/>
    </row>
    <row r="104" spans="1:9" s="185" customFormat="1">
      <c r="A104" s="180" t="s">
        <v>39</v>
      </c>
      <c r="B104" s="181" t="s">
        <v>9</v>
      </c>
      <c r="C104" s="182" t="s">
        <v>266</v>
      </c>
      <c r="D104" s="183" t="s">
        <v>268</v>
      </c>
      <c r="E104" s="183" t="s">
        <v>267</v>
      </c>
      <c r="F104" s="183" t="s">
        <v>112</v>
      </c>
      <c r="G104" s="181"/>
      <c r="H104" s="184"/>
      <c r="I104" s="184"/>
    </row>
    <row r="105" spans="1:9" s="185" customFormat="1">
      <c r="A105" s="184"/>
      <c r="B105" s="180"/>
      <c r="C105" s="182"/>
      <c r="D105" s="181"/>
      <c r="E105" s="181"/>
      <c r="F105" s="181"/>
      <c r="G105" s="181" t="s">
        <v>12</v>
      </c>
      <c r="H105" s="184"/>
      <c r="I105" s="184"/>
    </row>
    <row r="106" spans="1:9" s="185" customFormat="1">
      <c r="A106" s="184" t="s">
        <v>13</v>
      </c>
      <c r="B106" s="184"/>
      <c r="C106" s="186">
        <v>0</v>
      </c>
      <c r="D106" s="187">
        <v>0</v>
      </c>
      <c r="E106" s="187">
        <v>0</v>
      </c>
      <c r="F106" s="187">
        <v>0</v>
      </c>
      <c r="G106" s="187">
        <f>D106+E106+F106+C106</f>
        <v>0</v>
      </c>
      <c r="H106" s="184"/>
      <c r="I106" s="184"/>
    </row>
    <row r="107" spans="1:9" s="185" customFormat="1">
      <c r="A107" s="184"/>
      <c r="B107" s="184"/>
      <c r="C107" s="186"/>
      <c r="D107" s="187"/>
      <c r="E107" s="187"/>
      <c r="F107" s="187"/>
      <c r="G107" s="187"/>
      <c r="H107" s="184"/>
      <c r="I107" s="184"/>
    </row>
    <row r="108" spans="1:9" s="185" customFormat="1">
      <c r="A108" s="184"/>
      <c r="B108" s="184"/>
      <c r="C108" s="186"/>
      <c r="D108" s="187"/>
      <c r="E108" s="187"/>
      <c r="F108" s="187"/>
      <c r="G108" s="187"/>
      <c r="H108" s="184"/>
      <c r="I108" s="184"/>
    </row>
    <row r="109" spans="1:9" s="185" customFormat="1">
      <c r="A109" s="184" t="s">
        <v>6</v>
      </c>
      <c r="B109" s="180"/>
      <c r="C109" s="182"/>
      <c r="D109" s="181"/>
      <c r="E109" s="181"/>
      <c r="F109" s="181"/>
      <c r="G109" s="181"/>
      <c r="H109" s="184"/>
      <c r="I109" s="184"/>
    </row>
    <row r="110" spans="1:9" s="185" customFormat="1" ht="12.75">
      <c r="A110" s="189" t="s">
        <v>42</v>
      </c>
      <c r="B110" s="181"/>
      <c r="C110" s="182"/>
      <c r="D110" s="183"/>
      <c r="E110" s="183"/>
      <c r="F110" s="183"/>
      <c r="G110" s="181"/>
      <c r="H110" s="184"/>
      <c r="I110" s="184"/>
    </row>
    <row r="111" spans="1:9" s="185" customFormat="1">
      <c r="A111" s="184"/>
      <c r="B111" s="184"/>
      <c r="C111" s="186"/>
      <c r="D111" s="187"/>
      <c r="E111" s="187"/>
      <c r="F111" s="187"/>
      <c r="G111" s="187"/>
      <c r="H111" s="184"/>
      <c r="I111" s="184"/>
    </row>
    <row r="112" spans="1:9" s="185" customFormat="1">
      <c r="A112" s="184" t="s">
        <v>101</v>
      </c>
      <c r="B112" s="180"/>
      <c r="C112" s="182" t="s">
        <v>162</v>
      </c>
      <c r="D112" s="181" t="s">
        <v>7</v>
      </c>
      <c r="E112" s="181" t="s">
        <v>8</v>
      </c>
      <c r="F112" s="181" t="s">
        <v>111</v>
      </c>
      <c r="G112" s="181"/>
      <c r="H112" s="184"/>
      <c r="I112" s="184"/>
    </row>
    <row r="113" spans="1:9" s="185" customFormat="1">
      <c r="A113" s="180" t="s">
        <v>43</v>
      </c>
      <c r="B113" s="181" t="s">
        <v>9</v>
      </c>
      <c r="C113" s="182" t="s">
        <v>266</v>
      </c>
      <c r="D113" s="183" t="s">
        <v>268</v>
      </c>
      <c r="E113" s="183" t="s">
        <v>267</v>
      </c>
      <c r="F113" s="183" t="s">
        <v>112</v>
      </c>
      <c r="G113" s="181"/>
      <c r="H113" s="184"/>
      <c r="I113" s="184"/>
    </row>
    <row r="114" spans="1:9" s="185" customFormat="1">
      <c r="A114" s="184"/>
      <c r="B114" s="180"/>
      <c r="C114" s="186"/>
      <c r="D114" s="187"/>
      <c r="E114" s="187"/>
      <c r="F114" s="187"/>
      <c r="G114" s="181" t="s">
        <v>12</v>
      </c>
      <c r="H114" s="184"/>
      <c r="I114" s="184"/>
    </row>
    <row r="115" spans="1:9" s="185" customFormat="1">
      <c r="A115" s="184" t="s">
        <v>13</v>
      </c>
      <c r="B115" s="184"/>
      <c r="C115" s="186">
        <v>2</v>
      </c>
      <c r="D115" s="187">
        <v>0</v>
      </c>
      <c r="E115" s="187">
        <v>5</v>
      </c>
      <c r="F115" s="187">
        <v>0</v>
      </c>
      <c r="G115" s="187">
        <f>D115+E115+F115+C115</f>
        <v>7</v>
      </c>
      <c r="H115" s="184"/>
      <c r="I115" s="184"/>
    </row>
    <row r="116" spans="1:9" s="185" customFormat="1">
      <c r="A116" s="184"/>
      <c r="B116" s="184"/>
      <c r="C116" s="186"/>
      <c r="D116" s="187"/>
      <c r="E116" s="187"/>
      <c r="F116" s="187"/>
      <c r="G116" s="187"/>
      <c r="H116" s="184"/>
      <c r="I116" s="184"/>
    </row>
    <row r="117" spans="1:9" s="185" customFormat="1">
      <c r="A117" s="184"/>
      <c r="B117" s="184"/>
      <c r="C117" s="186"/>
      <c r="D117" s="187"/>
      <c r="E117" s="187"/>
      <c r="F117" s="187"/>
      <c r="G117" s="187"/>
      <c r="H117" s="184"/>
      <c r="I117" s="184"/>
    </row>
    <row r="118" spans="1:9" s="185" customFormat="1">
      <c r="A118" s="184" t="s">
        <v>101</v>
      </c>
      <c r="B118" s="180"/>
      <c r="C118" s="182" t="s">
        <v>162</v>
      </c>
      <c r="D118" s="181" t="s">
        <v>7</v>
      </c>
      <c r="E118" s="181" t="s">
        <v>8</v>
      </c>
      <c r="F118" s="181" t="s">
        <v>111</v>
      </c>
      <c r="G118" s="181"/>
      <c r="H118" s="184"/>
      <c r="I118" s="184"/>
    </row>
    <row r="119" spans="1:9" s="185" customFormat="1">
      <c r="A119" s="180" t="s">
        <v>44</v>
      </c>
      <c r="B119" s="181" t="s">
        <v>9</v>
      </c>
      <c r="C119" s="182" t="s">
        <v>266</v>
      </c>
      <c r="D119" s="183" t="s">
        <v>268</v>
      </c>
      <c r="E119" s="183" t="s">
        <v>267</v>
      </c>
      <c r="F119" s="183" t="s">
        <v>112</v>
      </c>
      <c r="G119" s="181"/>
      <c r="H119" s="184"/>
      <c r="I119" s="184"/>
    </row>
    <row r="120" spans="1:9" s="185" customFormat="1">
      <c r="A120" s="184"/>
      <c r="B120" s="180"/>
      <c r="C120" s="182"/>
      <c r="D120" s="181"/>
      <c r="E120" s="181"/>
      <c r="F120" s="181"/>
      <c r="G120" s="181" t="s">
        <v>12</v>
      </c>
      <c r="H120" s="184"/>
      <c r="I120" s="184"/>
    </row>
    <row r="121" spans="1:9" s="185" customFormat="1">
      <c r="A121" s="184" t="s">
        <v>13</v>
      </c>
      <c r="B121" s="184"/>
      <c r="C121" s="186">
        <v>1</v>
      </c>
      <c r="D121" s="187">
        <v>0</v>
      </c>
      <c r="E121" s="187">
        <v>1</v>
      </c>
      <c r="F121" s="187">
        <v>0</v>
      </c>
      <c r="G121" s="187">
        <f>D121+E121+F121+C121</f>
        <v>2</v>
      </c>
      <c r="H121" s="184"/>
      <c r="I121" s="184"/>
    </row>
    <row r="122" spans="1:9" s="185" customFormat="1">
      <c r="A122" s="184"/>
      <c r="B122" s="184"/>
      <c r="C122" s="186"/>
      <c r="D122" s="187"/>
      <c r="E122" s="187"/>
      <c r="F122" s="187"/>
      <c r="G122" s="187"/>
      <c r="H122" s="184"/>
      <c r="I122" s="184"/>
    </row>
    <row r="123" spans="1:9" s="185" customFormat="1">
      <c r="A123" s="184"/>
      <c r="B123" s="184"/>
      <c r="C123" s="186"/>
      <c r="D123" s="187"/>
      <c r="E123" s="187"/>
      <c r="F123" s="187"/>
      <c r="G123" s="187"/>
      <c r="H123" s="184"/>
      <c r="I123" s="184"/>
    </row>
    <row r="124" spans="1:9" s="185" customFormat="1">
      <c r="A124" s="184" t="s">
        <v>101</v>
      </c>
      <c r="B124" s="180"/>
      <c r="C124" s="182" t="s">
        <v>162</v>
      </c>
      <c r="D124" s="181" t="s">
        <v>7</v>
      </c>
      <c r="E124" s="181" t="s">
        <v>8</v>
      </c>
      <c r="F124" s="181" t="s">
        <v>111</v>
      </c>
      <c r="G124" s="181"/>
      <c r="H124" s="184"/>
      <c r="I124" s="184"/>
    </row>
    <row r="125" spans="1:9" s="185" customFormat="1">
      <c r="A125" s="180" t="s">
        <v>45</v>
      </c>
      <c r="B125" s="181" t="s">
        <v>9</v>
      </c>
      <c r="C125" s="182" t="s">
        <v>266</v>
      </c>
      <c r="D125" s="183" t="s">
        <v>268</v>
      </c>
      <c r="E125" s="183" t="s">
        <v>267</v>
      </c>
      <c r="F125" s="183" t="s">
        <v>112</v>
      </c>
      <c r="G125" s="181"/>
      <c r="H125" s="184"/>
      <c r="I125" s="184"/>
    </row>
    <row r="126" spans="1:9" s="185" customFormat="1">
      <c r="A126" s="184"/>
      <c r="B126" s="180"/>
      <c r="C126" s="182"/>
      <c r="D126" s="181"/>
      <c r="E126" s="181"/>
      <c r="F126" s="181"/>
      <c r="G126" s="181" t="s">
        <v>12</v>
      </c>
      <c r="H126" s="184"/>
      <c r="I126" s="184"/>
    </row>
    <row r="127" spans="1:9" s="185" customFormat="1">
      <c r="A127" s="184" t="s">
        <v>13</v>
      </c>
      <c r="B127" s="184"/>
      <c r="C127" s="186">
        <v>2</v>
      </c>
      <c r="D127" s="187">
        <v>0</v>
      </c>
      <c r="E127" s="187">
        <v>0</v>
      </c>
      <c r="F127" s="187">
        <v>0</v>
      </c>
      <c r="G127" s="187">
        <f>D127+E127+F127+C127</f>
        <v>2</v>
      </c>
      <c r="H127" s="184"/>
      <c r="I127" s="184"/>
    </row>
    <row r="128" spans="1:9" s="185" customFormat="1">
      <c r="A128" s="184"/>
      <c r="B128" s="184"/>
      <c r="C128" s="186"/>
      <c r="D128" s="187"/>
      <c r="E128" s="187"/>
      <c r="F128" s="187"/>
      <c r="G128" s="187"/>
      <c r="H128" s="184"/>
      <c r="I128" s="184"/>
    </row>
    <row r="129" spans="1:9" s="185" customFormat="1">
      <c r="A129" s="184"/>
      <c r="B129" s="184"/>
      <c r="C129" s="186"/>
      <c r="D129" s="187"/>
      <c r="E129" s="187"/>
      <c r="F129" s="187"/>
      <c r="G129" s="187"/>
      <c r="H129" s="184"/>
      <c r="I129" s="184"/>
    </row>
    <row r="130" spans="1:9" s="185" customFormat="1">
      <c r="A130" s="184" t="s">
        <v>101</v>
      </c>
      <c r="B130" s="180"/>
      <c r="C130" s="182" t="s">
        <v>162</v>
      </c>
      <c r="D130" s="181" t="s">
        <v>7</v>
      </c>
      <c r="E130" s="181" t="s">
        <v>8</v>
      </c>
      <c r="F130" s="181" t="s">
        <v>111</v>
      </c>
      <c r="G130" s="181"/>
      <c r="H130" s="184"/>
      <c r="I130" s="184"/>
    </row>
    <row r="131" spans="1:9" s="185" customFormat="1">
      <c r="A131" s="180" t="s">
        <v>46</v>
      </c>
      <c r="B131" s="181" t="s">
        <v>9</v>
      </c>
      <c r="C131" s="182" t="s">
        <v>266</v>
      </c>
      <c r="D131" s="183" t="s">
        <v>268</v>
      </c>
      <c r="E131" s="183" t="s">
        <v>267</v>
      </c>
      <c r="F131" s="183" t="s">
        <v>112</v>
      </c>
      <c r="G131" s="181"/>
      <c r="H131" s="184"/>
      <c r="I131" s="184"/>
    </row>
    <row r="132" spans="1:9" s="185" customFormat="1">
      <c r="A132" s="184"/>
      <c r="B132" s="180"/>
      <c r="C132" s="182"/>
      <c r="D132" s="181"/>
      <c r="E132" s="181"/>
      <c r="F132" s="181"/>
      <c r="G132" s="181" t="s">
        <v>12</v>
      </c>
      <c r="H132" s="184"/>
      <c r="I132" s="184"/>
    </row>
    <row r="133" spans="1:9" s="185" customFormat="1">
      <c r="A133" s="184" t="s">
        <v>13</v>
      </c>
      <c r="B133" s="184"/>
      <c r="C133" s="186">
        <v>0</v>
      </c>
      <c r="D133" s="187">
        <v>0</v>
      </c>
      <c r="E133" s="187">
        <v>0</v>
      </c>
      <c r="F133" s="187">
        <v>0</v>
      </c>
      <c r="G133" s="187">
        <f>D133+E133+F133+C133</f>
        <v>0</v>
      </c>
      <c r="H133" s="184"/>
      <c r="I133" s="184"/>
    </row>
    <row r="134" spans="1:9" s="185" customFormat="1">
      <c r="A134" s="184"/>
      <c r="B134" s="184"/>
      <c r="C134" s="186"/>
      <c r="D134" s="187"/>
      <c r="E134" s="187"/>
      <c r="F134" s="187"/>
      <c r="G134" s="187"/>
      <c r="H134" s="184"/>
      <c r="I134" s="184"/>
    </row>
    <row r="135" spans="1:9" s="185" customFormat="1">
      <c r="A135" s="184"/>
      <c r="B135" s="184"/>
      <c r="C135" s="186"/>
      <c r="D135" s="187"/>
      <c r="E135" s="187"/>
      <c r="F135" s="187"/>
      <c r="G135" s="187"/>
      <c r="H135" s="184"/>
      <c r="I135" s="184"/>
    </row>
    <row r="136" spans="1:9" s="185" customFormat="1">
      <c r="A136" s="184" t="s">
        <v>6</v>
      </c>
      <c r="B136" s="184"/>
      <c r="C136" s="186"/>
      <c r="D136" s="187"/>
      <c r="E136" s="187"/>
      <c r="F136" s="187"/>
      <c r="G136" s="187"/>
      <c r="H136" s="184"/>
      <c r="I136" s="184"/>
    </row>
    <row r="137" spans="1:9" s="185" customFormat="1" ht="12.75">
      <c r="A137" s="189" t="s">
        <v>47</v>
      </c>
      <c r="B137" s="181"/>
      <c r="C137" s="182"/>
      <c r="D137" s="183"/>
      <c r="E137" s="183"/>
      <c r="F137" s="183"/>
      <c r="G137" s="181"/>
      <c r="H137" s="184"/>
      <c r="I137" s="184"/>
    </row>
    <row r="138" spans="1:9" s="185" customFormat="1">
      <c r="A138" s="184"/>
      <c r="B138" s="184"/>
      <c r="C138" s="186"/>
      <c r="D138" s="187"/>
      <c r="E138" s="187"/>
      <c r="F138" s="187"/>
      <c r="G138" s="187"/>
      <c r="H138" s="184"/>
      <c r="I138" s="184"/>
    </row>
    <row r="139" spans="1:9" s="185" customFormat="1">
      <c r="A139" s="184" t="s">
        <v>101</v>
      </c>
      <c r="B139" s="180"/>
      <c r="C139" s="182" t="s">
        <v>162</v>
      </c>
      <c r="D139" s="181" t="s">
        <v>7</v>
      </c>
      <c r="E139" s="181" t="s">
        <v>8</v>
      </c>
      <c r="F139" s="181" t="s">
        <v>111</v>
      </c>
      <c r="G139" s="181"/>
      <c r="H139" s="184"/>
      <c r="I139" s="14"/>
    </row>
    <row r="140" spans="1:9" s="185" customFormat="1">
      <c r="A140" s="180" t="s">
        <v>48</v>
      </c>
      <c r="B140" s="181" t="s">
        <v>9</v>
      </c>
      <c r="C140" s="182" t="s">
        <v>266</v>
      </c>
      <c r="D140" s="183" t="s">
        <v>268</v>
      </c>
      <c r="E140" s="183" t="s">
        <v>267</v>
      </c>
      <c r="F140" s="183" t="s">
        <v>112</v>
      </c>
      <c r="G140" s="181"/>
      <c r="H140" s="184"/>
      <c r="I140" s="184"/>
    </row>
    <row r="141" spans="1:9" s="185" customFormat="1">
      <c r="A141" s="184"/>
      <c r="B141" s="180"/>
      <c r="C141" s="182"/>
      <c r="D141" s="181"/>
      <c r="E141" s="181"/>
      <c r="F141" s="181"/>
      <c r="G141" s="181" t="s">
        <v>12</v>
      </c>
      <c r="H141" s="184"/>
      <c r="I141" s="184"/>
    </row>
    <row r="142" spans="1:9" s="185" customFormat="1">
      <c r="A142" s="184" t="s">
        <v>13</v>
      </c>
      <c r="B142" s="184"/>
      <c r="C142" s="186">
        <v>0</v>
      </c>
      <c r="D142" s="187">
        <v>0</v>
      </c>
      <c r="E142" s="187">
        <v>1</v>
      </c>
      <c r="F142" s="187">
        <v>0</v>
      </c>
      <c r="G142" s="187">
        <f>D142+E142+F142+C142</f>
        <v>1</v>
      </c>
      <c r="H142" s="184"/>
      <c r="I142" s="14"/>
    </row>
    <row r="143" spans="1:9" s="185" customFormat="1">
      <c r="A143" s="184"/>
      <c r="B143" s="184"/>
      <c r="C143" s="186"/>
      <c r="D143" s="187"/>
      <c r="E143" s="187"/>
      <c r="F143" s="187"/>
      <c r="G143" s="187"/>
      <c r="H143" s="184"/>
      <c r="I143" s="14"/>
    </row>
    <row r="144" spans="1:9" s="185" customFormat="1">
      <c r="A144" s="184"/>
      <c r="B144" s="184"/>
      <c r="C144" s="186"/>
      <c r="D144" s="187"/>
      <c r="E144" s="187"/>
      <c r="F144" s="187"/>
      <c r="G144" s="187"/>
      <c r="H144" s="184"/>
      <c r="I144" s="14"/>
    </row>
    <row r="145" spans="1:9" s="185" customFormat="1">
      <c r="A145" s="184" t="s">
        <v>6</v>
      </c>
      <c r="B145" s="180"/>
      <c r="C145" s="182"/>
      <c r="D145" s="181"/>
      <c r="E145" s="181"/>
      <c r="F145" s="181"/>
      <c r="G145" s="181"/>
      <c r="H145" s="184"/>
      <c r="I145" s="184"/>
    </row>
    <row r="146" spans="1:9" s="185" customFormat="1" ht="12.75">
      <c r="A146" s="189" t="s">
        <v>49</v>
      </c>
      <c r="B146" s="181"/>
      <c r="C146" s="182"/>
      <c r="D146" s="183"/>
      <c r="E146" s="183"/>
      <c r="F146" s="183"/>
      <c r="G146" s="181"/>
      <c r="H146" s="184"/>
      <c r="I146" s="184"/>
    </row>
    <row r="147" spans="1:9" s="185" customFormat="1">
      <c r="A147" s="184"/>
      <c r="B147" s="184"/>
      <c r="C147" s="186"/>
      <c r="D147" s="187"/>
      <c r="E147" s="187"/>
      <c r="F147" s="187"/>
      <c r="G147" s="187"/>
      <c r="H147" s="184"/>
      <c r="I147" s="14"/>
    </row>
    <row r="148" spans="1:9" s="185" customFormat="1">
      <c r="A148" s="184" t="s">
        <v>101</v>
      </c>
      <c r="B148" s="180"/>
      <c r="C148" s="182" t="s">
        <v>162</v>
      </c>
      <c r="D148" s="181" t="s">
        <v>7</v>
      </c>
      <c r="E148" s="181" t="s">
        <v>8</v>
      </c>
      <c r="F148" s="181" t="s">
        <v>111</v>
      </c>
      <c r="G148" s="181"/>
      <c r="H148" s="184"/>
      <c r="I148" s="184"/>
    </row>
    <row r="149" spans="1:9" s="185" customFormat="1">
      <c r="A149" s="180" t="s">
        <v>50</v>
      </c>
      <c r="B149" s="181" t="s">
        <v>9</v>
      </c>
      <c r="C149" s="182" t="s">
        <v>266</v>
      </c>
      <c r="D149" s="183" t="s">
        <v>268</v>
      </c>
      <c r="E149" s="183" t="s">
        <v>267</v>
      </c>
      <c r="F149" s="183" t="s">
        <v>112</v>
      </c>
      <c r="G149" s="181"/>
      <c r="H149" s="184"/>
      <c r="I149" s="184"/>
    </row>
    <row r="150" spans="1:9" s="185" customFormat="1">
      <c r="A150" s="184"/>
      <c r="B150" s="180"/>
      <c r="C150" s="182"/>
      <c r="D150" s="181"/>
      <c r="E150" s="181"/>
      <c r="F150" s="181"/>
      <c r="G150" s="181" t="s">
        <v>12</v>
      </c>
      <c r="H150" s="184"/>
      <c r="I150" s="184"/>
    </row>
    <row r="151" spans="1:9" s="185" customFormat="1">
      <c r="A151" s="184" t="s">
        <v>13</v>
      </c>
      <c r="B151" s="184"/>
      <c r="C151" s="186">
        <v>0</v>
      </c>
      <c r="D151" s="187">
        <v>0</v>
      </c>
      <c r="E151" s="187">
        <v>0</v>
      </c>
      <c r="F151" s="187">
        <v>0</v>
      </c>
      <c r="G151" s="187">
        <f>SUM(C151:F151)</f>
        <v>0</v>
      </c>
      <c r="H151" s="184"/>
      <c r="I151" s="184"/>
    </row>
    <row r="152" spans="1:9" s="185" customFormat="1">
      <c r="A152" s="184"/>
      <c r="B152" s="184"/>
      <c r="C152" s="186"/>
      <c r="D152" s="187"/>
      <c r="E152" s="187"/>
      <c r="F152" s="187"/>
      <c r="G152" s="187"/>
      <c r="H152" s="184"/>
      <c r="I152" s="184"/>
    </row>
    <row r="153" spans="1:9" s="185" customFormat="1">
      <c r="A153" s="184"/>
      <c r="B153" s="184"/>
      <c r="C153" s="186"/>
      <c r="D153" s="187"/>
      <c r="E153" s="187"/>
      <c r="F153" s="187"/>
      <c r="G153" s="187"/>
      <c r="H153" s="184"/>
      <c r="I153" s="184"/>
    </row>
    <row r="154" spans="1:9" s="185" customFormat="1">
      <c r="A154" s="184" t="s">
        <v>6</v>
      </c>
      <c r="B154" s="180"/>
      <c r="C154" s="182"/>
      <c r="D154" s="181"/>
      <c r="E154" s="181"/>
      <c r="F154" s="181"/>
      <c r="G154" s="181"/>
      <c r="H154" s="184"/>
      <c r="I154" s="21"/>
    </row>
    <row r="155" spans="1:9" s="185" customFormat="1" ht="12.75">
      <c r="A155" s="189" t="s">
        <v>51</v>
      </c>
      <c r="B155" s="181"/>
      <c r="C155" s="182"/>
      <c r="D155" s="183"/>
      <c r="E155" s="183"/>
      <c r="F155" s="183"/>
      <c r="G155" s="181"/>
      <c r="H155" s="184"/>
      <c r="I155" s="184"/>
    </row>
    <row r="156" spans="1:9" s="185" customFormat="1">
      <c r="A156" s="184"/>
      <c r="B156" s="184"/>
      <c r="C156" s="186"/>
      <c r="D156" s="187"/>
      <c r="E156" s="187"/>
      <c r="F156" s="187"/>
      <c r="G156" s="187"/>
      <c r="H156" s="184"/>
      <c r="I156" s="14"/>
    </row>
    <row r="157" spans="1:9" s="185" customFormat="1">
      <c r="A157" s="184" t="s">
        <v>101</v>
      </c>
      <c r="B157" s="180"/>
      <c r="C157" s="182" t="s">
        <v>162</v>
      </c>
      <c r="D157" s="181" t="s">
        <v>7</v>
      </c>
      <c r="E157" s="181" t="s">
        <v>8</v>
      </c>
      <c r="F157" s="181" t="s">
        <v>111</v>
      </c>
      <c r="G157" s="181"/>
      <c r="H157" s="184"/>
      <c r="I157" s="14"/>
    </row>
    <row r="158" spans="1:9" s="185" customFormat="1">
      <c r="A158" s="180" t="s">
        <v>52</v>
      </c>
      <c r="B158" s="181" t="s">
        <v>9</v>
      </c>
      <c r="C158" s="182" t="s">
        <v>266</v>
      </c>
      <c r="D158" s="183" t="s">
        <v>268</v>
      </c>
      <c r="E158" s="183" t="s">
        <v>267</v>
      </c>
      <c r="F158" s="183" t="s">
        <v>112</v>
      </c>
      <c r="G158" s="181"/>
      <c r="H158" s="184"/>
      <c r="I158" s="14"/>
    </row>
    <row r="159" spans="1:9" s="185" customFormat="1">
      <c r="A159" s="184"/>
      <c r="B159" s="180"/>
      <c r="C159" s="182"/>
      <c r="D159" s="181"/>
      <c r="E159" s="181"/>
      <c r="F159" s="181"/>
      <c r="G159" s="181" t="s">
        <v>12</v>
      </c>
      <c r="H159" s="184"/>
      <c r="I159" s="184"/>
    </row>
    <row r="160" spans="1:9" s="185" customFormat="1">
      <c r="A160" s="184" t="s">
        <v>13</v>
      </c>
      <c r="B160" s="184"/>
      <c r="C160" s="186">
        <v>1</v>
      </c>
      <c r="D160" s="187">
        <v>2</v>
      </c>
      <c r="E160" s="187">
        <v>2</v>
      </c>
      <c r="F160" s="187">
        <v>0</v>
      </c>
      <c r="G160" s="187">
        <f>D160+E160+F160+C160</f>
        <v>5</v>
      </c>
      <c r="H160" s="184"/>
      <c r="I160" s="14"/>
    </row>
    <row r="161" spans="1:9" s="185" customFormat="1">
      <c r="A161" s="184"/>
      <c r="B161" s="184"/>
      <c r="C161" s="186"/>
      <c r="D161" s="187"/>
      <c r="E161" s="187"/>
      <c r="F161" s="187"/>
      <c r="G161" s="187"/>
      <c r="H161" s="184"/>
      <c r="I161" s="184"/>
    </row>
    <row r="162" spans="1:9" s="185" customFormat="1">
      <c r="A162" s="184"/>
      <c r="B162" s="184"/>
      <c r="C162" s="186"/>
      <c r="D162" s="187"/>
      <c r="E162" s="187"/>
      <c r="F162" s="187"/>
      <c r="G162" s="187"/>
      <c r="H162" s="184"/>
      <c r="I162" s="184"/>
    </row>
    <row r="163" spans="1:9" s="185" customFormat="1">
      <c r="A163" s="184" t="s">
        <v>6</v>
      </c>
      <c r="B163" s="180"/>
      <c r="C163" s="182"/>
      <c r="D163" s="181"/>
      <c r="E163" s="181"/>
      <c r="F163" s="181"/>
      <c r="G163" s="181"/>
      <c r="H163" s="184"/>
      <c r="I163" s="184"/>
    </row>
    <row r="164" spans="1:9" s="185" customFormat="1" ht="12.75">
      <c r="A164" s="189" t="s">
        <v>53</v>
      </c>
      <c r="B164" s="181"/>
      <c r="C164" s="182"/>
      <c r="D164" s="183"/>
      <c r="E164" s="183"/>
      <c r="F164" s="183"/>
      <c r="G164" s="181"/>
      <c r="H164" s="184"/>
      <c r="I164" s="184"/>
    </row>
    <row r="165" spans="1:9" s="185" customFormat="1">
      <c r="A165" s="184"/>
      <c r="B165" s="184"/>
      <c r="C165" s="186"/>
      <c r="D165" s="187"/>
      <c r="E165" s="187"/>
      <c r="F165" s="187"/>
      <c r="G165" s="187"/>
      <c r="H165" s="184"/>
      <c r="I165" s="184"/>
    </row>
    <row r="166" spans="1:9" s="185" customFormat="1">
      <c r="A166" s="184" t="s">
        <v>101</v>
      </c>
      <c r="B166" s="180"/>
      <c r="C166" s="182" t="s">
        <v>162</v>
      </c>
      <c r="D166" s="181" t="s">
        <v>7</v>
      </c>
      <c r="E166" s="181" t="s">
        <v>8</v>
      </c>
      <c r="F166" s="181" t="s">
        <v>111</v>
      </c>
      <c r="G166" s="181"/>
      <c r="H166" s="184"/>
      <c r="I166" s="184"/>
    </row>
    <row r="167" spans="1:9" s="185" customFormat="1">
      <c r="A167" s="180" t="s">
        <v>54</v>
      </c>
      <c r="B167" s="181" t="s">
        <v>9</v>
      </c>
      <c r="C167" s="182" t="s">
        <v>266</v>
      </c>
      <c r="D167" s="183" t="s">
        <v>268</v>
      </c>
      <c r="E167" s="183" t="s">
        <v>267</v>
      </c>
      <c r="F167" s="183" t="s">
        <v>112</v>
      </c>
      <c r="G167" s="181"/>
      <c r="H167" s="184"/>
      <c r="I167" s="184"/>
    </row>
    <row r="168" spans="1:9" s="185" customFormat="1">
      <c r="A168" s="184"/>
      <c r="B168" s="180"/>
      <c r="C168" s="182"/>
      <c r="D168" s="181"/>
      <c r="E168" s="181"/>
      <c r="F168" s="181"/>
      <c r="G168" s="181" t="s">
        <v>12</v>
      </c>
      <c r="H168" s="184"/>
      <c r="I168" s="14"/>
    </row>
    <row r="169" spans="1:9" s="185" customFormat="1">
      <c r="A169" s="184" t="s">
        <v>13</v>
      </c>
      <c r="B169" s="184"/>
      <c r="C169" s="186">
        <v>0</v>
      </c>
      <c r="D169" s="186">
        <v>0</v>
      </c>
      <c r="E169" s="186">
        <v>0</v>
      </c>
      <c r="F169" s="186">
        <v>0</v>
      </c>
      <c r="G169" s="187">
        <f>D169+E169+F169+C169</f>
        <v>0</v>
      </c>
      <c r="H169" s="184"/>
      <c r="I169" s="14"/>
    </row>
    <row r="170" spans="1:9" s="185" customFormat="1">
      <c r="A170" s="184"/>
      <c r="B170" s="184"/>
      <c r="C170" s="186"/>
      <c r="D170" s="187"/>
      <c r="E170" s="187"/>
      <c r="F170" s="187"/>
      <c r="G170" s="187"/>
      <c r="H170" s="184"/>
      <c r="I170" s="14"/>
    </row>
    <row r="171" spans="1:9" s="185" customFormat="1">
      <c r="A171" s="184"/>
      <c r="B171" s="184"/>
      <c r="C171" s="186"/>
      <c r="D171" s="187"/>
      <c r="E171" s="187"/>
      <c r="F171" s="187"/>
      <c r="G171" s="187"/>
      <c r="H171" s="184"/>
      <c r="I171" s="184"/>
    </row>
    <row r="172" spans="1:9" s="185" customFormat="1">
      <c r="A172" s="184" t="s">
        <v>6</v>
      </c>
      <c r="B172" s="180"/>
      <c r="C172" s="182" t="s">
        <v>162</v>
      </c>
      <c r="D172" s="181" t="s">
        <v>7</v>
      </c>
      <c r="E172" s="181" t="s">
        <v>8</v>
      </c>
      <c r="F172" s="181" t="s">
        <v>111</v>
      </c>
      <c r="G172" s="181"/>
      <c r="H172" s="184"/>
      <c r="I172" s="184"/>
    </row>
    <row r="173" spans="1:9" s="185" customFormat="1">
      <c r="A173" s="190" t="s">
        <v>55</v>
      </c>
      <c r="B173" s="181" t="s">
        <v>9</v>
      </c>
      <c r="C173" s="182" t="s">
        <v>266</v>
      </c>
      <c r="D173" s="183" t="s">
        <v>268</v>
      </c>
      <c r="E173" s="183" t="s">
        <v>267</v>
      </c>
      <c r="F173" s="183" t="s">
        <v>112</v>
      </c>
      <c r="G173" s="181"/>
      <c r="H173" s="184"/>
      <c r="I173" s="184"/>
    </row>
    <row r="174" spans="1:9" s="185" customFormat="1">
      <c r="A174" s="184"/>
      <c r="B174" s="180"/>
      <c r="C174" s="182"/>
      <c r="D174" s="181"/>
      <c r="E174" s="181"/>
      <c r="F174" s="181"/>
      <c r="G174" s="181" t="s">
        <v>12</v>
      </c>
      <c r="H174" s="184"/>
      <c r="I174" s="14"/>
    </row>
    <row r="175" spans="1:9" s="185" customFormat="1">
      <c r="A175" s="184" t="s">
        <v>13</v>
      </c>
      <c r="B175" s="184"/>
      <c r="C175" s="186">
        <v>0</v>
      </c>
      <c r="D175" s="187">
        <v>0</v>
      </c>
      <c r="E175" s="187">
        <v>7</v>
      </c>
      <c r="F175" s="187">
        <v>0</v>
      </c>
      <c r="G175" s="187">
        <f>D175+E175+F175+C175</f>
        <v>7</v>
      </c>
      <c r="H175" s="184"/>
      <c r="I175" s="184"/>
    </row>
    <row r="176" spans="1:9" s="185" customFormat="1">
      <c r="A176" s="184"/>
      <c r="B176" s="184"/>
      <c r="C176" s="186"/>
      <c r="D176" s="187"/>
      <c r="E176" s="187"/>
      <c r="F176" s="187"/>
      <c r="G176" s="187"/>
      <c r="H176" s="184"/>
      <c r="I176" s="184"/>
    </row>
    <row r="177" spans="1:9">
      <c r="I177" s="184"/>
    </row>
    <row r="178" spans="1:9">
      <c r="A178" s="14" t="s">
        <v>6</v>
      </c>
      <c r="B178" s="18"/>
      <c r="C178" s="137" t="s">
        <v>162</v>
      </c>
      <c r="D178" s="19" t="s">
        <v>7</v>
      </c>
      <c r="E178" s="19" t="s">
        <v>8</v>
      </c>
      <c r="F178" s="19" t="s">
        <v>111</v>
      </c>
      <c r="G178" s="19"/>
      <c r="I178" s="221"/>
    </row>
    <row r="179" spans="1:9">
      <c r="A179" s="81" t="s">
        <v>56</v>
      </c>
      <c r="B179" s="19" t="s">
        <v>9</v>
      </c>
      <c r="C179" s="137" t="s">
        <v>266</v>
      </c>
      <c r="D179" s="20" t="s">
        <v>268</v>
      </c>
      <c r="E179" s="20" t="s">
        <v>267</v>
      </c>
      <c r="F179" s="20" t="s">
        <v>112</v>
      </c>
      <c r="G179" s="19"/>
    </row>
    <row r="180" spans="1:9">
      <c r="B180" s="18"/>
      <c r="C180" s="137"/>
      <c r="D180" s="19"/>
      <c r="E180" s="19"/>
      <c r="F180" s="19"/>
      <c r="G180" s="19" t="s">
        <v>12</v>
      </c>
    </row>
    <row r="181" spans="1:9">
      <c r="A181" s="14" t="s">
        <v>13</v>
      </c>
      <c r="C181" s="186">
        <v>0</v>
      </c>
      <c r="D181" s="186">
        <v>0</v>
      </c>
      <c r="E181" s="186">
        <v>0</v>
      </c>
      <c r="F181" s="186">
        <v>0</v>
      </c>
      <c r="G181" s="15">
        <f>D181+E181+F181+C181</f>
        <v>0</v>
      </c>
    </row>
    <row r="182" spans="1:9">
      <c r="I182" s="184"/>
    </row>
    <row r="184" spans="1:9">
      <c r="I184" s="184"/>
    </row>
    <row r="186" spans="1:9" ht="34.5">
      <c r="C186" s="141" t="s">
        <v>240</v>
      </c>
      <c r="D186" s="22" t="s">
        <v>114</v>
      </c>
      <c r="E186" s="22" t="s">
        <v>14</v>
      </c>
      <c r="F186" s="22" t="s">
        <v>113</v>
      </c>
      <c r="G186" s="22" t="s">
        <v>115</v>
      </c>
    </row>
    <row r="187" spans="1:9">
      <c r="C187" s="138">
        <f>C13+C19+C25+C31+C37+C43+C53+C59+C65+C71+C76+C82+C88+C94+C100+C106+C115+C121+C127+C133+C142+C151+C160+C169+C175+C181</f>
        <v>12</v>
      </c>
      <c r="D187" s="23">
        <f>D13+D19+D25+D31+D37+D43+D53+D59+D65+D71+D76+D82+D88+D94+D100+D106+D115+D121+D127+D133+D142+D151+D160+D169+D175+D181</f>
        <v>4</v>
      </c>
      <c r="E187" s="23">
        <f>E13+E19+E25+E31+E37+E43+E53+E59+E65+E71+E76+E82+E88+E94+E100+E106+E115+E121+E127+E133+E142+E151+E160+E169+E175+E181</f>
        <v>64</v>
      </c>
      <c r="F187" s="23">
        <f>F13+F19+F25+F31+F37+F43+F53+F59+F65+F71+F76+F82+F88+F94+F100+F106+F115+F121+F127+F133+F142+F151+F160+F169+F175+F181</f>
        <v>0</v>
      </c>
      <c r="G187" s="23">
        <f>D187+E187+F187+C187</f>
        <v>80</v>
      </c>
    </row>
    <row r="189" spans="1:9" s="25" customFormat="1">
      <c r="A189" s="21"/>
      <c r="B189" s="21"/>
      <c r="C189" s="142"/>
      <c r="D189" s="24"/>
      <c r="E189" s="24"/>
      <c r="F189" s="24"/>
      <c r="G189" s="24"/>
      <c r="H189" s="21"/>
    </row>
    <row r="190" spans="1:9">
      <c r="D190" s="14"/>
      <c r="E190" s="14"/>
      <c r="F190" s="14"/>
      <c r="G190" s="14"/>
    </row>
    <row r="191" spans="1:9">
      <c r="D191" s="14"/>
      <c r="E191" s="14"/>
      <c r="F191" s="14"/>
      <c r="G191" s="14"/>
    </row>
    <row r="192" spans="1:9">
      <c r="D192" s="14"/>
      <c r="E192" s="14"/>
      <c r="F192" s="14"/>
      <c r="G192" s="14"/>
    </row>
    <row r="193" spans="1:256">
      <c r="D193" s="14"/>
      <c r="E193" s="14"/>
      <c r="F193" s="14"/>
      <c r="G193" s="14"/>
    </row>
    <row r="194" spans="1:256" ht="34.5">
      <c r="A194" s="26" t="s">
        <v>15</v>
      </c>
      <c r="B194" s="27" t="s">
        <v>16</v>
      </c>
      <c r="C194" s="136" t="s">
        <v>235</v>
      </c>
      <c r="D194" s="28" t="s">
        <v>236</v>
      </c>
      <c r="E194" s="28" t="s">
        <v>237</v>
      </c>
      <c r="F194" s="28" t="s">
        <v>238</v>
      </c>
      <c r="G194" s="28" t="s">
        <v>12</v>
      </c>
      <c r="H194" s="29"/>
      <c r="J194" s="30"/>
      <c r="K194" s="30"/>
      <c r="L194" s="31"/>
    </row>
    <row r="195" spans="1:256" ht="12.75">
      <c r="B195" s="27" t="s">
        <v>141</v>
      </c>
      <c r="C195" s="139">
        <v>0</v>
      </c>
      <c r="D195" s="60">
        <v>52</v>
      </c>
      <c r="E195" s="60">
        <v>11</v>
      </c>
      <c r="F195" s="60">
        <v>0</v>
      </c>
      <c r="G195" s="60">
        <v>63</v>
      </c>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2.75">
      <c r="B196" s="27" t="s">
        <v>142</v>
      </c>
      <c r="C196" s="139">
        <v>0</v>
      </c>
      <c r="D196" s="60">
        <v>75</v>
      </c>
      <c r="E196" s="60">
        <v>10</v>
      </c>
      <c r="F196" s="60">
        <v>0</v>
      </c>
      <c r="G196" s="60">
        <v>85</v>
      </c>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2.75">
      <c r="B197" s="27" t="s">
        <v>168</v>
      </c>
      <c r="C197" s="139">
        <v>0</v>
      </c>
      <c r="D197" s="60">
        <f>$D$187</f>
        <v>4</v>
      </c>
      <c r="E197" s="60">
        <f>$E$187</f>
        <v>64</v>
      </c>
      <c r="F197" s="60">
        <f>$F$187</f>
        <v>0</v>
      </c>
      <c r="G197" s="60">
        <f>$G$187</f>
        <v>80</v>
      </c>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2.75">
      <c r="B198" s="27" t="s">
        <v>169</v>
      </c>
      <c r="C198" s="139">
        <v>0</v>
      </c>
      <c r="D198" s="60">
        <v>71</v>
      </c>
      <c r="E198" s="60">
        <v>8</v>
      </c>
      <c r="F198" s="60">
        <v>0</v>
      </c>
      <c r="G198" s="60">
        <v>79</v>
      </c>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2.75">
      <c r="B199" s="27" t="s">
        <v>170</v>
      </c>
      <c r="C199" s="139">
        <v>0</v>
      </c>
      <c r="D199" s="60">
        <v>71</v>
      </c>
      <c r="E199" s="60">
        <v>8</v>
      </c>
      <c r="F199" s="60">
        <v>0</v>
      </c>
      <c r="G199" s="60">
        <v>79</v>
      </c>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2.75">
      <c r="B200" s="27" t="s">
        <v>171</v>
      </c>
      <c r="C200" s="139">
        <v>0</v>
      </c>
      <c r="D200" s="60">
        <v>57</v>
      </c>
      <c r="E200" s="60">
        <v>10</v>
      </c>
      <c r="F200" s="60">
        <v>0</v>
      </c>
      <c r="G200" s="60">
        <v>67</v>
      </c>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2.75">
      <c r="B201" s="27" t="s">
        <v>176</v>
      </c>
      <c r="C201" s="139">
        <v>0</v>
      </c>
      <c r="D201" s="60">
        <v>47</v>
      </c>
      <c r="E201" s="60">
        <v>6</v>
      </c>
      <c r="F201" s="60">
        <v>0</v>
      </c>
      <c r="G201" s="60">
        <v>53</v>
      </c>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2.75">
      <c r="B202" s="27" t="s">
        <v>177</v>
      </c>
      <c r="C202" s="139">
        <v>0</v>
      </c>
      <c r="D202" s="60">
        <v>47</v>
      </c>
      <c r="E202" s="60">
        <v>6</v>
      </c>
      <c r="F202" s="60">
        <v>0</v>
      </c>
      <c r="G202" s="60">
        <v>53</v>
      </c>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2.75">
      <c r="B203" s="27" t="s">
        <v>178</v>
      </c>
      <c r="C203" s="139">
        <v>0</v>
      </c>
      <c r="D203" s="60">
        <v>47</v>
      </c>
      <c r="E203" s="60">
        <v>6</v>
      </c>
      <c r="F203" s="60">
        <v>0</v>
      </c>
      <c r="G203" s="60">
        <v>53</v>
      </c>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2.75">
      <c r="B204" s="27" t="s">
        <v>179</v>
      </c>
      <c r="C204" s="139">
        <v>0</v>
      </c>
      <c r="D204" s="60">
        <v>63</v>
      </c>
      <c r="E204" s="60">
        <v>8</v>
      </c>
      <c r="F204" s="60">
        <v>0</v>
      </c>
      <c r="G204" s="60">
        <v>71</v>
      </c>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2.75">
      <c r="B205" s="27" t="s">
        <v>180</v>
      </c>
      <c r="C205" s="139">
        <v>0</v>
      </c>
      <c r="D205" s="60">
        <v>56</v>
      </c>
      <c r="E205" s="60">
        <v>12</v>
      </c>
      <c r="F205" s="60">
        <v>1</v>
      </c>
      <c r="G205" s="60">
        <v>69</v>
      </c>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12.75">
      <c r="B206" s="27" t="s">
        <v>181</v>
      </c>
      <c r="C206" s="139">
        <v>0</v>
      </c>
      <c r="D206" s="60">
        <v>48</v>
      </c>
      <c r="E206" s="60">
        <v>13</v>
      </c>
      <c r="F206" s="60">
        <v>1</v>
      </c>
      <c r="G206" s="60">
        <v>62</v>
      </c>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2.75">
      <c r="B207" s="27" t="s">
        <v>182</v>
      </c>
      <c r="C207" s="139">
        <v>0</v>
      </c>
      <c r="D207" s="60">
        <v>64</v>
      </c>
      <c r="E207" s="60">
        <v>13</v>
      </c>
      <c r="F207" s="60">
        <v>0</v>
      </c>
      <c r="G207" s="60">
        <v>77</v>
      </c>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2.75">
      <c r="B208" s="27" t="s">
        <v>183</v>
      </c>
      <c r="C208" s="139">
        <v>0</v>
      </c>
      <c r="D208" s="60">
        <v>49</v>
      </c>
      <c r="E208" s="60">
        <v>14</v>
      </c>
      <c r="F208" s="60">
        <v>2</v>
      </c>
      <c r="G208" s="60">
        <v>65</v>
      </c>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2:256" ht="12.75">
      <c r="B209" s="27" t="s">
        <v>191</v>
      </c>
      <c r="C209" s="139">
        <v>0</v>
      </c>
      <c r="D209" s="60">
        <v>49</v>
      </c>
      <c r="E209" s="60">
        <v>14</v>
      </c>
      <c r="F209" s="60">
        <v>1</v>
      </c>
      <c r="G209" s="60">
        <v>64</v>
      </c>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2:256" ht="12.75">
      <c r="B210" s="27" t="s">
        <v>192</v>
      </c>
      <c r="C210" s="139">
        <v>0</v>
      </c>
      <c r="D210" s="60">
        <v>43</v>
      </c>
      <c r="E210" s="60">
        <v>9</v>
      </c>
      <c r="F210" s="60">
        <v>1</v>
      </c>
      <c r="G210" s="60">
        <v>53</v>
      </c>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2:256" ht="12.75">
      <c r="B211" s="27" t="s">
        <v>195</v>
      </c>
      <c r="C211" s="139">
        <v>0</v>
      </c>
      <c r="D211" s="60">
        <v>41</v>
      </c>
      <c r="E211" s="60">
        <v>11</v>
      </c>
      <c r="F211" s="60">
        <v>1</v>
      </c>
      <c r="G211" s="60">
        <v>53</v>
      </c>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2:256" ht="12.75">
      <c r="B212" s="27" t="s">
        <v>196</v>
      </c>
      <c r="C212" s="139">
        <v>0</v>
      </c>
      <c r="D212" s="60">
        <v>35</v>
      </c>
      <c r="E212" s="60">
        <v>9</v>
      </c>
      <c r="F212" s="60">
        <v>0</v>
      </c>
      <c r="G212" s="60">
        <v>44</v>
      </c>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2:256" ht="12.75">
      <c r="B213" s="27" t="s">
        <v>197</v>
      </c>
      <c r="C213" s="139">
        <v>0</v>
      </c>
      <c r="D213" s="60">
        <v>34</v>
      </c>
      <c r="E213" s="60">
        <v>8</v>
      </c>
      <c r="F213" s="60">
        <v>0</v>
      </c>
      <c r="G213" s="60">
        <v>39</v>
      </c>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2:256" ht="12.75">
      <c r="B214" s="27" t="s">
        <v>202</v>
      </c>
      <c r="C214" s="139">
        <v>0</v>
      </c>
      <c r="D214" s="60">
        <v>25</v>
      </c>
      <c r="E214" s="60">
        <v>15</v>
      </c>
      <c r="F214" s="60">
        <v>0</v>
      </c>
      <c r="G214" s="60">
        <v>32</v>
      </c>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2:256" ht="12.75">
      <c r="B215" s="27" t="s">
        <v>204</v>
      </c>
      <c r="C215" s="139">
        <v>0</v>
      </c>
      <c r="D215" s="60">
        <v>25</v>
      </c>
      <c r="E215" s="60">
        <v>15</v>
      </c>
      <c r="F215" s="60">
        <v>0</v>
      </c>
      <c r="G215" s="60">
        <v>30</v>
      </c>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2:256" ht="12.75">
      <c r="B216" s="27" t="s">
        <v>205</v>
      </c>
      <c r="C216" s="139">
        <v>0</v>
      </c>
      <c r="D216" s="60">
        <v>25</v>
      </c>
      <c r="E216" s="60">
        <v>18</v>
      </c>
      <c r="F216" s="60">
        <v>0</v>
      </c>
      <c r="G216" s="60">
        <v>34</v>
      </c>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2:256" ht="12.75">
      <c r="B217" s="27" t="s">
        <v>206</v>
      </c>
      <c r="C217" s="139">
        <v>0</v>
      </c>
      <c r="D217" s="60">
        <v>33</v>
      </c>
      <c r="E217" s="60">
        <v>18</v>
      </c>
      <c r="F217" s="60">
        <v>0</v>
      </c>
      <c r="G217" s="60">
        <v>42</v>
      </c>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2:256" ht="12.75">
      <c r="B218" s="27" t="s">
        <v>207</v>
      </c>
      <c r="C218" s="139">
        <v>0</v>
      </c>
      <c r="D218" s="60">
        <v>24</v>
      </c>
      <c r="E218" s="60">
        <v>16</v>
      </c>
      <c r="F218" s="60">
        <v>0</v>
      </c>
      <c r="G218" s="60">
        <v>30</v>
      </c>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2:256" ht="12.75">
      <c r="B219" s="27" t="s">
        <v>208</v>
      </c>
      <c r="C219" s="139">
        <v>0</v>
      </c>
      <c r="D219" s="60">
        <v>32</v>
      </c>
      <c r="E219" s="60">
        <v>18</v>
      </c>
      <c r="F219" s="60">
        <v>0</v>
      </c>
      <c r="G219" s="60">
        <v>40</v>
      </c>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2:256" ht="12.75">
      <c r="B220" s="27" t="s">
        <v>209</v>
      </c>
      <c r="C220" s="139">
        <v>0</v>
      </c>
      <c r="D220" s="60">
        <v>32</v>
      </c>
      <c r="E220" s="60">
        <v>13</v>
      </c>
      <c r="F220" s="60">
        <v>0</v>
      </c>
      <c r="G220" s="60">
        <v>38</v>
      </c>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2:256" ht="12.75">
      <c r="B221" s="27" t="s">
        <v>210</v>
      </c>
      <c r="C221" s="139">
        <v>0</v>
      </c>
      <c r="D221" s="60">
        <v>28</v>
      </c>
      <c r="E221" s="60">
        <v>10</v>
      </c>
      <c r="F221" s="60">
        <v>0</v>
      </c>
      <c r="G221" s="60">
        <v>34</v>
      </c>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2:256" ht="12.75">
      <c r="B222" s="27" t="s">
        <v>211</v>
      </c>
      <c r="C222" s="139">
        <v>14</v>
      </c>
      <c r="D222" s="60">
        <v>27</v>
      </c>
      <c r="E222" s="60">
        <v>11</v>
      </c>
      <c r="F222" s="60">
        <v>0</v>
      </c>
      <c r="G222" s="60">
        <f>C222+D222+E222</f>
        <v>52</v>
      </c>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2:256" ht="12.75">
      <c r="B223" s="27" t="s">
        <v>212</v>
      </c>
      <c r="C223" s="139">
        <v>12</v>
      </c>
      <c r="D223" s="60">
        <v>32</v>
      </c>
      <c r="E223" s="60">
        <v>10</v>
      </c>
      <c r="F223" s="60">
        <v>0</v>
      </c>
      <c r="G223" s="60">
        <f t="shared" ref="G223:G229" si="0">C223+D223+E223</f>
        <v>54</v>
      </c>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2:256" ht="12.75">
      <c r="B224" s="27" t="s">
        <v>213</v>
      </c>
      <c r="C224" s="139">
        <v>13</v>
      </c>
      <c r="D224" s="60">
        <v>36</v>
      </c>
      <c r="E224" s="60">
        <v>12</v>
      </c>
      <c r="F224" s="60">
        <v>0</v>
      </c>
      <c r="G224" s="60">
        <f t="shared" si="0"/>
        <v>61</v>
      </c>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2:256" ht="12.75">
      <c r="B225" s="27" t="s">
        <v>214</v>
      </c>
      <c r="C225" s="139">
        <v>15</v>
      </c>
      <c r="D225" s="60">
        <v>40</v>
      </c>
      <c r="E225" s="60">
        <v>13</v>
      </c>
      <c r="F225" s="60">
        <v>0</v>
      </c>
      <c r="G225" s="60">
        <f t="shared" si="0"/>
        <v>68</v>
      </c>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2:256" ht="12.75">
      <c r="B226" s="27" t="s">
        <v>215</v>
      </c>
      <c r="C226" s="139">
        <v>13</v>
      </c>
      <c r="D226" s="60">
        <v>29</v>
      </c>
      <c r="E226" s="60">
        <v>27</v>
      </c>
      <c r="F226" s="60">
        <v>0</v>
      </c>
      <c r="G226" s="60">
        <f t="shared" si="0"/>
        <v>69</v>
      </c>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2:256" ht="12.75">
      <c r="B227" s="27" t="s">
        <v>227</v>
      </c>
      <c r="C227" s="139">
        <v>10</v>
      </c>
      <c r="D227" s="60">
        <v>13</v>
      </c>
      <c r="E227" s="60">
        <v>46</v>
      </c>
      <c r="F227" s="60">
        <v>0</v>
      </c>
      <c r="G227" s="60">
        <f t="shared" si="0"/>
        <v>69</v>
      </c>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2:256" ht="12.75">
      <c r="B228" s="27" t="s">
        <v>228</v>
      </c>
      <c r="C228" s="139">
        <v>7</v>
      </c>
      <c r="D228" s="60">
        <v>13</v>
      </c>
      <c r="E228" s="60">
        <v>46</v>
      </c>
      <c r="F228" s="60">
        <v>0</v>
      </c>
      <c r="G228" s="60">
        <f t="shared" si="0"/>
        <v>66</v>
      </c>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2:256" ht="12.75">
      <c r="B229" s="27" t="s">
        <v>229</v>
      </c>
      <c r="C229" s="139">
        <v>9</v>
      </c>
      <c r="D229" s="60">
        <v>11</v>
      </c>
      <c r="E229" s="60">
        <v>45</v>
      </c>
      <c r="F229" s="60">
        <v>0</v>
      </c>
      <c r="G229" s="60">
        <f t="shared" si="0"/>
        <v>65</v>
      </c>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2:256" ht="12.75">
      <c r="B230" s="27" t="s">
        <v>234</v>
      </c>
      <c r="C230" s="139">
        <v>18</v>
      </c>
      <c r="D230" s="60">
        <v>11</v>
      </c>
      <c r="E230" s="60">
        <v>48</v>
      </c>
      <c r="F230" s="60">
        <v>0</v>
      </c>
      <c r="G230" s="60">
        <v>77</v>
      </c>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2:256" ht="12.75">
      <c r="B231" s="27" t="s">
        <v>241</v>
      </c>
      <c r="C231" s="139">
        <v>18</v>
      </c>
      <c r="D231" s="60">
        <v>6</v>
      </c>
      <c r="E231" s="60">
        <v>40</v>
      </c>
      <c r="F231" s="60">
        <v>0</v>
      </c>
      <c r="G231" s="60">
        <v>64</v>
      </c>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2:256" ht="12.75">
      <c r="B232" s="27" t="s">
        <v>242</v>
      </c>
      <c r="C232" s="139">
        <v>16</v>
      </c>
      <c r="D232" s="60">
        <v>10</v>
      </c>
      <c r="E232" s="60">
        <v>44</v>
      </c>
      <c r="F232" s="60">
        <v>1</v>
      </c>
      <c r="G232" s="60">
        <v>71</v>
      </c>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2:256" ht="12.75">
      <c r="B233" s="27" t="s">
        <v>243</v>
      </c>
      <c r="C233" s="139">
        <v>15</v>
      </c>
      <c r="D233" s="60">
        <v>18</v>
      </c>
      <c r="E233" s="60">
        <v>72</v>
      </c>
      <c r="F233" s="60">
        <v>0</v>
      </c>
      <c r="G233" s="60">
        <v>105</v>
      </c>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2:256" ht="12.75">
      <c r="B234" s="27" t="s">
        <v>247</v>
      </c>
      <c r="C234" s="139">
        <v>11</v>
      </c>
      <c r="D234" s="60">
        <v>20</v>
      </c>
      <c r="E234" s="60">
        <v>69</v>
      </c>
      <c r="F234" s="60">
        <v>0</v>
      </c>
      <c r="G234" s="60">
        <v>100</v>
      </c>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2:256" ht="12.75">
      <c r="B235" s="27" t="s">
        <v>248</v>
      </c>
      <c r="C235" s="139">
        <v>12</v>
      </c>
      <c r="D235" s="60">
        <v>18</v>
      </c>
      <c r="E235" s="60">
        <v>56</v>
      </c>
      <c r="F235" s="60">
        <v>0</v>
      </c>
      <c r="G235" s="60">
        <v>86</v>
      </c>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2:256" ht="12.75">
      <c r="B236" s="27" t="s">
        <v>249</v>
      </c>
      <c r="C236" s="139">
        <v>16</v>
      </c>
      <c r="D236" s="60">
        <v>12</v>
      </c>
      <c r="E236" s="60">
        <v>70</v>
      </c>
      <c r="F236" s="60">
        <v>0</v>
      </c>
      <c r="G236" s="60">
        <v>98</v>
      </c>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2:256" ht="12.75">
      <c r="B237" s="27" t="s">
        <v>250</v>
      </c>
      <c r="C237" s="139">
        <v>17</v>
      </c>
      <c r="D237" s="60">
        <v>6</v>
      </c>
      <c r="E237" s="60">
        <v>48</v>
      </c>
      <c r="F237" s="60">
        <v>0</v>
      </c>
      <c r="G237" s="60">
        <v>71</v>
      </c>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2:256" ht="12.75">
      <c r="B238" s="27" t="s">
        <v>251</v>
      </c>
      <c r="C238" s="139">
        <v>19</v>
      </c>
      <c r="D238" s="60">
        <v>5</v>
      </c>
      <c r="E238" s="60">
        <v>47</v>
      </c>
      <c r="F238" s="60">
        <v>1</v>
      </c>
      <c r="G238" s="60">
        <v>72</v>
      </c>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2:256" ht="12.75">
      <c r="B239" s="27" t="s">
        <v>252</v>
      </c>
      <c r="C239" s="139">
        <v>18</v>
      </c>
      <c r="D239" s="60">
        <v>1</v>
      </c>
      <c r="E239" s="60">
        <v>31</v>
      </c>
      <c r="F239" s="60">
        <v>1</v>
      </c>
      <c r="G239" s="60">
        <v>51</v>
      </c>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2:256" ht="12.75">
      <c r="B240" s="27" t="s">
        <v>253</v>
      </c>
      <c r="C240" s="139">
        <v>21</v>
      </c>
      <c r="D240" s="60">
        <v>6</v>
      </c>
      <c r="E240" s="60">
        <v>32</v>
      </c>
      <c r="F240" s="60">
        <v>1</v>
      </c>
      <c r="G240" s="60">
        <v>60</v>
      </c>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2.75">
      <c r="B241" s="27" t="s">
        <v>261</v>
      </c>
      <c r="C241" s="139">
        <v>24</v>
      </c>
      <c r="D241" s="60">
        <v>11</v>
      </c>
      <c r="E241" s="60">
        <v>34</v>
      </c>
      <c r="F241" s="60">
        <v>1</v>
      </c>
      <c r="G241" s="60">
        <v>70</v>
      </c>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2.75">
      <c r="B242" s="27" t="s">
        <v>262</v>
      </c>
      <c r="C242" s="139">
        <v>19</v>
      </c>
      <c r="D242" s="60">
        <v>10</v>
      </c>
      <c r="E242" s="60">
        <v>77</v>
      </c>
      <c r="F242" s="60">
        <v>1</v>
      </c>
      <c r="G242" s="60">
        <v>107</v>
      </c>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2.75">
      <c r="B243" s="27" t="s">
        <v>263</v>
      </c>
      <c r="C243" s="139">
        <v>19</v>
      </c>
      <c r="D243" s="60">
        <v>15</v>
      </c>
      <c r="E243" s="60">
        <v>77</v>
      </c>
      <c r="F243" s="60">
        <v>1</v>
      </c>
      <c r="G243" s="60">
        <v>112</v>
      </c>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2.75">
      <c r="B244" s="27" t="s">
        <v>265</v>
      </c>
      <c r="C244" s="139">
        <v>6</v>
      </c>
      <c r="D244" s="60">
        <v>3</v>
      </c>
      <c r="E244" s="60">
        <v>56</v>
      </c>
      <c r="F244" s="60">
        <v>0</v>
      </c>
      <c r="G244" s="60">
        <v>65</v>
      </c>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2.75">
      <c r="B245" s="27" t="s">
        <v>269</v>
      </c>
      <c r="C245" s="139">
        <v>9</v>
      </c>
      <c r="D245" s="60">
        <v>2</v>
      </c>
      <c r="E245" s="60">
        <v>44</v>
      </c>
      <c r="F245" s="60">
        <v>0</v>
      </c>
      <c r="G245" s="60">
        <v>55</v>
      </c>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2.75">
      <c r="B246" s="27" t="s">
        <v>270</v>
      </c>
      <c r="C246" s="139">
        <v>5</v>
      </c>
      <c r="D246" s="60">
        <v>1</v>
      </c>
      <c r="E246" s="60">
        <v>27</v>
      </c>
      <c r="F246" s="60">
        <v>0</v>
      </c>
      <c r="G246" s="60">
        <v>33</v>
      </c>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2.75">
      <c r="B247" s="27" t="s">
        <v>271</v>
      </c>
      <c r="C247" s="139">
        <v>6</v>
      </c>
      <c r="D247" s="60">
        <v>6</v>
      </c>
      <c r="E247" s="60">
        <v>38</v>
      </c>
      <c r="F247" s="60">
        <v>0</v>
      </c>
      <c r="G247" s="60">
        <v>50</v>
      </c>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2.75">
      <c r="B248" s="27" t="s">
        <v>272</v>
      </c>
      <c r="C248" s="139">
        <v>4</v>
      </c>
      <c r="D248" s="60">
        <v>6</v>
      </c>
      <c r="E248" s="60">
        <v>33</v>
      </c>
      <c r="F248" s="60">
        <v>0</v>
      </c>
      <c r="G248" s="60">
        <v>43</v>
      </c>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c r="B249" s="27" t="s">
        <v>274</v>
      </c>
      <c r="C249" s="139">
        <v>6</v>
      </c>
      <c r="D249" s="60">
        <v>9</v>
      </c>
      <c r="E249" s="60">
        <v>44</v>
      </c>
      <c r="F249" s="60">
        <v>0</v>
      </c>
      <c r="G249" s="60">
        <v>59</v>
      </c>
    </row>
    <row r="250" spans="1:256">
      <c r="A250" s="368"/>
      <c r="B250" s="369" t="s">
        <v>285</v>
      </c>
      <c r="C250" s="139">
        <v>14</v>
      </c>
      <c r="D250" s="371">
        <v>1</v>
      </c>
      <c r="E250" s="371">
        <v>36</v>
      </c>
      <c r="F250" s="371">
        <v>0</v>
      </c>
      <c r="G250" s="371">
        <v>51</v>
      </c>
    </row>
    <row r="251" spans="1:256">
      <c r="A251" s="368"/>
      <c r="B251" s="369" t="s">
        <v>288</v>
      </c>
      <c r="C251" s="139">
        <v>12</v>
      </c>
      <c r="D251" s="371">
        <v>0</v>
      </c>
      <c r="E251" s="371">
        <v>39</v>
      </c>
      <c r="F251" s="371">
        <v>0</v>
      </c>
      <c r="G251" s="371">
        <v>51</v>
      </c>
    </row>
    <row r="252" spans="1:256">
      <c r="A252" s="368"/>
      <c r="B252" s="369" t="s">
        <v>292</v>
      </c>
      <c r="C252" s="139">
        <v>19</v>
      </c>
      <c r="D252" s="371">
        <v>6</v>
      </c>
      <c r="E252" s="371">
        <v>47</v>
      </c>
      <c r="F252" s="371">
        <v>0</v>
      </c>
      <c r="G252" s="371">
        <v>72</v>
      </c>
    </row>
    <row r="253" spans="1:256">
      <c r="A253" s="368"/>
      <c r="B253" s="369" t="s">
        <v>293</v>
      </c>
      <c r="C253" s="139">
        <v>16</v>
      </c>
      <c r="D253" s="371">
        <v>5</v>
      </c>
      <c r="E253" s="371">
        <v>50</v>
      </c>
      <c r="F253" s="371">
        <v>0</v>
      </c>
      <c r="G253" s="371">
        <v>71</v>
      </c>
    </row>
    <row r="254" spans="1:256">
      <c r="A254" s="368"/>
      <c r="B254" s="369" t="s">
        <v>294</v>
      </c>
      <c r="C254" s="139">
        <v>8</v>
      </c>
      <c r="D254" s="371">
        <v>11</v>
      </c>
      <c r="E254" s="371">
        <v>49</v>
      </c>
      <c r="F254" s="371">
        <v>0</v>
      </c>
      <c r="G254" s="371">
        <v>68</v>
      </c>
    </row>
    <row r="255" spans="1:256">
      <c r="A255" s="368"/>
      <c r="B255" s="369" t="s">
        <v>295</v>
      </c>
      <c r="C255" s="139">
        <v>5</v>
      </c>
      <c r="D255" s="371">
        <v>10</v>
      </c>
      <c r="E255" s="371">
        <v>44</v>
      </c>
      <c r="F255" s="371">
        <v>0</v>
      </c>
      <c r="G255" s="371">
        <v>59</v>
      </c>
    </row>
    <row r="256" spans="1:256">
      <c r="A256" s="368"/>
      <c r="B256" s="369" t="s">
        <v>297</v>
      </c>
      <c r="C256" s="139">
        <v>10</v>
      </c>
      <c r="D256" s="371">
        <v>7</v>
      </c>
      <c r="E256" s="371">
        <v>37</v>
      </c>
      <c r="F256" s="371">
        <v>0</v>
      </c>
      <c r="G256" s="371">
        <v>54</v>
      </c>
    </row>
    <row r="257" spans="1:7">
      <c r="A257" s="368"/>
      <c r="B257" s="369" t="s">
        <v>300</v>
      </c>
      <c r="C257" s="139">
        <v>20</v>
      </c>
      <c r="D257" s="371">
        <v>8</v>
      </c>
      <c r="E257" s="371">
        <v>24</v>
      </c>
      <c r="F257" s="371">
        <v>0</v>
      </c>
      <c r="G257" s="371">
        <v>52</v>
      </c>
    </row>
    <row r="258" spans="1:7">
      <c r="A258" s="368"/>
      <c r="B258" s="369" t="s">
        <v>301</v>
      </c>
      <c r="C258" s="139">
        <v>10</v>
      </c>
      <c r="D258" s="371">
        <v>12</v>
      </c>
      <c r="E258" s="371">
        <v>47</v>
      </c>
      <c r="F258" s="371">
        <v>0</v>
      </c>
      <c r="G258" s="371">
        <v>69</v>
      </c>
    </row>
    <row r="259" spans="1:7">
      <c r="A259" s="368"/>
      <c r="B259" s="369" t="s">
        <v>302</v>
      </c>
      <c r="C259" s="139">
        <v>13</v>
      </c>
      <c r="D259" s="371">
        <v>14</v>
      </c>
      <c r="E259" s="371">
        <v>52</v>
      </c>
      <c r="F259" s="371">
        <v>0</v>
      </c>
      <c r="G259" s="371">
        <v>79</v>
      </c>
    </row>
    <row r="260" spans="1:7">
      <c r="A260" s="368"/>
      <c r="B260" s="369" t="s">
        <v>303</v>
      </c>
      <c r="C260" s="139">
        <v>12</v>
      </c>
      <c r="D260" s="371">
        <v>6</v>
      </c>
      <c r="E260" s="371">
        <v>59</v>
      </c>
      <c r="F260" s="371">
        <v>0</v>
      </c>
      <c r="G260" s="371">
        <v>77</v>
      </c>
    </row>
    <row r="261" spans="1:7">
      <c r="A261" s="368"/>
      <c r="B261" s="369" t="s">
        <v>304</v>
      </c>
      <c r="C261" s="139">
        <v>18</v>
      </c>
      <c r="D261" s="371">
        <v>4</v>
      </c>
      <c r="E261" s="371">
        <v>72</v>
      </c>
      <c r="F261" s="371">
        <v>0</v>
      </c>
      <c r="G261" s="371">
        <v>94</v>
      </c>
    </row>
    <row r="262" spans="1:7">
      <c r="A262" s="368"/>
      <c r="B262" s="369" t="s">
        <v>305</v>
      </c>
      <c r="C262" s="139">
        <v>8</v>
      </c>
      <c r="D262" s="371">
        <v>2</v>
      </c>
      <c r="E262" s="371">
        <v>64</v>
      </c>
      <c r="F262" s="371">
        <v>0</v>
      </c>
      <c r="G262" s="371">
        <v>74</v>
      </c>
    </row>
    <row r="263" spans="1:7">
      <c r="A263" s="368"/>
      <c r="B263" s="369" t="s">
        <v>306</v>
      </c>
      <c r="C263" s="139">
        <v>5</v>
      </c>
      <c r="D263" s="371">
        <v>8</v>
      </c>
      <c r="E263" s="371">
        <v>30</v>
      </c>
      <c r="F263" s="371">
        <v>0</v>
      </c>
      <c r="G263" s="371">
        <v>43</v>
      </c>
    </row>
    <row r="264" spans="1:7">
      <c r="A264" s="368"/>
      <c r="B264" s="369" t="s">
        <v>310</v>
      </c>
      <c r="C264" s="139">
        <f>$C$187</f>
        <v>12</v>
      </c>
      <c r="D264" s="371">
        <f>$D$187</f>
        <v>4</v>
      </c>
      <c r="E264" s="371">
        <f>$E$187</f>
        <v>64</v>
      </c>
      <c r="F264" s="371">
        <f>$F$187</f>
        <v>0</v>
      </c>
      <c r="G264" s="371">
        <f>$G$187</f>
        <v>80</v>
      </c>
    </row>
    <row r="265" spans="1:7">
      <c r="A265" s="32"/>
      <c r="D265" s="14"/>
      <c r="E265" s="14"/>
      <c r="F265" s="14"/>
      <c r="G265" s="14"/>
    </row>
    <row r="266" spans="1:7">
      <c r="A266" s="32"/>
      <c r="B266" s="497" t="s">
        <v>17</v>
      </c>
      <c r="C266" s="143">
        <f>(C264-C263)/C263</f>
        <v>1.4</v>
      </c>
      <c r="D266" s="143">
        <f>(D264-D263)/D263</f>
        <v>-0.5</v>
      </c>
      <c r="E266" s="143">
        <f>(E264-E263)/E263</f>
        <v>1.1333333333333333</v>
      </c>
      <c r="F266" s="143" t="e">
        <f>(F264-F263)/F263</f>
        <v>#DIV/0!</v>
      </c>
      <c r="G266" s="143">
        <f>(G264-G263)/G263</f>
        <v>0.86046511627906974</v>
      </c>
    </row>
    <row r="267" spans="1:7">
      <c r="A267" s="32"/>
      <c r="B267" s="497" t="s">
        <v>18</v>
      </c>
      <c r="C267" s="496">
        <f>SUM(C264-C258)/C258</f>
        <v>0.2</v>
      </c>
      <c r="D267" s="496">
        <f t="shared" ref="D267:G267" si="1">SUM(D264-D258)/D258</f>
        <v>-0.66666666666666663</v>
      </c>
      <c r="E267" s="496">
        <f t="shared" si="1"/>
        <v>0.36170212765957449</v>
      </c>
      <c r="F267" s="496" t="e">
        <f t="shared" si="1"/>
        <v>#DIV/0!</v>
      </c>
      <c r="G267" s="496">
        <f t="shared" si="1"/>
        <v>0.15942028985507245</v>
      </c>
    </row>
    <row r="268" spans="1:7">
      <c r="A268" s="32"/>
      <c r="D268" s="14"/>
      <c r="E268" s="14"/>
      <c r="F268" s="14"/>
      <c r="G268" s="14"/>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L259"/>
  <sheetViews>
    <sheetView showGridLines="0" topLeftCell="A211" zoomScale="85" zoomScaleNormal="85" workbookViewId="0">
      <selection activeCell="J265" sqref="J265"/>
    </sheetView>
  </sheetViews>
  <sheetFormatPr defaultColWidth="8.7109375" defaultRowHeight="12"/>
  <cols>
    <col min="1" max="1" width="29.7109375" style="82" customWidth="1"/>
    <col min="2" max="2" width="19.7109375" style="14" customWidth="1"/>
    <col min="3" max="3" width="23.140625" style="140" customWidth="1"/>
    <col min="4" max="4" width="17.42578125" style="15" customWidth="1"/>
    <col min="5" max="5" width="15.140625" style="15" customWidth="1"/>
    <col min="6" max="6" width="17" style="15" customWidth="1"/>
    <col min="7" max="7" width="19.7109375" style="15" customWidth="1"/>
    <col min="8" max="9" width="8.7109375" style="14"/>
    <col min="10" max="16384" width="8.7109375" style="16"/>
  </cols>
  <sheetData>
    <row r="2" spans="1:9" s="377" customFormat="1" ht="22.5">
      <c r="A2" s="377" t="s">
        <v>57</v>
      </c>
    </row>
    <row r="3" spans="1:9" s="382" customFormat="1" ht="14.25">
      <c r="A3" s="382" t="s">
        <v>309</v>
      </c>
    </row>
    <row r="4" spans="1:9">
      <c r="D4" s="14"/>
      <c r="E4" s="14"/>
      <c r="F4" s="14"/>
      <c r="G4" s="14"/>
    </row>
    <row r="5" spans="1:9">
      <c r="D5" s="14"/>
      <c r="E5" s="14"/>
      <c r="F5" s="14"/>
      <c r="G5" s="14"/>
    </row>
    <row r="6" spans="1:9">
      <c r="A6" s="82" t="s">
        <v>6</v>
      </c>
      <c r="B6" s="18"/>
      <c r="C6" s="137"/>
      <c r="D6" s="19"/>
      <c r="E6" s="19"/>
      <c r="F6" s="19"/>
      <c r="G6" s="19"/>
    </row>
    <row r="7" spans="1:9" ht="12.75">
      <c r="A7" s="88" t="s">
        <v>58</v>
      </c>
      <c r="B7" s="19"/>
      <c r="C7" s="137"/>
      <c r="D7" s="20"/>
      <c r="E7" s="20"/>
      <c r="F7" s="20"/>
      <c r="G7" s="19"/>
    </row>
    <row r="8" spans="1:9">
      <c r="B8" s="18"/>
      <c r="C8" s="137"/>
      <c r="D8" s="19"/>
      <c r="E8" s="19"/>
      <c r="F8" s="19"/>
      <c r="G8" s="19" t="s">
        <v>12</v>
      </c>
    </row>
    <row r="9" spans="1:9">
      <c r="D9" s="14"/>
      <c r="E9" s="14"/>
      <c r="F9" s="14"/>
      <c r="G9" s="14"/>
    </row>
    <row r="10" spans="1:9">
      <c r="A10" s="21" t="s">
        <v>101</v>
      </c>
      <c r="B10" s="18"/>
      <c r="C10" s="137" t="s">
        <v>162</v>
      </c>
      <c r="D10" s="19" t="s">
        <v>7</v>
      </c>
      <c r="E10" s="19" t="s">
        <v>8</v>
      </c>
      <c r="F10" s="19" t="s">
        <v>111</v>
      </c>
      <c r="G10" s="19"/>
    </row>
    <row r="11" spans="1:9">
      <c r="A11" s="83" t="s">
        <v>59</v>
      </c>
      <c r="B11" s="19" t="s">
        <v>9</v>
      </c>
      <c r="C11" s="137" t="s">
        <v>266</v>
      </c>
      <c r="D11" s="20" t="s">
        <v>268</v>
      </c>
      <c r="E11" s="20" t="s">
        <v>267</v>
      </c>
      <c r="F11" s="20" t="s">
        <v>112</v>
      </c>
      <c r="G11" s="19"/>
    </row>
    <row r="12" spans="1:9">
      <c r="A12" s="82" t="s">
        <v>13</v>
      </c>
      <c r="C12" s="140">
        <v>0</v>
      </c>
      <c r="D12" s="15">
        <v>0</v>
      </c>
      <c r="E12" s="15">
        <v>0</v>
      </c>
      <c r="F12" s="15">
        <v>0</v>
      </c>
      <c r="G12" s="15">
        <f>SUM(D12+E12+F12+C12)</f>
        <v>0</v>
      </c>
    </row>
    <row r="13" spans="1:9">
      <c r="D13" s="14"/>
      <c r="E13" s="14"/>
      <c r="F13" s="14"/>
      <c r="G13" s="14"/>
    </row>
    <row r="14" spans="1:9" s="185" customFormat="1">
      <c r="A14" s="91"/>
      <c r="B14" s="184"/>
      <c r="C14" s="186"/>
      <c r="D14" s="184"/>
      <c r="E14" s="184"/>
      <c r="F14" s="184"/>
      <c r="G14" s="184"/>
      <c r="H14" s="184"/>
      <c r="I14" s="184"/>
    </row>
    <row r="15" spans="1:9" s="185" customFormat="1">
      <c r="A15" s="184" t="s">
        <v>101</v>
      </c>
      <c r="B15" s="180"/>
      <c r="C15" s="182" t="s">
        <v>162</v>
      </c>
      <c r="D15" s="181" t="s">
        <v>7</v>
      </c>
      <c r="E15" s="181" t="s">
        <v>8</v>
      </c>
      <c r="F15" s="181" t="s">
        <v>111</v>
      </c>
      <c r="G15" s="181"/>
      <c r="H15" s="184"/>
      <c r="I15" s="184"/>
    </row>
    <row r="16" spans="1:9" s="185" customFormat="1">
      <c r="A16" s="191" t="s">
        <v>60</v>
      </c>
      <c r="B16" s="181" t="s">
        <v>9</v>
      </c>
      <c r="C16" s="182" t="s">
        <v>266</v>
      </c>
      <c r="D16" s="183" t="s">
        <v>268</v>
      </c>
      <c r="E16" s="183" t="s">
        <v>267</v>
      </c>
      <c r="F16" s="183" t="s">
        <v>112</v>
      </c>
      <c r="G16" s="181"/>
      <c r="H16" s="184"/>
      <c r="I16" s="184"/>
    </row>
    <row r="17" spans="1:9" s="185" customFormat="1">
      <c r="A17" s="91" t="s">
        <v>13</v>
      </c>
      <c r="B17" s="184"/>
      <c r="C17" s="186">
        <v>3</v>
      </c>
      <c r="D17" s="187">
        <v>0</v>
      </c>
      <c r="E17" s="187">
        <v>0</v>
      </c>
      <c r="F17" s="187">
        <v>0</v>
      </c>
      <c r="G17" s="187">
        <f>SUM(D17+E17+F17+C17)</f>
        <v>3</v>
      </c>
      <c r="H17" s="184"/>
      <c r="I17" s="184"/>
    </row>
    <row r="18" spans="1:9" s="185" customFormat="1">
      <c r="A18" s="91"/>
      <c r="B18" s="184"/>
      <c r="C18" s="186"/>
      <c r="D18" s="184"/>
      <c r="E18" s="184"/>
      <c r="F18" s="184"/>
      <c r="G18" s="184"/>
      <c r="H18" s="184"/>
      <c r="I18" s="184"/>
    </row>
    <row r="19" spans="1:9" s="185" customFormat="1">
      <c r="A19" s="184" t="s">
        <v>101</v>
      </c>
      <c r="B19" s="180"/>
      <c r="C19" s="182" t="s">
        <v>162</v>
      </c>
      <c r="D19" s="181" t="s">
        <v>7</v>
      </c>
      <c r="E19" s="181" t="s">
        <v>8</v>
      </c>
      <c r="F19" s="181" t="s">
        <v>111</v>
      </c>
      <c r="G19" s="181"/>
      <c r="H19" s="184"/>
      <c r="I19" s="184"/>
    </row>
    <row r="20" spans="1:9" s="185" customFormat="1">
      <c r="A20" s="192" t="s">
        <v>61</v>
      </c>
      <c r="B20" s="181" t="s">
        <v>9</v>
      </c>
      <c r="C20" s="182" t="s">
        <v>266</v>
      </c>
      <c r="D20" s="183" t="s">
        <v>268</v>
      </c>
      <c r="E20" s="183" t="s">
        <v>267</v>
      </c>
      <c r="F20" s="183" t="s">
        <v>112</v>
      </c>
      <c r="G20" s="181"/>
      <c r="H20" s="184"/>
      <c r="I20" s="184"/>
    </row>
    <row r="21" spans="1:9" s="185" customFormat="1">
      <c r="A21" s="91" t="s">
        <v>13</v>
      </c>
      <c r="B21" s="184"/>
      <c r="C21" s="186">
        <v>6</v>
      </c>
      <c r="D21" s="187">
        <v>1</v>
      </c>
      <c r="E21" s="187">
        <v>0</v>
      </c>
      <c r="F21" s="187">
        <v>0</v>
      </c>
      <c r="G21" s="187">
        <f>SUM(D21+E21+F21+C21)</f>
        <v>7</v>
      </c>
      <c r="H21" s="184"/>
      <c r="I21" s="184"/>
    </row>
    <row r="22" spans="1:9" s="185" customFormat="1">
      <c r="A22" s="91"/>
      <c r="B22" s="184"/>
      <c r="C22" s="186"/>
      <c r="D22" s="184"/>
      <c r="E22" s="184"/>
      <c r="F22" s="184"/>
      <c r="G22" s="184"/>
      <c r="H22" s="184"/>
      <c r="I22" s="184"/>
    </row>
    <row r="23" spans="1:9" s="185" customFormat="1">
      <c r="A23" s="184" t="s">
        <v>101</v>
      </c>
      <c r="B23" s="180"/>
      <c r="C23" s="182" t="s">
        <v>162</v>
      </c>
      <c r="D23" s="181" t="s">
        <v>7</v>
      </c>
      <c r="E23" s="181" t="s">
        <v>8</v>
      </c>
      <c r="F23" s="181" t="s">
        <v>111</v>
      </c>
      <c r="G23" s="181"/>
      <c r="H23" s="184"/>
      <c r="I23" s="184"/>
    </row>
    <row r="24" spans="1:9" s="185" customFormat="1">
      <c r="A24" s="192" t="s">
        <v>62</v>
      </c>
      <c r="B24" s="181" t="s">
        <v>9</v>
      </c>
      <c r="C24" s="182" t="s">
        <v>266</v>
      </c>
      <c r="D24" s="183" t="s">
        <v>268</v>
      </c>
      <c r="E24" s="183" t="s">
        <v>267</v>
      </c>
      <c r="F24" s="183" t="s">
        <v>112</v>
      </c>
      <c r="G24" s="181"/>
      <c r="H24" s="184"/>
      <c r="I24" s="184"/>
    </row>
    <row r="25" spans="1:9" s="185" customFormat="1">
      <c r="A25" s="91" t="s">
        <v>13</v>
      </c>
      <c r="B25" s="184"/>
      <c r="C25" s="186">
        <v>0</v>
      </c>
      <c r="D25" s="187">
        <v>1</v>
      </c>
      <c r="E25" s="187">
        <v>0</v>
      </c>
      <c r="F25" s="187">
        <v>0</v>
      </c>
      <c r="G25" s="187">
        <f>SUM(D25+E25+F25+C25)</f>
        <v>1</v>
      </c>
      <c r="H25" s="184"/>
      <c r="I25" s="184"/>
    </row>
    <row r="26" spans="1:9" s="185" customFormat="1">
      <c r="A26" s="91"/>
      <c r="B26" s="184"/>
      <c r="C26" s="186"/>
      <c r="D26" s="184"/>
      <c r="E26" s="184"/>
      <c r="F26" s="184"/>
      <c r="G26" s="184"/>
      <c r="H26" s="184"/>
      <c r="I26" s="184"/>
    </row>
    <row r="27" spans="1:9" s="185" customFormat="1">
      <c r="A27" s="184" t="s">
        <v>101</v>
      </c>
      <c r="B27" s="180"/>
      <c r="C27" s="182" t="s">
        <v>162</v>
      </c>
      <c r="D27" s="181" t="s">
        <v>7</v>
      </c>
      <c r="E27" s="181" t="s">
        <v>8</v>
      </c>
      <c r="F27" s="181" t="s">
        <v>111</v>
      </c>
      <c r="G27" s="181"/>
      <c r="H27" s="184"/>
      <c r="I27" s="184"/>
    </row>
    <row r="28" spans="1:9" s="185" customFormat="1">
      <c r="A28" s="191" t="s">
        <v>63</v>
      </c>
      <c r="B28" s="181" t="s">
        <v>9</v>
      </c>
      <c r="C28" s="182" t="s">
        <v>266</v>
      </c>
      <c r="D28" s="183" t="s">
        <v>268</v>
      </c>
      <c r="E28" s="183" t="s">
        <v>267</v>
      </c>
      <c r="F28" s="183" t="s">
        <v>112</v>
      </c>
      <c r="G28" s="181"/>
      <c r="H28" s="184"/>
      <c r="I28" s="184"/>
    </row>
    <row r="29" spans="1:9" s="185" customFormat="1">
      <c r="A29" s="91" t="s">
        <v>13</v>
      </c>
      <c r="B29" s="184"/>
      <c r="C29" s="186">
        <v>1</v>
      </c>
      <c r="D29" s="187">
        <v>1</v>
      </c>
      <c r="E29" s="187">
        <v>0</v>
      </c>
      <c r="F29" s="187">
        <v>0</v>
      </c>
      <c r="G29" s="187">
        <f>SUM(D29+E29+F29+C29)</f>
        <v>2</v>
      </c>
      <c r="H29" s="184"/>
      <c r="I29" s="184"/>
    </row>
    <row r="30" spans="1:9" s="185" customFormat="1">
      <c r="A30" s="91"/>
      <c r="B30" s="184"/>
      <c r="C30" s="186"/>
      <c r="D30" s="187"/>
      <c r="E30" s="187"/>
      <c r="F30" s="187"/>
      <c r="G30" s="187"/>
      <c r="H30" s="184"/>
      <c r="I30" s="184"/>
    </row>
    <row r="31" spans="1:9" s="185" customFormat="1">
      <c r="A31" s="184" t="s">
        <v>101</v>
      </c>
      <c r="B31" s="180"/>
      <c r="C31" s="182" t="s">
        <v>162</v>
      </c>
      <c r="D31" s="181" t="s">
        <v>7</v>
      </c>
      <c r="E31" s="181" t="s">
        <v>8</v>
      </c>
      <c r="F31" s="181" t="s">
        <v>111</v>
      </c>
      <c r="G31" s="181"/>
      <c r="H31" s="184"/>
      <c r="I31" s="184"/>
    </row>
    <row r="32" spans="1:9" s="185" customFormat="1">
      <c r="A32" s="191" t="s">
        <v>117</v>
      </c>
      <c r="B32" s="181" t="s">
        <v>9</v>
      </c>
      <c r="C32" s="182" t="s">
        <v>266</v>
      </c>
      <c r="D32" s="183" t="s">
        <v>268</v>
      </c>
      <c r="E32" s="183" t="s">
        <v>267</v>
      </c>
      <c r="F32" s="183" t="s">
        <v>112</v>
      </c>
      <c r="G32" s="181"/>
      <c r="H32" s="184"/>
      <c r="I32" s="184"/>
    </row>
    <row r="33" spans="1:9" s="185" customFormat="1">
      <c r="A33" s="91" t="s">
        <v>13</v>
      </c>
      <c r="B33" s="184"/>
      <c r="C33" s="140">
        <v>2</v>
      </c>
      <c r="D33" s="15">
        <v>3</v>
      </c>
      <c r="E33" s="15">
        <v>0</v>
      </c>
      <c r="F33" s="15">
        <v>0</v>
      </c>
      <c r="G33" s="187">
        <f>SUM(D33+E33+F33+C33)</f>
        <v>5</v>
      </c>
      <c r="H33" s="184"/>
      <c r="I33" s="184"/>
    </row>
    <row r="34" spans="1:9" s="185" customFormat="1">
      <c r="A34" s="91"/>
      <c r="B34" s="184"/>
      <c r="C34" s="186"/>
      <c r="D34" s="187"/>
      <c r="E34" s="187"/>
      <c r="F34" s="187"/>
      <c r="G34" s="187"/>
      <c r="H34" s="184"/>
      <c r="I34" s="184"/>
    </row>
    <row r="35" spans="1:9" s="185" customFormat="1">
      <c r="A35" s="184" t="s">
        <v>101</v>
      </c>
      <c r="B35" s="180"/>
      <c r="C35" s="182" t="s">
        <v>162</v>
      </c>
      <c r="D35" s="181" t="s">
        <v>7</v>
      </c>
      <c r="E35" s="181" t="s">
        <v>8</v>
      </c>
      <c r="F35" s="181" t="s">
        <v>111</v>
      </c>
      <c r="G35" s="181"/>
      <c r="H35" s="184"/>
      <c r="I35" s="184"/>
    </row>
    <row r="36" spans="1:9" s="185" customFormat="1">
      <c r="A36" s="191" t="s">
        <v>66</v>
      </c>
      <c r="B36" s="181" t="s">
        <v>9</v>
      </c>
      <c r="C36" s="182" t="s">
        <v>266</v>
      </c>
      <c r="D36" s="183" t="s">
        <v>268</v>
      </c>
      <c r="E36" s="183" t="s">
        <v>267</v>
      </c>
      <c r="F36" s="183" t="s">
        <v>112</v>
      </c>
      <c r="G36" s="181"/>
      <c r="H36" s="184"/>
      <c r="I36" s="184"/>
    </row>
    <row r="37" spans="1:9" s="185" customFormat="1">
      <c r="A37" s="91" t="s">
        <v>13</v>
      </c>
      <c r="B37" s="184"/>
      <c r="C37" s="186">
        <v>0</v>
      </c>
      <c r="D37" s="186">
        <v>2</v>
      </c>
      <c r="E37" s="186">
        <v>0</v>
      </c>
      <c r="F37" s="186">
        <v>0</v>
      </c>
      <c r="G37" s="187">
        <f>SUM(D37+E37+F37+C37)</f>
        <v>2</v>
      </c>
      <c r="H37" s="184"/>
      <c r="I37" s="184"/>
    </row>
    <row r="38" spans="1:9" s="185" customFormat="1">
      <c r="A38" s="91"/>
      <c r="B38" s="184"/>
      <c r="C38" s="186"/>
      <c r="D38" s="187"/>
      <c r="E38" s="187"/>
      <c r="F38" s="187"/>
      <c r="G38" s="187"/>
      <c r="H38" s="184"/>
      <c r="I38" s="184"/>
    </row>
    <row r="39" spans="1:9" s="185" customFormat="1">
      <c r="A39" s="184" t="s">
        <v>101</v>
      </c>
      <c r="B39" s="180"/>
      <c r="C39" s="182" t="s">
        <v>162</v>
      </c>
      <c r="D39" s="181" t="s">
        <v>7</v>
      </c>
      <c r="E39" s="181" t="s">
        <v>8</v>
      </c>
      <c r="F39" s="181" t="s">
        <v>111</v>
      </c>
      <c r="G39" s="181"/>
      <c r="H39" s="184"/>
      <c r="I39" s="184"/>
    </row>
    <row r="40" spans="1:9" s="185" customFormat="1">
      <c r="A40" s="191" t="s">
        <v>119</v>
      </c>
      <c r="B40" s="181" t="s">
        <v>9</v>
      </c>
      <c r="C40" s="182" t="s">
        <v>266</v>
      </c>
      <c r="D40" s="183" t="s">
        <v>268</v>
      </c>
      <c r="E40" s="183" t="s">
        <v>267</v>
      </c>
      <c r="F40" s="183" t="s">
        <v>112</v>
      </c>
      <c r="G40" s="181"/>
      <c r="I40" s="184"/>
    </row>
    <row r="41" spans="1:9" s="185" customFormat="1">
      <c r="A41" s="91" t="s">
        <v>13</v>
      </c>
      <c r="B41" s="184"/>
      <c r="C41" s="186">
        <v>1</v>
      </c>
      <c r="D41" s="186">
        <v>1</v>
      </c>
      <c r="E41" s="186">
        <v>0</v>
      </c>
      <c r="F41" s="186">
        <v>0</v>
      </c>
      <c r="G41" s="187">
        <f>SUM(D41+E41+F41+C41)</f>
        <v>2</v>
      </c>
      <c r="I41" s="184"/>
    </row>
    <row r="42" spans="1:9" s="185" customFormat="1">
      <c r="A42" s="91"/>
      <c r="B42" s="184"/>
      <c r="C42" s="186"/>
      <c r="D42" s="187"/>
      <c r="E42" s="187"/>
      <c r="F42" s="187"/>
      <c r="G42" s="187"/>
      <c r="I42" s="184"/>
    </row>
    <row r="43" spans="1:9" s="185" customFormat="1">
      <c r="A43" s="184" t="s">
        <v>101</v>
      </c>
      <c r="B43" s="180"/>
      <c r="C43" s="182" t="s">
        <v>162</v>
      </c>
      <c r="D43" s="181" t="s">
        <v>7</v>
      </c>
      <c r="E43" s="181" t="s">
        <v>8</v>
      </c>
      <c r="F43" s="181" t="s">
        <v>111</v>
      </c>
      <c r="G43" s="181"/>
      <c r="I43" s="184"/>
    </row>
    <row r="44" spans="1:9" s="185" customFormat="1">
      <c r="A44" s="191" t="s">
        <v>120</v>
      </c>
      <c r="B44" s="181" t="s">
        <v>9</v>
      </c>
      <c r="C44" s="182" t="s">
        <v>266</v>
      </c>
      <c r="D44" s="183" t="s">
        <v>268</v>
      </c>
      <c r="E44" s="183" t="s">
        <v>267</v>
      </c>
      <c r="F44" s="183" t="s">
        <v>112</v>
      </c>
      <c r="G44" s="181"/>
      <c r="I44" s="184"/>
    </row>
    <row r="45" spans="1:9" s="185" customFormat="1">
      <c r="A45" s="91" t="s">
        <v>13</v>
      </c>
      <c r="B45" s="184"/>
      <c r="C45" s="186">
        <v>4</v>
      </c>
      <c r="D45" s="186">
        <v>0</v>
      </c>
      <c r="E45" s="186">
        <v>0</v>
      </c>
      <c r="F45" s="186">
        <v>0</v>
      </c>
      <c r="G45" s="187">
        <f>SUM(D45+E45+F45+C45)</f>
        <v>4</v>
      </c>
      <c r="I45" s="184"/>
    </row>
    <row r="46" spans="1:9" s="185" customFormat="1">
      <c r="A46" s="91"/>
      <c r="B46" s="184"/>
      <c r="C46" s="186"/>
      <c r="D46" s="187"/>
      <c r="E46" s="187"/>
      <c r="F46" s="187"/>
      <c r="G46" s="187"/>
      <c r="I46" s="184"/>
    </row>
    <row r="47" spans="1:9" s="185" customFormat="1">
      <c r="A47" s="184" t="s">
        <v>101</v>
      </c>
      <c r="B47" s="180"/>
      <c r="C47" s="182" t="s">
        <v>162</v>
      </c>
      <c r="D47" s="181" t="s">
        <v>7</v>
      </c>
      <c r="E47" s="181" t="s">
        <v>8</v>
      </c>
      <c r="F47" s="181" t="s">
        <v>111</v>
      </c>
      <c r="G47" s="181"/>
      <c r="I47" s="184"/>
    </row>
    <row r="48" spans="1:9" s="185" customFormat="1">
      <c r="A48" s="191" t="s">
        <v>121</v>
      </c>
      <c r="B48" s="181" t="s">
        <v>9</v>
      </c>
      <c r="C48" s="182" t="s">
        <v>266</v>
      </c>
      <c r="D48" s="183" t="s">
        <v>268</v>
      </c>
      <c r="E48" s="183" t="s">
        <v>267</v>
      </c>
      <c r="F48" s="183" t="s">
        <v>112</v>
      </c>
      <c r="G48" s="181"/>
      <c r="I48" s="184"/>
    </row>
    <row r="49" spans="1:9" s="185" customFormat="1">
      <c r="A49" s="91" t="s">
        <v>13</v>
      </c>
      <c r="B49" s="184"/>
      <c r="C49" s="186">
        <v>1</v>
      </c>
      <c r="D49" s="187">
        <v>0</v>
      </c>
      <c r="E49" s="187">
        <v>0</v>
      </c>
      <c r="F49" s="187">
        <v>0</v>
      </c>
      <c r="G49" s="187">
        <f>SUM(D49+E49+F49+C49)</f>
        <v>1</v>
      </c>
      <c r="I49" s="184"/>
    </row>
    <row r="50" spans="1:9" s="185" customFormat="1">
      <c r="A50" s="91"/>
      <c r="B50" s="184"/>
      <c r="C50" s="186"/>
      <c r="D50" s="187"/>
      <c r="E50" s="187"/>
      <c r="F50" s="187"/>
      <c r="G50" s="187"/>
      <c r="I50" s="184"/>
    </row>
    <row r="51" spans="1:9" s="185" customFormat="1">
      <c r="A51" s="184" t="s">
        <v>101</v>
      </c>
      <c r="B51" s="180"/>
      <c r="C51" s="182" t="s">
        <v>162</v>
      </c>
      <c r="D51" s="181" t="s">
        <v>7</v>
      </c>
      <c r="E51" s="181" t="s">
        <v>8</v>
      </c>
      <c r="F51" s="181" t="s">
        <v>111</v>
      </c>
      <c r="G51" s="181"/>
      <c r="I51" s="184"/>
    </row>
    <row r="52" spans="1:9" s="185" customFormat="1">
      <c r="A52" s="191" t="s">
        <v>122</v>
      </c>
      <c r="B52" s="181" t="s">
        <v>9</v>
      </c>
      <c r="C52" s="182" t="s">
        <v>266</v>
      </c>
      <c r="D52" s="183" t="s">
        <v>268</v>
      </c>
      <c r="E52" s="183" t="s">
        <v>267</v>
      </c>
      <c r="F52" s="183" t="s">
        <v>112</v>
      </c>
      <c r="G52" s="181"/>
      <c r="I52" s="184"/>
    </row>
    <row r="53" spans="1:9" s="185" customFormat="1">
      <c r="A53" s="91" t="s">
        <v>13</v>
      </c>
      <c r="B53" s="184"/>
      <c r="C53" s="186">
        <v>2</v>
      </c>
      <c r="D53" s="187">
        <v>0</v>
      </c>
      <c r="E53" s="187">
        <v>0</v>
      </c>
      <c r="F53" s="187">
        <v>0</v>
      </c>
      <c r="G53" s="187">
        <f>SUM(D53+E53+F53+C53)</f>
        <v>2</v>
      </c>
      <c r="I53" s="184"/>
    </row>
    <row r="54" spans="1:9" s="185" customFormat="1">
      <c r="A54" s="91"/>
      <c r="B54" s="184"/>
      <c r="C54" s="186"/>
      <c r="D54" s="187"/>
      <c r="E54" s="187"/>
      <c r="F54" s="187"/>
      <c r="G54" s="187"/>
      <c r="I54" s="184"/>
    </row>
    <row r="55" spans="1:9" s="185" customFormat="1">
      <c r="A55" s="184" t="s">
        <v>101</v>
      </c>
      <c r="B55" s="180"/>
      <c r="C55" s="182" t="s">
        <v>162</v>
      </c>
      <c r="D55" s="181" t="s">
        <v>7</v>
      </c>
      <c r="E55" s="181" t="s">
        <v>8</v>
      </c>
      <c r="F55" s="181" t="s">
        <v>111</v>
      </c>
      <c r="G55" s="181"/>
      <c r="I55" s="184"/>
    </row>
    <row r="56" spans="1:9" s="185" customFormat="1">
      <c r="A56" s="191" t="s">
        <v>123</v>
      </c>
      <c r="B56" s="181" t="s">
        <v>9</v>
      </c>
      <c r="C56" s="182" t="s">
        <v>266</v>
      </c>
      <c r="D56" s="183" t="s">
        <v>268</v>
      </c>
      <c r="E56" s="183" t="s">
        <v>267</v>
      </c>
      <c r="F56" s="183" t="s">
        <v>112</v>
      </c>
      <c r="G56" s="181"/>
      <c r="I56" s="184"/>
    </row>
    <row r="57" spans="1:9" s="185" customFormat="1">
      <c r="A57" s="91" t="s">
        <v>13</v>
      </c>
      <c r="B57" s="184"/>
      <c r="C57" s="186">
        <v>4</v>
      </c>
      <c r="D57" s="187">
        <v>1</v>
      </c>
      <c r="E57" s="187">
        <v>0</v>
      </c>
      <c r="F57" s="187">
        <v>0</v>
      </c>
      <c r="G57" s="187">
        <f>SUM(D57+E57+F57+C57)</f>
        <v>5</v>
      </c>
      <c r="I57" s="184"/>
    </row>
    <row r="58" spans="1:9" s="185" customFormat="1">
      <c r="A58" s="91"/>
      <c r="B58" s="184"/>
      <c r="C58" s="186"/>
      <c r="D58" s="187"/>
      <c r="E58" s="187"/>
      <c r="F58" s="187"/>
      <c r="G58" s="187"/>
      <c r="I58" s="184"/>
    </row>
    <row r="59" spans="1:9" s="185" customFormat="1">
      <c r="A59" s="91" t="s">
        <v>6</v>
      </c>
      <c r="B59" s="184"/>
      <c r="C59" s="186"/>
      <c r="D59" s="184"/>
      <c r="E59" s="184"/>
      <c r="F59" s="184"/>
      <c r="G59" s="184"/>
      <c r="I59" s="184"/>
    </row>
    <row r="60" spans="1:9" s="185" customFormat="1" ht="12.75">
      <c r="A60" s="193" t="s">
        <v>64</v>
      </c>
      <c r="B60" s="181"/>
      <c r="C60" s="182"/>
      <c r="D60" s="183"/>
      <c r="E60" s="183"/>
      <c r="F60" s="183"/>
      <c r="G60" s="181"/>
      <c r="I60" s="184"/>
    </row>
    <row r="61" spans="1:9" s="185" customFormat="1">
      <c r="A61" s="91"/>
      <c r="B61" s="184"/>
      <c r="C61" s="186"/>
      <c r="D61" s="184"/>
      <c r="E61" s="184"/>
      <c r="F61" s="184"/>
      <c r="G61" s="184"/>
      <c r="I61" s="184"/>
    </row>
    <row r="62" spans="1:9" s="185" customFormat="1">
      <c r="A62" s="91"/>
      <c r="B62" s="184"/>
      <c r="C62" s="186"/>
      <c r="D62" s="184"/>
      <c r="E62" s="184"/>
      <c r="F62" s="184"/>
      <c r="G62" s="184"/>
      <c r="I62" s="184"/>
    </row>
    <row r="63" spans="1:9" s="185" customFormat="1">
      <c r="A63" s="184" t="s">
        <v>101</v>
      </c>
      <c r="B63" s="180"/>
      <c r="C63" s="182" t="s">
        <v>162</v>
      </c>
      <c r="D63" s="181" t="s">
        <v>7</v>
      </c>
      <c r="E63" s="181" t="s">
        <v>8</v>
      </c>
      <c r="F63" s="181" t="s">
        <v>111</v>
      </c>
      <c r="G63" s="181"/>
      <c r="I63" s="184"/>
    </row>
    <row r="64" spans="1:9" s="185" customFormat="1">
      <c r="A64" s="191" t="s">
        <v>134</v>
      </c>
      <c r="B64" s="181" t="s">
        <v>9</v>
      </c>
      <c r="C64" s="182" t="s">
        <v>266</v>
      </c>
      <c r="D64" s="183" t="s">
        <v>268</v>
      </c>
      <c r="E64" s="183" t="s">
        <v>267</v>
      </c>
      <c r="F64" s="183" t="s">
        <v>112</v>
      </c>
      <c r="G64" s="181"/>
      <c r="I64" s="184"/>
    </row>
    <row r="65" spans="1:9" s="185" customFormat="1">
      <c r="A65" s="91" t="s">
        <v>13</v>
      </c>
      <c r="B65" s="184"/>
      <c r="C65" s="186">
        <v>1</v>
      </c>
      <c r="D65" s="186">
        <v>0</v>
      </c>
      <c r="E65" s="186">
        <v>0</v>
      </c>
      <c r="F65" s="186">
        <v>0</v>
      </c>
      <c r="G65" s="187">
        <f>SUM(D65+E65+F65+C65)</f>
        <v>1</v>
      </c>
      <c r="I65" s="184"/>
    </row>
    <row r="66" spans="1:9" s="185" customFormat="1">
      <c r="A66" s="91"/>
      <c r="B66" s="184"/>
      <c r="C66" s="186"/>
      <c r="D66" s="184"/>
      <c r="E66" s="184"/>
      <c r="F66" s="184"/>
      <c r="G66" s="184"/>
      <c r="I66" s="184"/>
    </row>
    <row r="67" spans="1:9" s="185" customFormat="1">
      <c r="A67" s="91"/>
      <c r="B67" s="184"/>
      <c r="C67" s="186"/>
      <c r="D67" s="184"/>
      <c r="E67" s="184"/>
      <c r="F67" s="184"/>
      <c r="G67" s="184"/>
      <c r="I67" s="184"/>
    </row>
    <row r="68" spans="1:9" s="185" customFormat="1">
      <c r="A68" s="184" t="s">
        <v>101</v>
      </c>
      <c r="B68" s="180"/>
      <c r="C68" s="182" t="s">
        <v>162</v>
      </c>
      <c r="D68" s="181" t="s">
        <v>7</v>
      </c>
      <c r="E68" s="181" t="s">
        <v>8</v>
      </c>
      <c r="F68" s="181" t="s">
        <v>111</v>
      </c>
      <c r="G68" s="181"/>
      <c r="I68" s="184"/>
    </row>
    <row r="69" spans="1:9" s="185" customFormat="1">
      <c r="A69" s="194" t="s">
        <v>66</v>
      </c>
      <c r="B69" s="181" t="s">
        <v>9</v>
      </c>
      <c r="C69" s="182" t="s">
        <v>266</v>
      </c>
      <c r="D69" s="183" t="s">
        <v>268</v>
      </c>
      <c r="E69" s="183" t="s">
        <v>267</v>
      </c>
      <c r="F69" s="183" t="s">
        <v>112</v>
      </c>
      <c r="G69" s="181"/>
      <c r="I69" s="184"/>
    </row>
    <row r="70" spans="1:9" s="185" customFormat="1">
      <c r="A70" s="91" t="s">
        <v>13</v>
      </c>
      <c r="B70" s="184"/>
      <c r="C70" s="186">
        <v>0</v>
      </c>
      <c r="D70" s="186">
        <v>0</v>
      </c>
      <c r="E70" s="186">
        <v>0</v>
      </c>
      <c r="F70" s="186">
        <v>0</v>
      </c>
      <c r="G70" s="187">
        <f>SUM(D70+E70+F70+C70)</f>
        <v>0</v>
      </c>
      <c r="I70" s="184"/>
    </row>
    <row r="71" spans="1:9" s="185" customFormat="1">
      <c r="A71" s="91"/>
      <c r="B71" s="184"/>
      <c r="C71" s="186"/>
      <c r="D71" s="184"/>
      <c r="E71" s="184"/>
      <c r="F71" s="184"/>
      <c r="G71" s="184"/>
      <c r="I71" s="184"/>
    </row>
    <row r="72" spans="1:9" s="185" customFormat="1">
      <c r="A72" s="184" t="s">
        <v>101</v>
      </c>
      <c r="B72" s="180"/>
      <c r="C72" s="182" t="s">
        <v>162</v>
      </c>
      <c r="D72" s="181" t="s">
        <v>7</v>
      </c>
      <c r="E72" s="181" t="s">
        <v>8</v>
      </c>
      <c r="F72" s="181" t="s">
        <v>111</v>
      </c>
      <c r="G72" s="181"/>
      <c r="I72" s="184"/>
    </row>
    <row r="73" spans="1:9" s="185" customFormat="1">
      <c r="A73" s="194" t="s">
        <v>67</v>
      </c>
      <c r="B73" s="181" t="s">
        <v>9</v>
      </c>
      <c r="C73" s="182" t="s">
        <v>266</v>
      </c>
      <c r="D73" s="183" t="s">
        <v>268</v>
      </c>
      <c r="E73" s="183" t="s">
        <v>267</v>
      </c>
      <c r="F73" s="183" t="s">
        <v>112</v>
      </c>
      <c r="G73" s="181"/>
      <c r="I73" s="184"/>
    </row>
    <row r="74" spans="1:9" s="185" customFormat="1">
      <c r="A74" s="91" t="s">
        <v>13</v>
      </c>
      <c r="B74" s="184"/>
      <c r="C74" s="186">
        <v>0</v>
      </c>
      <c r="D74" s="186">
        <v>0</v>
      </c>
      <c r="E74" s="186">
        <v>0</v>
      </c>
      <c r="F74" s="186">
        <v>0</v>
      </c>
      <c r="G74" s="187">
        <f>SUM(D74+E74+F74+C74)</f>
        <v>0</v>
      </c>
      <c r="I74" s="184"/>
    </row>
    <row r="75" spans="1:9" s="185" customFormat="1">
      <c r="A75" s="91"/>
      <c r="B75" s="184"/>
      <c r="C75" s="186"/>
      <c r="D75" s="184"/>
      <c r="E75" s="184"/>
      <c r="F75" s="184"/>
      <c r="G75" s="184"/>
      <c r="I75" s="184"/>
    </row>
    <row r="76" spans="1:9" s="185" customFormat="1">
      <c r="A76" s="91"/>
      <c r="B76" s="184"/>
      <c r="C76" s="186"/>
      <c r="D76" s="184"/>
      <c r="E76" s="184"/>
      <c r="F76" s="184"/>
      <c r="G76" s="184"/>
      <c r="I76" s="184"/>
    </row>
    <row r="77" spans="1:9" s="185" customFormat="1">
      <c r="A77" s="184" t="s">
        <v>101</v>
      </c>
      <c r="B77" s="180"/>
      <c r="C77" s="182" t="s">
        <v>162</v>
      </c>
      <c r="D77" s="181" t="s">
        <v>7</v>
      </c>
      <c r="E77" s="181" t="s">
        <v>8</v>
      </c>
      <c r="F77" s="181" t="s">
        <v>111</v>
      </c>
      <c r="G77" s="181"/>
      <c r="I77" s="184"/>
    </row>
    <row r="78" spans="1:9" s="185" customFormat="1">
      <c r="A78" s="194" t="s">
        <v>65</v>
      </c>
      <c r="B78" s="181" t="s">
        <v>9</v>
      </c>
      <c r="C78" s="182" t="s">
        <v>266</v>
      </c>
      <c r="D78" s="183" t="s">
        <v>268</v>
      </c>
      <c r="E78" s="183" t="s">
        <v>267</v>
      </c>
      <c r="F78" s="183" t="s">
        <v>112</v>
      </c>
      <c r="G78" s="181"/>
      <c r="I78" s="184"/>
    </row>
    <row r="79" spans="1:9" s="185" customFormat="1">
      <c r="A79" s="91" t="s">
        <v>13</v>
      </c>
      <c r="B79" s="184"/>
      <c r="C79" s="186">
        <v>0</v>
      </c>
      <c r="D79" s="186">
        <v>0</v>
      </c>
      <c r="E79" s="186">
        <v>0</v>
      </c>
      <c r="F79" s="186">
        <v>0</v>
      </c>
      <c r="G79" s="187">
        <f>SUM(D79+E79+F79+C79)</f>
        <v>0</v>
      </c>
      <c r="I79" s="184"/>
    </row>
    <row r="80" spans="1:9" s="185" customFormat="1">
      <c r="A80" s="91"/>
      <c r="B80" s="184"/>
      <c r="C80" s="186"/>
      <c r="D80" s="184"/>
      <c r="E80" s="184"/>
      <c r="F80" s="184"/>
      <c r="G80" s="184"/>
      <c r="I80" s="184"/>
    </row>
    <row r="81" spans="1:9" s="185" customFormat="1">
      <c r="A81" s="184" t="s">
        <v>101</v>
      </c>
      <c r="B81" s="180"/>
      <c r="C81" s="182" t="s">
        <v>162</v>
      </c>
      <c r="D81" s="181" t="s">
        <v>7</v>
      </c>
      <c r="E81" s="181" t="s">
        <v>8</v>
      </c>
      <c r="F81" s="181" t="s">
        <v>111</v>
      </c>
      <c r="G81" s="181"/>
      <c r="I81" s="184"/>
    </row>
    <row r="82" spans="1:9" s="185" customFormat="1">
      <c r="A82" s="194" t="s">
        <v>68</v>
      </c>
      <c r="B82" s="181" t="s">
        <v>9</v>
      </c>
      <c r="C82" s="182" t="s">
        <v>266</v>
      </c>
      <c r="D82" s="183" t="s">
        <v>268</v>
      </c>
      <c r="E82" s="183" t="s">
        <v>267</v>
      </c>
      <c r="F82" s="183" t="s">
        <v>112</v>
      </c>
      <c r="G82" s="181"/>
      <c r="I82" s="184"/>
    </row>
    <row r="83" spans="1:9" s="185" customFormat="1">
      <c r="A83" s="91" t="s">
        <v>13</v>
      </c>
      <c r="B83" s="184"/>
      <c r="C83" s="186">
        <v>0</v>
      </c>
      <c r="D83" s="186">
        <v>0</v>
      </c>
      <c r="E83" s="186">
        <v>0</v>
      </c>
      <c r="F83" s="186">
        <v>0</v>
      </c>
      <c r="G83" s="187">
        <f>SUM(D83+E83+F83+C83)</f>
        <v>0</v>
      </c>
      <c r="I83" s="184"/>
    </row>
    <row r="84" spans="1:9" s="185" customFormat="1">
      <c r="A84" s="91"/>
      <c r="B84" s="184"/>
      <c r="C84" s="186"/>
      <c r="D84" s="184"/>
      <c r="E84" s="184"/>
      <c r="F84" s="184"/>
      <c r="G84" s="184"/>
      <c r="I84" s="184"/>
    </row>
    <row r="85" spans="1:9" s="185" customFormat="1">
      <c r="A85" s="91"/>
      <c r="B85" s="184"/>
      <c r="C85" s="186"/>
      <c r="D85" s="184"/>
      <c r="E85" s="184"/>
      <c r="F85" s="184"/>
      <c r="G85" s="184"/>
      <c r="I85" s="184"/>
    </row>
    <row r="86" spans="1:9" s="185" customFormat="1">
      <c r="A86" s="91" t="s">
        <v>6</v>
      </c>
      <c r="B86" s="184"/>
      <c r="C86" s="186"/>
      <c r="D86" s="184"/>
      <c r="E86" s="184"/>
      <c r="F86" s="184"/>
      <c r="G86" s="184"/>
      <c r="I86" s="184"/>
    </row>
    <row r="87" spans="1:9" s="185" customFormat="1" ht="12" customHeight="1">
      <c r="A87" s="195" t="s">
        <v>69</v>
      </c>
      <c r="B87" s="181"/>
      <c r="C87" s="182"/>
      <c r="D87" s="183"/>
      <c r="E87" s="183"/>
      <c r="F87" s="183"/>
      <c r="G87" s="181"/>
      <c r="I87" s="184"/>
    </row>
    <row r="88" spans="1:9" s="185" customFormat="1">
      <c r="A88" s="91"/>
      <c r="B88" s="180"/>
      <c r="C88" s="182"/>
      <c r="D88" s="181"/>
      <c r="E88" s="181"/>
      <c r="F88" s="181"/>
      <c r="G88" s="181"/>
      <c r="I88" s="184"/>
    </row>
    <row r="89" spans="1:9" s="185" customFormat="1">
      <c r="A89" s="184" t="s">
        <v>101</v>
      </c>
      <c r="B89" s="180"/>
      <c r="C89" s="182" t="s">
        <v>162</v>
      </c>
      <c r="D89" s="181" t="s">
        <v>7</v>
      </c>
      <c r="E89" s="181" t="s">
        <v>8</v>
      </c>
      <c r="F89" s="181" t="s">
        <v>111</v>
      </c>
      <c r="G89" s="181"/>
      <c r="I89" s="184"/>
    </row>
    <row r="90" spans="1:9" s="185" customFormat="1">
      <c r="A90" s="192" t="s">
        <v>70</v>
      </c>
      <c r="B90" s="181" t="s">
        <v>9</v>
      </c>
      <c r="C90" s="182" t="s">
        <v>266</v>
      </c>
      <c r="D90" s="183" t="s">
        <v>268</v>
      </c>
      <c r="E90" s="183" t="s">
        <v>267</v>
      </c>
      <c r="F90" s="183" t="s">
        <v>112</v>
      </c>
      <c r="G90" s="181"/>
      <c r="I90" s="184"/>
    </row>
    <row r="91" spans="1:9" s="185" customFormat="1">
      <c r="A91" s="91" t="s">
        <v>13</v>
      </c>
      <c r="B91" s="184"/>
      <c r="C91" s="186">
        <v>0</v>
      </c>
      <c r="D91" s="187">
        <v>0</v>
      </c>
      <c r="E91" s="187">
        <v>0</v>
      </c>
      <c r="F91" s="187">
        <v>0</v>
      </c>
      <c r="G91" s="187">
        <f>SUM(D91+E91+F91+C91)</f>
        <v>0</v>
      </c>
      <c r="I91" s="184"/>
    </row>
    <row r="92" spans="1:9" s="185" customFormat="1">
      <c r="A92" s="91"/>
      <c r="B92" s="184"/>
      <c r="C92" s="186"/>
      <c r="D92" s="187"/>
      <c r="E92" s="187"/>
      <c r="F92" s="187"/>
      <c r="G92" s="187"/>
      <c r="I92" s="184"/>
    </row>
    <row r="93" spans="1:9" s="185" customFormat="1">
      <c r="A93" s="184" t="s">
        <v>101</v>
      </c>
      <c r="B93" s="180"/>
      <c r="C93" s="182" t="s">
        <v>162</v>
      </c>
      <c r="D93" s="181" t="s">
        <v>7</v>
      </c>
      <c r="E93" s="181" t="s">
        <v>8</v>
      </c>
      <c r="F93" s="181" t="s">
        <v>111</v>
      </c>
      <c r="G93" s="181"/>
      <c r="I93" s="184"/>
    </row>
    <row r="94" spans="1:9" s="185" customFormat="1">
      <c r="A94" s="192" t="s">
        <v>71</v>
      </c>
      <c r="B94" s="181" t="s">
        <v>9</v>
      </c>
      <c r="C94" s="182" t="s">
        <v>266</v>
      </c>
      <c r="D94" s="183" t="s">
        <v>268</v>
      </c>
      <c r="E94" s="183" t="s">
        <v>267</v>
      </c>
      <c r="F94" s="183" t="s">
        <v>112</v>
      </c>
      <c r="G94" s="181"/>
      <c r="I94" s="184"/>
    </row>
    <row r="95" spans="1:9" s="185" customFormat="1">
      <c r="A95" s="91" t="s">
        <v>13</v>
      </c>
      <c r="B95" s="184"/>
      <c r="C95" s="186">
        <v>0</v>
      </c>
      <c r="D95" s="187">
        <v>0</v>
      </c>
      <c r="E95" s="187">
        <v>0</v>
      </c>
      <c r="F95" s="187">
        <v>0</v>
      </c>
      <c r="G95" s="187">
        <f>SUM(D95+E95+F95+C95)</f>
        <v>0</v>
      </c>
      <c r="I95" s="184"/>
    </row>
    <row r="96" spans="1:9" s="185" customFormat="1">
      <c r="A96" s="91"/>
      <c r="B96" s="184"/>
      <c r="C96" s="186"/>
      <c r="D96" s="187"/>
      <c r="E96" s="187"/>
      <c r="F96" s="187"/>
      <c r="G96" s="187"/>
      <c r="I96" s="184"/>
    </row>
    <row r="97" spans="1:9" s="185" customFormat="1">
      <c r="A97" s="184" t="s">
        <v>101</v>
      </c>
      <c r="B97" s="180"/>
      <c r="C97" s="182" t="s">
        <v>162</v>
      </c>
      <c r="D97" s="181" t="s">
        <v>7</v>
      </c>
      <c r="E97" s="181" t="s">
        <v>8</v>
      </c>
      <c r="F97" s="181" t="s">
        <v>111</v>
      </c>
      <c r="G97" s="181"/>
      <c r="I97" s="184"/>
    </row>
    <row r="98" spans="1:9" s="185" customFormat="1">
      <c r="A98" s="191" t="s">
        <v>307</v>
      </c>
      <c r="B98" s="181" t="s">
        <v>9</v>
      </c>
      <c r="C98" s="182" t="s">
        <v>266</v>
      </c>
      <c r="D98" s="183" t="s">
        <v>268</v>
      </c>
      <c r="E98" s="183" t="s">
        <v>267</v>
      </c>
      <c r="F98" s="183" t="s">
        <v>112</v>
      </c>
      <c r="G98" s="181"/>
      <c r="I98" s="184"/>
    </row>
    <row r="99" spans="1:9" s="185" customFormat="1">
      <c r="A99" s="91" t="s">
        <v>13</v>
      </c>
      <c r="B99" s="184"/>
      <c r="C99" s="186">
        <v>2</v>
      </c>
      <c r="D99" s="187">
        <v>0</v>
      </c>
      <c r="E99" s="187">
        <v>0</v>
      </c>
      <c r="F99" s="187">
        <v>0</v>
      </c>
      <c r="G99" s="187">
        <f>SUM(D99+E99+F99+C99)</f>
        <v>2</v>
      </c>
      <c r="I99" s="184"/>
    </row>
    <row r="100" spans="1:9" s="185" customFormat="1">
      <c r="A100" s="91"/>
      <c r="B100" s="184"/>
      <c r="C100" s="186"/>
      <c r="D100" s="187"/>
      <c r="E100" s="187"/>
      <c r="F100" s="187"/>
      <c r="G100" s="187"/>
      <c r="I100" s="184"/>
    </row>
    <row r="101" spans="1:9" s="185" customFormat="1">
      <c r="A101" s="184" t="s">
        <v>101</v>
      </c>
      <c r="B101" s="180"/>
      <c r="C101" s="182" t="s">
        <v>162</v>
      </c>
      <c r="D101" s="181" t="s">
        <v>7</v>
      </c>
      <c r="E101" s="181" t="s">
        <v>8</v>
      </c>
      <c r="F101" s="181" t="s">
        <v>111</v>
      </c>
      <c r="G101" s="181"/>
      <c r="I101" s="184"/>
    </row>
    <row r="102" spans="1:9" s="185" customFormat="1">
      <c r="A102" s="191" t="s">
        <v>125</v>
      </c>
      <c r="B102" s="181" t="s">
        <v>9</v>
      </c>
      <c r="C102" s="182" t="s">
        <v>266</v>
      </c>
      <c r="D102" s="183" t="s">
        <v>268</v>
      </c>
      <c r="E102" s="183" t="s">
        <v>267</v>
      </c>
      <c r="F102" s="183" t="s">
        <v>112</v>
      </c>
      <c r="G102" s="181"/>
      <c r="I102" s="184"/>
    </row>
    <row r="103" spans="1:9" s="185" customFormat="1">
      <c r="A103" s="91" t="s">
        <v>13</v>
      </c>
      <c r="B103" s="184"/>
      <c r="C103" s="186">
        <v>0</v>
      </c>
      <c r="D103" s="186">
        <v>0</v>
      </c>
      <c r="E103" s="186">
        <v>0</v>
      </c>
      <c r="F103" s="186">
        <v>0</v>
      </c>
      <c r="G103" s="187">
        <f>SUM(D103+E103+F103+C103)</f>
        <v>0</v>
      </c>
      <c r="I103" s="184"/>
    </row>
    <row r="104" spans="1:9" s="185" customFormat="1">
      <c r="A104" s="91"/>
      <c r="B104" s="184"/>
      <c r="C104" s="186"/>
      <c r="D104" s="187"/>
      <c r="E104" s="187"/>
      <c r="F104" s="187"/>
      <c r="G104" s="187"/>
      <c r="I104" s="184"/>
    </row>
    <row r="105" spans="1:9" s="185" customFormat="1">
      <c r="A105" s="91"/>
      <c r="B105" s="184"/>
      <c r="C105" s="186"/>
      <c r="D105" s="184"/>
      <c r="E105" s="184"/>
      <c r="F105" s="184"/>
      <c r="G105" s="184"/>
      <c r="I105" s="184"/>
    </row>
    <row r="106" spans="1:9" s="185" customFormat="1">
      <c r="A106" s="91" t="s">
        <v>6</v>
      </c>
      <c r="B106" s="184"/>
      <c r="C106" s="186"/>
      <c r="D106" s="184"/>
      <c r="E106" s="184"/>
      <c r="F106" s="184"/>
      <c r="G106" s="184"/>
      <c r="I106" s="184"/>
    </row>
    <row r="107" spans="1:9" s="185" customFormat="1" ht="12.75">
      <c r="A107" s="196" t="s">
        <v>72</v>
      </c>
      <c r="B107" s="181"/>
      <c r="C107" s="182"/>
      <c r="D107" s="183"/>
      <c r="E107" s="183"/>
      <c r="F107" s="183"/>
      <c r="G107" s="181"/>
      <c r="I107" s="184"/>
    </row>
    <row r="108" spans="1:9" s="185" customFormat="1">
      <c r="A108" s="197"/>
      <c r="B108" s="184"/>
      <c r="C108" s="186"/>
      <c r="D108" s="187"/>
      <c r="E108" s="187"/>
      <c r="F108" s="187"/>
      <c r="G108" s="187"/>
      <c r="I108" s="184"/>
    </row>
    <row r="109" spans="1:9" s="185" customFormat="1">
      <c r="A109" s="184" t="s">
        <v>101</v>
      </c>
      <c r="B109" s="180"/>
      <c r="C109" s="182" t="s">
        <v>162</v>
      </c>
      <c r="D109" s="181" t="s">
        <v>7</v>
      </c>
      <c r="E109" s="181" t="s">
        <v>8</v>
      </c>
      <c r="F109" s="181" t="s">
        <v>111</v>
      </c>
      <c r="G109" s="181"/>
      <c r="I109" s="184"/>
    </row>
    <row r="110" spans="1:9" s="185" customFormat="1">
      <c r="A110" s="198" t="s">
        <v>73</v>
      </c>
      <c r="B110" s="181" t="s">
        <v>9</v>
      </c>
      <c r="C110" s="182" t="s">
        <v>266</v>
      </c>
      <c r="D110" s="183" t="s">
        <v>268</v>
      </c>
      <c r="E110" s="183" t="s">
        <v>267</v>
      </c>
      <c r="F110" s="183" t="s">
        <v>112</v>
      </c>
      <c r="G110" s="181"/>
      <c r="H110" s="184"/>
      <c r="I110" s="184"/>
    </row>
    <row r="111" spans="1:9" s="185" customFormat="1">
      <c r="A111" s="91" t="s">
        <v>13</v>
      </c>
      <c r="B111" s="184"/>
      <c r="C111" s="186">
        <v>2</v>
      </c>
      <c r="D111" s="187">
        <v>0</v>
      </c>
      <c r="E111" s="187">
        <v>0</v>
      </c>
      <c r="F111" s="187">
        <v>0</v>
      </c>
      <c r="G111" s="187">
        <f>SUM(D111+E111+F111+C111)</f>
        <v>2</v>
      </c>
      <c r="H111" s="184"/>
      <c r="I111" s="184"/>
    </row>
    <row r="112" spans="1:9" s="185" customFormat="1">
      <c r="A112" s="197"/>
      <c r="B112" s="184"/>
      <c r="C112" s="186"/>
      <c r="D112" s="187"/>
      <c r="E112" s="187"/>
      <c r="F112" s="187"/>
      <c r="G112" s="187"/>
      <c r="H112" s="184"/>
      <c r="I112" s="184"/>
    </row>
    <row r="113" spans="1:9" s="185" customFormat="1">
      <c r="A113" s="184" t="s">
        <v>101</v>
      </c>
      <c r="B113" s="180"/>
      <c r="C113" s="182" t="s">
        <v>162</v>
      </c>
      <c r="D113" s="181" t="s">
        <v>7</v>
      </c>
      <c r="E113" s="181" t="s">
        <v>8</v>
      </c>
      <c r="F113" s="181" t="s">
        <v>111</v>
      </c>
      <c r="G113" s="181"/>
      <c r="H113" s="184"/>
      <c r="I113" s="184"/>
    </row>
    <row r="114" spans="1:9" s="185" customFormat="1">
      <c r="A114" s="198" t="s">
        <v>74</v>
      </c>
      <c r="B114" s="181" t="s">
        <v>9</v>
      </c>
      <c r="C114" s="182" t="s">
        <v>266</v>
      </c>
      <c r="D114" s="183" t="s">
        <v>268</v>
      </c>
      <c r="E114" s="183" t="s">
        <v>267</v>
      </c>
      <c r="F114" s="183" t="s">
        <v>112</v>
      </c>
      <c r="G114" s="181"/>
      <c r="H114" s="184"/>
      <c r="I114" s="184"/>
    </row>
    <row r="115" spans="1:9" s="185" customFormat="1">
      <c r="A115" s="91" t="s">
        <v>13</v>
      </c>
      <c r="B115" s="184"/>
      <c r="C115" s="186">
        <v>1</v>
      </c>
      <c r="D115" s="186">
        <v>0</v>
      </c>
      <c r="E115" s="186">
        <v>0</v>
      </c>
      <c r="F115" s="186">
        <v>0</v>
      </c>
      <c r="G115" s="187">
        <f>SUM(D115+E115+F115+C115)</f>
        <v>1</v>
      </c>
      <c r="H115" s="184"/>
      <c r="I115" s="184"/>
    </row>
    <row r="116" spans="1:9" s="185" customFormat="1">
      <c r="A116" s="91"/>
      <c r="B116" s="184"/>
      <c r="C116" s="186"/>
      <c r="D116" s="184"/>
      <c r="E116" s="184"/>
      <c r="F116" s="184"/>
      <c r="G116" s="184"/>
      <c r="H116" s="184"/>
      <c r="I116" s="184"/>
    </row>
    <row r="117" spans="1:9" s="185" customFormat="1">
      <c r="A117" s="184" t="s">
        <v>101</v>
      </c>
      <c r="B117" s="180"/>
      <c r="C117" s="182" t="s">
        <v>162</v>
      </c>
      <c r="D117" s="181" t="s">
        <v>7</v>
      </c>
      <c r="E117" s="181" t="s">
        <v>8</v>
      </c>
      <c r="F117" s="181" t="s">
        <v>111</v>
      </c>
      <c r="G117" s="181"/>
      <c r="H117" s="184"/>
      <c r="I117" s="184"/>
    </row>
    <row r="118" spans="1:9" s="185" customFormat="1">
      <c r="A118" s="192" t="s">
        <v>75</v>
      </c>
      <c r="B118" s="181" t="s">
        <v>9</v>
      </c>
      <c r="C118" s="182" t="s">
        <v>266</v>
      </c>
      <c r="D118" s="183" t="s">
        <v>268</v>
      </c>
      <c r="E118" s="183" t="s">
        <v>267</v>
      </c>
      <c r="F118" s="183" t="s">
        <v>112</v>
      </c>
      <c r="G118" s="181"/>
      <c r="H118" s="184"/>
      <c r="I118" s="184"/>
    </row>
    <row r="119" spans="1:9" s="185" customFormat="1">
      <c r="A119" s="91" t="s">
        <v>13</v>
      </c>
      <c r="B119" s="184"/>
      <c r="C119" s="186">
        <v>1</v>
      </c>
      <c r="D119" s="187">
        <v>0</v>
      </c>
      <c r="E119" s="187">
        <v>0</v>
      </c>
      <c r="F119" s="187">
        <v>0</v>
      </c>
      <c r="G119" s="187">
        <f>SUM(D119+E119+F119+C119)</f>
        <v>1</v>
      </c>
      <c r="H119" s="184"/>
      <c r="I119" s="184"/>
    </row>
    <row r="120" spans="1:9" s="185" customFormat="1">
      <c r="A120" s="91"/>
      <c r="B120" s="184"/>
      <c r="C120" s="186"/>
      <c r="D120" s="184"/>
      <c r="E120" s="184"/>
      <c r="F120" s="184"/>
      <c r="G120" s="184"/>
      <c r="H120" s="184"/>
      <c r="I120" s="184"/>
    </row>
    <row r="121" spans="1:9" s="185" customFormat="1">
      <c r="A121" s="91" t="s">
        <v>6</v>
      </c>
      <c r="B121" s="184"/>
      <c r="C121" s="186"/>
      <c r="D121" s="184"/>
      <c r="E121" s="184"/>
      <c r="F121" s="184"/>
      <c r="G121" s="184"/>
      <c r="H121" s="184"/>
      <c r="I121" s="184"/>
    </row>
    <row r="122" spans="1:9" s="185" customFormat="1" ht="12.75">
      <c r="A122" s="196" t="s">
        <v>76</v>
      </c>
      <c r="B122" s="181"/>
      <c r="C122" s="182"/>
      <c r="D122" s="183"/>
      <c r="E122" s="183"/>
      <c r="F122" s="183"/>
      <c r="G122" s="181"/>
      <c r="H122" s="184"/>
      <c r="I122" s="184"/>
    </row>
    <row r="123" spans="1:9" s="185" customFormat="1">
      <c r="A123" s="91"/>
      <c r="B123" s="184"/>
      <c r="C123" s="186"/>
      <c r="D123" s="184"/>
      <c r="E123" s="184"/>
      <c r="F123" s="184"/>
      <c r="G123" s="184"/>
      <c r="H123" s="184"/>
      <c r="I123" s="184"/>
    </row>
    <row r="124" spans="1:9" s="185" customFormat="1">
      <c r="A124" s="184" t="s">
        <v>101</v>
      </c>
      <c r="B124" s="180"/>
      <c r="C124" s="182" t="s">
        <v>162</v>
      </c>
      <c r="D124" s="181" t="s">
        <v>7</v>
      </c>
      <c r="E124" s="181" t="s">
        <v>8</v>
      </c>
      <c r="F124" s="181" t="s">
        <v>111</v>
      </c>
      <c r="G124" s="181"/>
      <c r="H124" s="184"/>
      <c r="I124" s="184"/>
    </row>
    <row r="125" spans="1:9" s="185" customFormat="1">
      <c r="A125" s="191" t="s">
        <v>77</v>
      </c>
      <c r="B125" s="181" t="s">
        <v>9</v>
      </c>
      <c r="C125" s="182" t="s">
        <v>266</v>
      </c>
      <c r="D125" s="183" t="s">
        <v>268</v>
      </c>
      <c r="E125" s="183" t="s">
        <v>267</v>
      </c>
      <c r="F125" s="183" t="s">
        <v>112</v>
      </c>
      <c r="G125" s="181"/>
      <c r="H125" s="184"/>
      <c r="I125" s="184"/>
    </row>
    <row r="126" spans="1:9" s="185" customFormat="1">
      <c r="A126" s="91" t="s">
        <v>13</v>
      </c>
      <c r="B126" s="184"/>
      <c r="C126" s="186">
        <v>0</v>
      </c>
      <c r="D126" s="186">
        <v>0</v>
      </c>
      <c r="E126" s="186">
        <v>0</v>
      </c>
      <c r="F126" s="186">
        <v>0</v>
      </c>
      <c r="G126" s="187">
        <f>SUM(D126+E126+F126+C126)</f>
        <v>0</v>
      </c>
      <c r="H126" s="184"/>
      <c r="I126" s="184"/>
    </row>
    <row r="127" spans="1:9" s="185" customFormat="1">
      <c r="A127" s="91"/>
      <c r="B127" s="184"/>
      <c r="C127" s="186"/>
      <c r="D127" s="184"/>
      <c r="E127" s="184"/>
      <c r="F127" s="184"/>
      <c r="G127" s="184"/>
      <c r="H127" s="184"/>
      <c r="I127" s="184"/>
    </row>
    <row r="128" spans="1:9" s="185" customFormat="1">
      <c r="A128" s="91"/>
      <c r="B128" s="184"/>
      <c r="C128" s="186"/>
      <c r="D128" s="184"/>
      <c r="E128" s="184"/>
      <c r="F128" s="184"/>
      <c r="G128" s="184"/>
      <c r="H128" s="184"/>
      <c r="I128" s="184"/>
    </row>
    <row r="129" spans="1:9" s="185" customFormat="1">
      <c r="A129" s="184" t="s">
        <v>101</v>
      </c>
      <c r="B129" s="180"/>
      <c r="C129" s="182" t="s">
        <v>162</v>
      </c>
      <c r="D129" s="181" t="s">
        <v>7</v>
      </c>
      <c r="E129" s="181" t="s">
        <v>8</v>
      </c>
      <c r="F129" s="181" t="s">
        <v>111</v>
      </c>
      <c r="G129" s="181"/>
      <c r="H129" s="184"/>
      <c r="I129" s="184"/>
    </row>
    <row r="130" spans="1:9" s="185" customFormat="1">
      <c r="A130" s="194" t="s">
        <v>30</v>
      </c>
      <c r="B130" s="181" t="s">
        <v>9</v>
      </c>
      <c r="C130" s="182" t="s">
        <v>266</v>
      </c>
      <c r="D130" s="183" t="s">
        <v>268</v>
      </c>
      <c r="E130" s="183" t="s">
        <v>267</v>
      </c>
      <c r="F130" s="183" t="s">
        <v>112</v>
      </c>
      <c r="G130" s="181"/>
      <c r="H130" s="184"/>
      <c r="I130" s="184"/>
    </row>
    <row r="131" spans="1:9" s="185" customFormat="1">
      <c r="A131" s="91" t="s">
        <v>13</v>
      </c>
      <c r="B131" s="184"/>
      <c r="C131" s="186">
        <v>0</v>
      </c>
      <c r="D131" s="186">
        <v>0</v>
      </c>
      <c r="E131" s="186">
        <v>0</v>
      </c>
      <c r="F131" s="186">
        <v>0</v>
      </c>
      <c r="G131" s="187">
        <f>SUM(D131+E131+F131+C131)</f>
        <v>0</v>
      </c>
      <c r="H131" s="184"/>
      <c r="I131" s="184"/>
    </row>
    <row r="132" spans="1:9" s="185" customFormat="1">
      <c r="A132" s="91"/>
      <c r="B132" s="184"/>
      <c r="C132" s="186"/>
      <c r="D132" s="187"/>
      <c r="E132" s="187"/>
      <c r="F132" s="187"/>
      <c r="G132" s="187"/>
      <c r="H132" s="184"/>
      <c r="I132" s="184"/>
    </row>
    <row r="133" spans="1:9">
      <c r="D133" s="14"/>
      <c r="E133" s="14"/>
      <c r="F133" s="14"/>
      <c r="G133" s="14"/>
      <c r="H133" s="184"/>
    </row>
    <row r="134" spans="1:9">
      <c r="A134" s="82" t="s">
        <v>6</v>
      </c>
      <c r="D134" s="14"/>
      <c r="E134" s="14"/>
      <c r="F134" s="14"/>
      <c r="G134" s="14"/>
      <c r="H134" s="184"/>
    </row>
    <row r="135" spans="1:9" ht="10.5" customHeight="1">
      <c r="A135" s="89" t="s">
        <v>78</v>
      </c>
      <c r="B135" s="19"/>
      <c r="C135" s="137"/>
      <c r="D135" s="20"/>
      <c r="E135" s="20"/>
      <c r="F135" s="20"/>
      <c r="G135" s="19"/>
      <c r="H135" s="184"/>
    </row>
    <row r="136" spans="1:9">
      <c r="D136" s="14"/>
      <c r="E136" s="14"/>
      <c r="F136" s="14"/>
      <c r="G136" s="14"/>
      <c r="H136" s="184"/>
    </row>
    <row r="137" spans="1:9">
      <c r="A137" s="21" t="s">
        <v>101</v>
      </c>
      <c r="B137" s="18"/>
      <c r="C137" s="137" t="s">
        <v>162</v>
      </c>
      <c r="D137" s="19" t="s">
        <v>7</v>
      </c>
      <c r="E137" s="19" t="s">
        <v>8</v>
      </c>
      <c r="F137" s="19" t="s">
        <v>111</v>
      </c>
      <c r="G137" s="19"/>
      <c r="H137" s="184"/>
    </row>
    <row r="138" spans="1:9">
      <c r="A138" s="85" t="s">
        <v>79</v>
      </c>
      <c r="B138" s="19" t="s">
        <v>9</v>
      </c>
      <c r="C138" s="137" t="s">
        <v>266</v>
      </c>
      <c r="D138" s="20" t="s">
        <v>268</v>
      </c>
      <c r="E138" s="20" t="s">
        <v>267</v>
      </c>
      <c r="F138" s="20" t="s">
        <v>112</v>
      </c>
      <c r="G138" s="19"/>
      <c r="H138" s="184"/>
    </row>
    <row r="139" spans="1:9">
      <c r="A139" s="82" t="s">
        <v>13</v>
      </c>
      <c r="C139" s="186">
        <v>0</v>
      </c>
      <c r="D139" s="186">
        <v>0</v>
      </c>
      <c r="E139" s="186">
        <v>0</v>
      </c>
      <c r="F139" s="186">
        <v>0</v>
      </c>
      <c r="G139" s="15">
        <f>SUM(D139+E139+F139+C139)</f>
        <v>0</v>
      </c>
      <c r="H139" s="184"/>
    </row>
    <row r="140" spans="1:9">
      <c r="D140" s="14"/>
      <c r="E140" s="14"/>
      <c r="F140" s="14"/>
      <c r="G140" s="14"/>
      <c r="H140" s="184"/>
    </row>
    <row r="141" spans="1:9">
      <c r="A141" s="82" t="s">
        <v>6</v>
      </c>
      <c r="D141" s="14"/>
      <c r="E141" s="14"/>
      <c r="F141" s="14"/>
      <c r="G141" s="14"/>
      <c r="H141" s="184"/>
    </row>
    <row r="142" spans="1:9" ht="12.75">
      <c r="A142" s="88" t="s">
        <v>80</v>
      </c>
      <c r="B142" s="19"/>
      <c r="C142" s="137"/>
      <c r="D142" s="20"/>
      <c r="E142" s="20"/>
      <c r="F142" s="20"/>
      <c r="G142" s="19"/>
      <c r="H142" s="184"/>
    </row>
    <row r="143" spans="1:9">
      <c r="A143" s="84"/>
      <c r="B143" s="18"/>
      <c r="C143" s="137"/>
      <c r="D143" s="19"/>
      <c r="E143" s="19"/>
      <c r="F143" s="19"/>
      <c r="G143" s="19"/>
      <c r="H143" s="184"/>
    </row>
    <row r="144" spans="1:9">
      <c r="A144" s="21" t="s">
        <v>101</v>
      </c>
      <c r="B144" s="18"/>
      <c r="C144" s="137" t="s">
        <v>162</v>
      </c>
      <c r="D144" s="19" t="s">
        <v>7</v>
      </c>
      <c r="E144" s="19" t="s">
        <v>8</v>
      </c>
      <c r="F144" s="19" t="s">
        <v>111</v>
      </c>
      <c r="G144" s="19"/>
      <c r="H144" s="184"/>
    </row>
    <row r="145" spans="1:8">
      <c r="A145" s="84" t="s">
        <v>81</v>
      </c>
      <c r="B145" s="19" t="s">
        <v>9</v>
      </c>
      <c r="C145" s="137" t="s">
        <v>266</v>
      </c>
      <c r="D145" s="20" t="s">
        <v>268</v>
      </c>
      <c r="E145" s="20" t="s">
        <v>267</v>
      </c>
      <c r="F145" s="20" t="s">
        <v>112</v>
      </c>
      <c r="G145" s="19"/>
      <c r="H145" s="184"/>
    </row>
    <row r="146" spans="1:8">
      <c r="A146" s="82" t="s">
        <v>13</v>
      </c>
      <c r="C146" s="186">
        <v>1</v>
      </c>
      <c r="D146" s="186">
        <v>0</v>
      </c>
      <c r="E146" s="186">
        <v>0</v>
      </c>
      <c r="F146" s="186">
        <v>0</v>
      </c>
      <c r="G146" s="15">
        <f>SUM(D146+E146+F146+C146)</f>
        <v>1</v>
      </c>
      <c r="H146" s="184"/>
    </row>
    <row r="147" spans="1:8">
      <c r="D147" s="14"/>
      <c r="E147" s="14"/>
      <c r="F147" s="14"/>
      <c r="G147" s="14"/>
      <c r="H147" s="184"/>
    </row>
    <row r="148" spans="1:8">
      <c r="A148" s="21" t="s">
        <v>101</v>
      </c>
      <c r="B148" s="18"/>
      <c r="C148" s="137" t="s">
        <v>162</v>
      </c>
      <c r="D148" s="19" t="s">
        <v>7</v>
      </c>
      <c r="E148" s="19" t="s">
        <v>8</v>
      </c>
      <c r="F148" s="19" t="s">
        <v>111</v>
      </c>
      <c r="G148" s="19"/>
      <c r="H148" s="184"/>
    </row>
    <row r="149" spans="1:8">
      <c r="A149" s="84" t="s">
        <v>82</v>
      </c>
      <c r="B149" s="19" t="s">
        <v>9</v>
      </c>
      <c r="C149" s="137" t="s">
        <v>266</v>
      </c>
      <c r="D149" s="20" t="s">
        <v>268</v>
      </c>
      <c r="E149" s="20" t="s">
        <v>267</v>
      </c>
      <c r="F149" s="20" t="s">
        <v>112</v>
      </c>
      <c r="G149" s="19"/>
      <c r="H149" s="184"/>
    </row>
    <row r="150" spans="1:8">
      <c r="A150" s="82" t="s">
        <v>13</v>
      </c>
      <c r="C150" s="186">
        <v>0</v>
      </c>
      <c r="D150" s="186">
        <v>0</v>
      </c>
      <c r="E150" s="186">
        <v>0</v>
      </c>
      <c r="F150" s="186">
        <v>0</v>
      </c>
      <c r="G150" s="15">
        <f>SUM(D150+E150+F150+C150)</f>
        <v>0</v>
      </c>
      <c r="H150" s="184"/>
    </row>
    <row r="151" spans="1:8">
      <c r="D151" s="14"/>
      <c r="E151" s="14"/>
      <c r="F151" s="14"/>
      <c r="G151" s="14"/>
      <c r="H151" s="184"/>
    </row>
    <row r="152" spans="1:8">
      <c r="A152" s="21" t="s">
        <v>101</v>
      </c>
      <c r="B152" s="18"/>
      <c r="C152" s="137" t="s">
        <v>162</v>
      </c>
      <c r="D152" s="19" t="s">
        <v>7</v>
      </c>
      <c r="E152" s="19" t="s">
        <v>8</v>
      </c>
      <c r="F152" s="19" t="s">
        <v>111</v>
      </c>
      <c r="G152" s="19"/>
      <c r="H152" s="184"/>
    </row>
    <row r="153" spans="1:8">
      <c r="A153" s="84" t="s">
        <v>83</v>
      </c>
      <c r="B153" s="19" t="s">
        <v>9</v>
      </c>
      <c r="C153" s="137" t="s">
        <v>266</v>
      </c>
      <c r="D153" s="20" t="s">
        <v>268</v>
      </c>
      <c r="E153" s="20" t="s">
        <v>267</v>
      </c>
      <c r="F153" s="20" t="s">
        <v>112</v>
      </c>
      <c r="G153" s="19"/>
      <c r="H153" s="184"/>
    </row>
    <row r="154" spans="1:8">
      <c r="A154" s="82" t="s">
        <v>13</v>
      </c>
      <c r="C154" s="186">
        <v>0</v>
      </c>
      <c r="D154" s="186">
        <v>0</v>
      </c>
      <c r="E154" s="186">
        <v>0</v>
      </c>
      <c r="F154" s="186">
        <v>0</v>
      </c>
      <c r="G154" s="15">
        <f>SUM(D154+E154+F154+C154)</f>
        <v>0</v>
      </c>
      <c r="H154" s="184"/>
    </row>
    <row r="155" spans="1:8">
      <c r="H155" s="184"/>
    </row>
    <row r="156" spans="1:8">
      <c r="A156" s="21" t="s">
        <v>101</v>
      </c>
      <c r="B156" s="18"/>
      <c r="C156" s="137" t="s">
        <v>162</v>
      </c>
      <c r="D156" s="19" t="s">
        <v>7</v>
      </c>
      <c r="E156" s="19" t="s">
        <v>8</v>
      </c>
      <c r="F156" s="19" t="s">
        <v>111</v>
      </c>
      <c r="G156" s="19"/>
      <c r="H156" s="184"/>
    </row>
    <row r="157" spans="1:8">
      <c r="A157" s="84" t="s">
        <v>132</v>
      </c>
      <c r="B157" s="19" t="s">
        <v>9</v>
      </c>
      <c r="C157" s="137" t="s">
        <v>266</v>
      </c>
      <c r="D157" s="20" t="s">
        <v>268</v>
      </c>
      <c r="E157" s="20" t="s">
        <v>267</v>
      </c>
      <c r="F157" s="20" t="s">
        <v>112</v>
      </c>
      <c r="G157" s="19"/>
      <c r="H157" s="184"/>
    </row>
    <row r="158" spans="1:8">
      <c r="A158" s="82" t="s">
        <v>13</v>
      </c>
      <c r="C158" s="186">
        <v>0</v>
      </c>
      <c r="D158" s="186">
        <v>0</v>
      </c>
      <c r="E158" s="186">
        <v>0</v>
      </c>
      <c r="F158" s="186">
        <v>0</v>
      </c>
      <c r="G158" s="15">
        <f>SUM(D158+E158+F158+C158)</f>
        <v>0</v>
      </c>
      <c r="H158" s="184"/>
    </row>
    <row r="159" spans="1:8">
      <c r="H159" s="184"/>
    </row>
    <row r="160" spans="1:8">
      <c r="H160" s="184"/>
    </row>
    <row r="161" spans="1:9">
      <c r="A161" s="82" t="s">
        <v>6</v>
      </c>
      <c r="H161" s="184"/>
    </row>
    <row r="162" spans="1:9" ht="12.75">
      <c r="A162" s="88" t="s">
        <v>126</v>
      </c>
      <c r="H162" s="184"/>
    </row>
    <row r="163" spans="1:9">
      <c r="H163" s="184"/>
    </row>
    <row r="164" spans="1:9">
      <c r="A164" s="21" t="s">
        <v>101</v>
      </c>
      <c r="B164" s="18"/>
      <c r="C164" s="137" t="s">
        <v>162</v>
      </c>
      <c r="D164" s="19" t="s">
        <v>7</v>
      </c>
      <c r="E164" s="19" t="s">
        <v>8</v>
      </c>
      <c r="F164" s="19" t="s">
        <v>111</v>
      </c>
      <c r="G164" s="19"/>
      <c r="H164" s="184"/>
    </row>
    <row r="165" spans="1:9">
      <c r="A165" s="84" t="s">
        <v>128</v>
      </c>
      <c r="B165" s="19" t="s">
        <v>9</v>
      </c>
      <c r="C165" s="137" t="s">
        <v>266</v>
      </c>
      <c r="D165" s="20" t="s">
        <v>268</v>
      </c>
      <c r="E165" s="20" t="s">
        <v>267</v>
      </c>
      <c r="F165" s="20" t="s">
        <v>112</v>
      </c>
      <c r="H165" s="184"/>
    </row>
    <row r="166" spans="1:9">
      <c r="A166" s="82" t="s">
        <v>13</v>
      </c>
      <c r="C166" s="186">
        <v>0</v>
      </c>
      <c r="D166" s="186">
        <v>0</v>
      </c>
      <c r="E166" s="186">
        <v>0</v>
      </c>
      <c r="F166" s="186">
        <v>0</v>
      </c>
      <c r="G166" s="15">
        <f>SUM(D166+E166+F166)</f>
        <v>0</v>
      </c>
      <c r="H166" s="184"/>
    </row>
    <row r="167" spans="1:9">
      <c r="H167" s="184"/>
    </row>
    <row r="168" spans="1:9">
      <c r="A168" s="82" t="s">
        <v>6</v>
      </c>
      <c r="H168" s="184"/>
    </row>
    <row r="169" spans="1:9" ht="12.75">
      <c r="A169" s="88" t="s">
        <v>129</v>
      </c>
      <c r="H169" s="184"/>
    </row>
    <row r="170" spans="1:9" s="185" customFormat="1">
      <c r="A170" s="91"/>
      <c r="B170" s="184"/>
      <c r="C170" s="186"/>
      <c r="D170" s="187"/>
      <c r="E170" s="187"/>
      <c r="F170" s="187"/>
      <c r="G170" s="187"/>
      <c r="H170" s="184"/>
      <c r="I170" s="184"/>
    </row>
    <row r="171" spans="1:9" s="185" customFormat="1">
      <c r="A171" s="184" t="s">
        <v>101</v>
      </c>
      <c r="B171" s="180"/>
      <c r="C171" s="182" t="s">
        <v>162</v>
      </c>
      <c r="D171" s="181" t="s">
        <v>7</v>
      </c>
      <c r="E171" s="181" t="s">
        <v>8</v>
      </c>
      <c r="F171" s="181" t="s">
        <v>111</v>
      </c>
      <c r="G171" s="181"/>
      <c r="H171" s="184"/>
      <c r="I171" s="184"/>
    </row>
    <row r="172" spans="1:9" s="185" customFormat="1">
      <c r="A172" s="192" t="s">
        <v>131</v>
      </c>
      <c r="B172" s="181" t="s">
        <v>9</v>
      </c>
      <c r="C172" s="182" t="s">
        <v>266</v>
      </c>
      <c r="D172" s="183" t="s">
        <v>268</v>
      </c>
      <c r="E172" s="183" t="s">
        <v>267</v>
      </c>
      <c r="F172" s="183" t="s">
        <v>112</v>
      </c>
      <c r="G172" s="181"/>
      <c r="H172" s="184"/>
      <c r="I172" s="184"/>
    </row>
    <row r="173" spans="1:9" s="185" customFormat="1">
      <c r="A173" s="91" t="s">
        <v>13</v>
      </c>
      <c r="B173" s="184"/>
      <c r="C173" s="186">
        <v>0</v>
      </c>
      <c r="D173" s="186">
        <v>0</v>
      </c>
      <c r="E173" s="186">
        <v>0</v>
      </c>
      <c r="F173" s="186">
        <v>0</v>
      </c>
      <c r="G173" s="187">
        <f>SUM(D173+E173+F173+C173)</f>
        <v>0</v>
      </c>
      <c r="H173" s="184"/>
      <c r="I173" s="184"/>
    </row>
    <row r="175" spans="1:9">
      <c r="D175" s="14"/>
      <c r="E175" s="14"/>
      <c r="F175" s="14"/>
      <c r="G175" s="14"/>
    </row>
    <row r="176" spans="1:9">
      <c r="D176" s="14"/>
      <c r="E176" s="14"/>
      <c r="F176" s="14"/>
      <c r="G176" s="14"/>
    </row>
    <row r="177" spans="1:12" ht="34.5">
      <c r="C177" s="141" t="s">
        <v>240</v>
      </c>
      <c r="D177" s="22" t="s">
        <v>114</v>
      </c>
      <c r="E177" s="22" t="s">
        <v>14</v>
      </c>
      <c r="F177" s="22" t="s">
        <v>113</v>
      </c>
      <c r="G177" s="22" t="s">
        <v>115</v>
      </c>
    </row>
    <row r="178" spans="1:12">
      <c r="B178" s="36"/>
      <c r="C178" s="138">
        <f>C173+C166+C158+C154+C150+C146+C139+C131+C126+C119+C115+C111+C103+C99+C95+C91+C83+C79+C74+C70+C65+C57+C53+C49+C45+C41+C37+C33+C29+C25+C21+C17+C12</f>
        <v>32</v>
      </c>
      <c r="D178" s="23">
        <f>D173+D166+D158+D154+D150+D146+D139+D131+D126+D119+D115+D111+D103+D99+D95+D91+D83+D79+D74+D70+D65+D57+D53+D49+D45+D41+D37+D33+D29+D25+D21+D17+D12</f>
        <v>10</v>
      </c>
      <c r="E178" s="23">
        <f>E173+E166+E158+E154+E150+E146+E139+E131+E126+E119+E115+E111+E103+E99+E95+E91+E83+E79+E74+E70+E65+E57+E53+E49+E45+E41+E37+E33+E29+E25+E21+E17+E12</f>
        <v>0</v>
      </c>
      <c r="F178" s="23">
        <f>F173+F166+F158+F154+F150+F146+F139+F131+F126+F119+F115+F111+F103+F99+F95+F91+F83+F79+F74+F70+F65+F57+F53+F49+F45+F41+F37+F33+F29+F25+F21+F17+F12</f>
        <v>0</v>
      </c>
      <c r="G178" s="23">
        <f>D178+E178+C178</f>
        <v>42</v>
      </c>
    </row>
    <row r="179" spans="1:12">
      <c r="B179" s="36"/>
    </row>
    <row r="180" spans="1:12" s="25" customFormat="1">
      <c r="A180" s="86"/>
      <c r="B180" s="37"/>
      <c r="C180" s="142"/>
      <c r="D180" s="24"/>
      <c r="E180" s="24"/>
      <c r="F180" s="24"/>
      <c r="G180" s="24"/>
      <c r="H180" s="21"/>
      <c r="I180" s="21"/>
    </row>
    <row r="181" spans="1:12" s="25" customFormat="1">
      <c r="A181" s="86"/>
      <c r="B181" s="37"/>
      <c r="C181" s="142"/>
      <c r="D181" s="24"/>
      <c r="E181" s="24"/>
      <c r="F181" s="24"/>
      <c r="G181" s="24"/>
      <c r="H181" s="21"/>
      <c r="I181" s="21"/>
    </row>
    <row r="182" spans="1:12">
      <c r="D182" s="14"/>
      <c r="E182" s="14"/>
      <c r="F182" s="14"/>
      <c r="G182" s="14"/>
    </row>
    <row r="183" spans="1:12">
      <c r="D183" s="14"/>
      <c r="E183" s="14"/>
      <c r="F183" s="14"/>
      <c r="G183" s="14"/>
    </row>
    <row r="184" spans="1:12">
      <c r="D184" s="14"/>
      <c r="E184" s="14"/>
      <c r="F184" s="14"/>
      <c r="G184" s="14"/>
    </row>
    <row r="185" spans="1:12" ht="23.25">
      <c r="A185" s="26" t="s">
        <v>15</v>
      </c>
      <c r="B185" s="27" t="s">
        <v>16</v>
      </c>
      <c r="C185" s="135" t="s">
        <v>235</v>
      </c>
      <c r="D185" s="28" t="s">
        <v>236</v>
      </c>
      <c r="E185" s="28" t="s">
        <v>237</v>
      </c>
      <c r="F185" s="28" t="s">
        <v>238</v>
      </c>
      <c r="G185" s="28" t="s">
        <v>12</v>
      </c>
      <c r="H185" s="29"/>
      <c r="I185" s="29"/>
      <c r="J185" s="30"/>
      <c r="K185" s="30"/>
      <c r="L185" s="31"/>
    </row>
    <row r="186" spans="1:12">
      <c r="B186" s="27" t="s">
        <v>141</v>
      </c>
      <c r="C186" s="139">
        <v>0</v>
      </c>
      <c r="D186" s="60">
        <v>160</v>
      </c>
      <c r="E186" s="60">
        <v>0</v>
      </c>
      <c r="F186" s="60">
        <v>0</v>
      </c>
      <c r="G186" s="60">
        <v>160</v>
      </c>
      <c r="H186" s="29"/>
      <c r="I186" s="29"/>
      <c r="J186" s="30"/>
      <c r="K186" s="30"/>
      <c r="L186" s="31"/>
    </row>
    <row r="187" spans="1:12">
      <c r="B187" s="27" t="s">
        <v>142</v>
      </c>
      <c r="C187" s="139">
        <v>0</v>
      </c>
      <c r="D187" s="60">
        <v>230</v>
      </c>
      <c r="E187" s="60">
        <v>0</v>
      </c>
      <c r="F187" s="60">
        <v>0</v>
      </c>
      <c r="G187" s="60">
        <v>230</v>
      </c>
      <c r="H187" s="29"/>
      <c r="I187" s="29"/>
      <c r="J187" s="30"/>
      <c r="K187" s="30"/>
      <c r="L187" s="31"/>
    </row>
    <row r="188" spans="1:12">
      <c r="B188" s="27" t="s">
        <v>168</v>
      </c>
      <c r="C188" s="139">
        <v>0</v>
      </c>
      <c r="D188" s="60">
        <v>150</v>
      </c>
      <c r="E188" s="60">
        <f>$E$178</f>
        <v>0</v>
      </c>
      <c r="F188" s="60">
        <f>$F$178</f>
        <v>0</v>
      </c>
      <c r="G188" s="60">
        <v>150</v>
      </c>
      <c r="H188" s="29"/>
      <c r="I188" s="29"/>
      <c r="J188" s="30"/>
      <c r="K188" s="30"/>
      <c r="L188" s="31"/>
    </row>
    <row r="189" spans="1:12">
      <c r="B189" s="27" t="s">
        <v>169</v>
      </c>
      <c r="C189" s="139">
        <v>0</v>
      </c>
      <c r="D189" s="60">
        <v>173</v>
      </c>
      <c r="E189" s="60">
        <v>0</v>
      </c>
      <c r="F189" s="60">
        <v>0</v>
      </c>
      <c r="G189" s="60">
        <v>173</v>
      </c>
      <c r="H189" s="29"/>
      <c r="I189" s="29"/>
      <c r="J189" s="30"/>
      <c r="K189" s="30"/>
      <c r="L189" s="31"/>
    </row>
    <row r="190" spans="1:12">
      <c r="B190" s="27" t="s">
        <v>170</v>
      </c>
      <c r="C190" s="139">
        <v>0</v>
      </c>
      <c r="D190" s="60">
        <v>162</v>
      </c>
      <c r="E190" s="60">
        <v>0</v>
      </c>
      <c r="F190" s="60">
        <v>0</v>
      </c>
      <c r="G190" s="60">
        <v>162</v>
      </c>
      <c r="H190" s="29"/>
      <c r="I190" s="29"/>
      <c r="J190" s="30"/>
      <c r="K190" s="30"/>
      <c r="L190" s="31"/>
    </row>
    <row r="191" spans="1:12">
      <c r="B191" s="27" t="s">
        <v>171</v>
      </c>
      <c r="C191" s="139">
        <v>0</v>
      </c>
      <c r="D191" s="60">
        <v>175</v>
      </c>
      <c r="E191" s="60">
        <v>0</v>
      </c>
      <c r="F191" s="60">
        <v>0</v>
      </c>
      <c r="G191" s="60">
        <v>175</v>
      </c>
      <c r="H191" s="29"/>
      <c r="I191" s="29"/>
      <c r="J191" s="30"/>
      <c r="K191" s="30"/>
      <c r="L191" s="31"/>
    </row>
    <row r="192" spans="1:12">
      <c r="B192" s="27" t="s">
        <v>176</v>
      </c>
      <c r="C192" s="139">
        <v>0</v>
      </c>
      <c r="D192" s="60">
        <v>137</v>
      </c>
      <c r="E192" s="60">
        <v>0</v>
      </c>
      <c r="F192" s="60">
        <v>0</v>
      </c>
      <c r="G192" s="60">
        <v>137</v>
      </c>
      <c r="H192" s="29"/>
      <c r="I192" s="29"/>
      <c r="J192" s="30"/>
      <c r="K192" s="30"/>
      <c r="L192" s="31"/>
    </row>
    <row r="193" spans="2:12">
      <c r="B193" s="27" t="s">
        <v>177</v>
      </c>
      <c r="C193" s="139">
        <v>0</v>
      </c>
      <c r="D193" s="60">
        <v>137</v>
      </c>
      <c r="E193" s="60">
        <v>0</v>
      </c>
      <c r="F193" s="60">
        <v>0</v>
      </c>
      <c r="G193" s="60">
        <v>137</v>
      </c>
      <c r="H193" s="29"/>
      <c r="I193" s="29"/>
      <c r="J193" s="30"/>
      <c r="K193" s="30"/>
      <c r="L193" s="31"/>
    </row>
    <row r="194" spans="2:12">
      <c r="B194" s="27" t="s">
        <v>178</v>
      </c>
      <c r="C194" s="139">
        <v>0</v>
      </c>
      <c r="D194" s="60">
        <v>137</v>
      </c>
      <c r="E194" s="60">
        <v>0</v>
      </c>
      <c r="F194" s="60">
        <v>0</v>
      </c>
      <c r="G194" s="60">
        <v>86</v>
      </c>
      <c r="H194" s="29"/>
      <c r="I194" s="29"/>
      <c r="J194" s="30"/>
      <c r="K194" s="30"/>
      <c r="L194" s="31"/>
    </row>
    <row r="195" spans="2:12">
      <c r="B195" s="27" t="s">
        <v>179</v>
      </c>
      <c r="C195" s="139">
        <v>0</v>
      </c>
      <c r="D195" s="60">
        <v>130</v>
      </c>
      <c r="E195" s="60">
        <v>0</v>
      </c>
      <c r="F195" s="60">
        <v>0</v>
      </c>
      <c r="G195" s="60">
        <v>130</v>
      </c>
      <c r="H195" s="29"/>
      <c r="I195" s="29"/>
      <c r="J195" s="30"/>
      <c r="K195" s="30"/>
      <c r="L195" s="31"/>
    </row>
    <row r="196" spans="2:12">
      <c r="B196" s="27" t="s">
        <v>180</v>
      </c>
      <c r="C196" s="139">
        <v>0</v>
      </c>
      <c r="D196" s="60">
        <v>99</v>
      </c>
      <c r="E196" s="60">
        <v>0</v>
      </c>
      <c r="F196" s="60">
        <v>0</v>
      </c>
      <c r="G196" s="60">
        <v>99</v>
      </c>
      <c r="H196" s="29"/>
      <c r="I196" s="29"/>
      <c r="J196" s="30"/>
      <c r="K196" s="30"/>
      <c r="L196" s="31"/>
    </row>
    <row r="197" spans="2:12">
      <c r="B197" s="27" t="s">
        <v>181</v>
      </c>
      <c r="C197" s="139">
        <v>0</v>
      </c>
      <c r="D197" s="60">
        <v>90</v>
      </c>
      <c r="E197" s="60">
        <v>0</v>
      </c>
      <c r="F197" s="60">
        <v>0</v>
      </c>
      <c r="G197" s="60">
        <v>90</v>
      </c>
      <c r="H197" s="29"/>
      <c r="I197" s="29"/>
      <c r="J197" s="30"/>
      <c r="K197" s="30"/>
      <c r="L197" s="31"/>
    </row>
    <row r="198" spans="2:12">
      <c r="B198" s="27" t="s">
        <v>182</v>
      </c>
      <c r="C198" s="139">
        <v>0</v>
      </c>
      <c r="D198" s="60">
        <v>94</v>
      </c>
      <c r="E198" s="60">
        <v>0</v>
      </c>
      <c r="F198" s="60">
        <v>0</v>
      </c>
      <c r="G198" s="60">
        <v>94</v>
      </c>
      <c r="H198" s="29"/>
      <c r="I198" s="29"/>
      <c r="J198" s="30"/>
      <c r="K198" s="30"/>
      <c r="L198" s="31"/>
    </row>
    <row r="199" spans="2:12">
      <c r="B199" s="27" t="s">
        <v>183</v>
      </c>
      <c r="C199" s="139">
        <v>0</v>
      </c>
      <c r="D199" s="60">
        <v>90</v>
      </c>
      <c r="E199" s="60">
        <v>0</v>
      </c>
      <c r="F199" s="60">
        <v>0</v>
      </c>
      <c r="G199" s="60">
        <v>90</v>
      </c>
      <c r="H199" s="29"/>
      <c r="I199" s="29"/>
      <c r="J199" s="30"/>
      <c r="K199" s="30"/>
      <c r="L199" s="31"/>
    </row>
    <row r="200" spans="2:12">
      <c r="B200" s="27" t="s">
        <v>191</v>
      </c>
      <c r="C200" s="139">
        <v>0</v>
      </c>
      <c r="D200" s="60">
        <v>87</v>
      </c>
      <c r="E200" s="60">
        <v>0</v>
      </c>
      <c r="F200" s="60">
        <v>0</v>
      </c>
      <c r="G200" s="60">
        <v>87</v>
      </c>
      <c r="H200" s="29"/>
      <c r="I200" s="29"/>
      <c r="J200" s="30"/>
      <c r="K200" s="30"/>
      <c r="L200" s="31"/>
    </row>
    <row r="201" spans="2:12">
      <c r="B201" s="27" t="s">
        <v>192</v>
      </c>
      <c r="C201" s="139">
        <v>0</v>
      </c>
      <c r="D201" s="60">
        <v>84</v>
      </c>
      <c r="E201" s="60">
        <v>0</v>
      </c>
      <c r="F201" s="60">
        <v>0</v>
      </c>
      <c r="G201" s="60">
        <v>84</v>
      </c>
      <c r="H201" s="29"/>
      <c r="I201" s="29"/>
      <c r="J201" s="30"/>
      <c r="K201" s="30"/>
      <c r="L201" s="31"/>
    </row>
    <row r="202" spans="2:12" ht="12" customHeight="1">
      <c r="B202" s="27" t="s">
        <v>195</v>
      </c>
      <c r="C202" s="139">
        <v>0</v>
      </c>
      <c r="D202" s="60">
        <v>103</v>
      </c>
      <c r="E202" s="60">
        <v>0</v>
      </c>
      <c r="F202" s="60">
        <v>0</v>
      </c>
      <c r="G202" s="60">
        <v>103</v>
      </c>
      <c r="H202" s="29"/>
      <c r="I202" s="29"/>
      <c r="J202" s="30"/>
      <c r="K202" s="30"/>
      <c r="L202" s="31"/>
    </row>
    <row r="203" spans="2:12">
      <c r="B203" s="27" t="s">
        <v>196</v>
      </c>
      <c r="C203" s="139">
        <v>0</v>
      </c>
      <c r="D203" s="60">
        <v>77</v>
      </c>
      <c r="E203" s="60">
        <v>0</v>
      </c>
      <c r="F203" s="60">
        <v>0</v>
      </c>
      <c r="G203" s="60">
        <v>77</v>
      </c>
      <c r="H203" s="29"/>
      <c r="I203" s="29"/>
      <c r="J203" s="30"/>
      <c r="K203" s="30"/>
      <c r="L203" s="31"/>
    </row>
    <row r="204" spans="2:12">
      <c r="B204" s="27" t="s">
        <v>197</v>
      </c>
      <c r="C204" s="139">
        <v>0</v>
      </c>
      <c r="D204" s="60">
        <v>69</v>
      </c>
      <c r="E204" s="60">
        <v>0</v>
      </c>
      <c r="F204" s="60">
        <v>0</v>
      </c>
      <c r="G204" s="60">
        <v>69</v>
      </c>
      <c r="H204" s="29"/>
      <c r="I204" s="29"/>
      <c r="J204" s="30"/>
      <c r="K204" s="30"/>
      <c r="L204" s="31"/>
    </row>
    <row r="205" spans="2:12">
      <c r="B205" s="27" t="s">
        <v>202</v>
      </c>
      <c r="C205" s="139">
        <v>0</v>
      </c>
      <c r="D205" s="60">
        <v>67</v>
      </c>
      <c r="E205" s="60">
        <v>0</v>
      </c>
      <c r="F205" s="60">
        <v>0</v>
      </c>
      <c r="G205" s="60">
        <v>67</v>
      </c>
      <c r="H205" s="29"/>
      <c r="I205" s="29"/>
      <c r="J205" s="30"/>
      <c r="K205" s="30"/>
      <c r="L205" s="31"/>
    </row>
    <row r="206" spans="2:12">
      <c r="B206" s="27" t="s">
        <v>204</v>
      </c>
      <c r="C206" s="139">
        <v>0</v>
      </c>
      <c r="D206" s="60">
        <v>66</v>
      </c>
      <c r="E206" s="60">
        <v>0</v>
      </c>
      <c r="F206" s="60">
        <v>0</v>
      </c>
      <c r="G206" s="60">
        <v>66</v>
      </c>
      <c r="H206" s="29"/>
      <c r="I206" s="29"/>
      <c r="J206" s="30"/>
      <c r="K206" s="30"/>
      <c r="L206" s="31"/>
    </row>
    <row r="207" spans="2:12">
      <c r="B207" s="27" t="s">
        <v>205</v>
      </c>
      <c r="C207" s="139">
        <v>0</v>
      </c>
      <c r="D207" s="60">
        <v>58</v>
      </c>
      <c r="E207" s="60">
        <v>0</v>
      </c>
      <c r="F207" s="60">
        <v>0</v>
      </c>
      <c r="G207" s="60">
        <v>58</v>
      </c>
      <c r="H207" s="29"/>
      <c r="I207" s="29"/>
      <c r="J207" s="30"/>
      <c r="K207" s="30"/>
      <c r="L207" s="31"/>
    </row>
    <row r="208" spans="2:12">
      <c r="B208" s="27" t="s">
        <v>206</v>
      </c>
      <c r="C208" s="139">
        <v>0</v>
      </c>
      <c r="D208" s="60">
        <v>64</v>
      </c>
      <c r="E208" s="60">
        <v>0</v>
      </c>
      <c r="F208" s="60">
        <v>0</v>
      </c>
      <c r="G208" s="60">
        <v>64</v>
      </c>
      <c r="H208" s="29"/>
      <c r="I208" s="29"/>
      <c r="J208" s="30"/>
      <c r="K208" s="30"/>
      <c r="L208" s="31"/>
    </row>
    <row r="209" spans="2:12">
      <c r="B209" s="27" t="s">
        <v>207</v>
      </c>
      <c r="C209" s="139">
        <v>0</v>
      </c>
      <c r="D209" s="60">
        <v>41</v>
      </c>
      <c r="E209" s="60">
        <v>0</v>
      </c>
      <c r="F209" s="60">
        <v>0</v>
      </c>
      <c r="G209" s="60">
        <v>41</v>
      </c>
      <c r="H209" s="29"/>
      <c r="I209" s="29"/>
      <c r="J209" s="30"/>
      <c r="K209" s="30"/>
      <c r="L209" s="31"/>
    </row>
    <row r="210" spans="2:12">
      <c r="B210" s="27" t="s">
        <v>208</v>
      </c>
      <c r="C210" s="139">
        <v>0</v>
      </c>
      <c r="D210" s="60">
        <v>64</v>
      </c>
      <c r="E210" s="60">
        <v>0</v>
      </c>
      <c r="F210" s="60">
        <v>0</v>
      </c>
      <c r="G210" s="60">
        <v>64</v>
      </c>
      <c r="H210" s="29"/>
      <c r="I210" s="29"/>
      <c r="J210" s="30"/>
      <c r="K210" s="30"/>
      <c r="L210" s="31"/>
    </row>
    <row r="211" spans="2:12">
      <c r="B211" s="27" t="s">
        <v>209</v>
      </c>
      <c r="C211" s="139">
        <v>0</v>
      </c>
      <c r="D211" s="60">
        <v>54</v>
      </c>
      <c r="E211" s="60">
        <v>0</v>
      </c>
      <c r="F211" s="60">
        <v>0</v>
      </c>
      <c r="G211" s="60">
        <v>54</v>
      </c>
      <c r="H211" s="29"/>
      <c r="I211" s="29"/>
      <c r="J211" s="30"/>
      <c r="K211" s="30"/>
      <c r="L211" s="31"/>
    </row>
    <row r="212" spans="2:12">
      <c r="B212" s="27" t="s">
        <v>210</v>
      </c>
      <c r="C212" s="139">
        <v>0</v>
      </c>
      <c r="D212" s="60">
        <v>57</v>
      </c>
      <c r="E212" s="60">
        <v>0</v>
      </c>
      <c r="F212" s="60">
        <v>0</v>
      </c>
      <c r="G212" s="60">
        <v>57</v>
      </c>
      <c r="H212" s="29"/>
      <c r="I212" s="29"/>
      <c r="J212" s="30"/>
      <c r="K212" s="30"/>
      <c r="L212" s="31"/>
    </row>
    <row r="213" spans="2:12">
      <c r="B213" s="27" t="s">
        <v>211</v>
      </c>
      <c r="C213" s="139">
        <v>13</v>
      </c>
      <c r="D213" s="60">
        <v>60</v>
      </c>
      <c r="E213" s="60">
        <v>0</v>
      </c>
      <c r="F213" s="60">
        <v>0</v>
      </c>
      <c r="G213" s="60">
        <f>C213+D213+E213</f>
        <v>73</v>
      </c>
      <c r="H213" s="29"/>
      <c r="I213" s="29"/>
      <c r="J213" s="30"/>
      <c r="K213" s="30"/>
      <c r="L213" s="31"/>
    </row>
    <row r="214" spans="2:12">
      <c r="B214" s="27" t="s">
        <v>212</v>
      </c>
      <c r="C214" s="139">
        <v>18</v>
      </c>
      <c r="D214" s="60">
        <v>61</v>
      </c>
      <c r="E214" s="60">
        <v>0</v>
      </c>
      <c r="F214" s="60">
        <v>0</v>
      </c>
      <c r="G214" s="60">
        <f t="shared" ref="G214:G221" si="0">C214+D214+E214</f>
        <v>79</v>
      </c>
      <c r="H214" s="29"/>
      <c r="I214" s="29"/>
      <c r="J214" s="30"/>
      <c r="K214" s="30"/>
      <c r="L214" s="31"/>
    </row>
    <row r="215" spans="2:12">
      <c r="B215" s="27" t="s">
        <v>213</v>
      </c>
      <c r="C215" s="139">
        <v>25</v>
      </c>
      <c r="D215" s="60">
        <v>40</v>
      </c>
      <c r="E215" s="60">
        <v>0</v>
      </c>
      <c r="F215" s="60">
        <v>0</v>
      </c>
      <c r="G215" s="60">
        <f t="shared" si="0"/>
        <v>65</v>
      </c>
      <c r="H215" s="29"/>
      <c r="I215" s="29"/>
      <c r="J215" s="30"/>
      <c r="K215" s="30"/>
      <c r="L215" s="31"/>
    </row>
    <row r="216" spans="2:12">
      <c r="B216" s="27" t="s">
        <v>214</v>
      </c>
      <c r="C216" s="139">
        <v>21</v>
      </c>
      <c r="D216" s="60">
        <v>47</v>
      </c>
      <c r="E216" s="60">
        <v>0</v>
      </c>
      <c r="F216" s="60">
        <v>0</v>
      </c>
      <c r="G216" s="60">
        <f t="shared" si="0"/>
        <v>68</v>
      </c>
      <c r="H216" s="29"/>
      <c r="I216" s="29"/>
      <c r="J216" s="30"/>
      <c r="K216" s="30"/>
      <c r="L216" s="31"/>
    </row>
    <row r="217" spans="2:12">
      <c r="B217" s="27" t="s">
        <v>215</v>
      </c>
      <c r="C217" s="139">
        <v>23</v>
      </c>
      <c r="D217" s="60">
        <v>36</v>
      </c>
      <c r="E217" s="60">
        <v>12</v>
      </c>
      <c r="F217" s="60">
        <v>0</v>
      </c>
      <c r="G217" s="60">
        <f t="shared" si="0"/>
        <v>71</v>
      </c>
      <c r="H217" s="29"/>
      <c r="I217" s="29"/>
      <c r="J217" s="30"/>
      <c r="K217" s="30"/>
      <c r="L217" s="31"/>
    </row>
    <row r="218" spans="2:12">
      <c r="B218" s="27" t="s">
        <v>227</v>
      </c>
      <c r="C218" s="139">
        <v>18</v>
      </c>
      <c r="D218" s="60">
        <v>39</v>
      </c>
      <c r="E218" s="60">
        <v>19</v>
      </c>
      <c r="F218" s="60">
        <v>0</v>
      </c>
      <c r="G218" s="60">
        <f t="shared" si="0"/>
        <v>76</v>
      </c>
      <c r="H218" s="29"/>
      <c r="I218" s="29"/>
      <c r="J218" s="30"/>
      <c r="K218" s="30"/>
      <c r="L218" s="31"/>
    </row>
    <row r="219" spans="2:12">
      <c r="B219" s="27" t="s">
        <v>228</v>
      </c>
      <c r="C219" s="139">
        <v>28</v>
      </c>
      <c r="D219" s="60">
        <v>29</v>
      </c>
      <c r="E219" s="60">
        <v>25</v>
      </c>
      <c r="F219" s="60">
        <v>0</v>
      </c>
      <c r="G219" s="60">
        <f t="shared" si="0"/>
        <v>82</v>
      </c>
      <c r="H219" s="29"/>
      <c r="I219" s="29"/>
      <c r="J219" s="30"/>
      <c r="K219" s="30"/>
      <c r="L219" s="31"/>
    </row>
    <row r="220" spans="2:12">
      <c r="B220" s="27" t="s">
        <v>229</v>
      </c>
      <c r="C220" s="139">
        <v>22</v>
      </c>
      <c r="D220" s="60">
        <v>39</v>
      </c>
      <c r="E220" s="60">
        <v>26</v>
      </c>
      <c r="F220" s="60">
        <v>0</v>
      </c>
      <c r="G220" s="60">
        <f t="shared" si="0"/>
        <v>87</v>
      </c>
      <c r="H220" s="29"/>
      <c r="I220" s="29"/>
      <c r="J220" s="30"/>
      <c r="K220" s="30"/>
      <c r="L220" s="31"/>
    </row>
    <row r="221" spans="2:12">
      <c r="B221" s="27" t="s">
        <v>234</v>
      </c>
      <c r="C221" s="139">
        <v>24</v>
      </c>
      <c r="D221" s="60">
        <v>26</v>
      </c>
      <c r="E221" s="60">
        <v>29</v>
      </c>
      <c r="F221" s="60">
        <v>0</v>
      </c>
      <c r="G221" s="60">
        <f t="shared" si="0"/>
        <v>79</v>
      </c>
      <c r="H221" s="29"/>
      <c r="I221" s="29"/>
      <c r="J221" s="30"/>
      <c r="K221" s="30"/>
      <c r="L221" s="31"/>
    </row>
    <row r="222" spans="2:12">
      <c r="B222" s="27" t="s">
        <v>241</v>
      </c>
      <c r="C222" s="139">
        <v>36</v>
      </c>
      <c r="D222" s="60">
        <v>25</v>
      </c>
      <c r="E222" s="60">
        <v>22</v>
      </c>
      <c r="F222" s="60">
        <v>0</v>
      </c>
      <c r="G222" s="60">
        <v>83</v>
      </c>
      <c r="H222" s="29"/>
      <c r="I222" s="29"/>
      <c r="J222" s="30"/>
      <c r="K222" s="30"/>
      <c r="L222" s="31"/>
    </row>
    <row r="223" spans="2:12">
      <c r="B223" s="27" t="s">
        <v>242</v>
      </c>
      <c r="C223" s="139">
        <v>37</v>
      </c>
      <c r="D223" s="60">
        <v>31</v>
      </c>
      <c r="E223" s="60">
        <v>11</v>
      </c>
      <c r="F223" s="60">
        <v>0</v>
      </c>
      <c r="G223" s="60">
        <v>79</v>
      </c>
      <c r="H223" s="29"/>
      <c r="I223" s="29"/>
      <c r="J223" s="30"/>
      <c r="K223" s="30"/>
      <c r="L223" s="31"/>
    </row>
    <row r="224" spans="2:12">
      <c r="B224" s="27" t="s">
        <v>243</v>
      </c>
      <c r="C224" s="139">
        <v>37</v>
      </c>
      <c r="D224" s="60">
        <v>31</v>
      </c>
      <c r="E224" s="60">
        <v>11</v>
      </c>
      <c r="F224" s="60">
        <v>0</v>
      </c>
      <c r="G224" s="60">
        <v>79</v>
      </c>
      <c r="H224" s="29"/>
      <c r="I224" s="29"/>
      <c r="J224" s="30"/>
      <c r="K224" s="30"/>
      <c r="L224" s="31"/>
    </row>
    <row r="225" spans="2:12">
      <c r="B225" s="27" t="s">
        <v>247</v>
      </c>
      <c r="C225" s="139">
        <v>37</v>
      </c>
      <c r="D225" s="60">
        <v>34</v>
      </c>
      <c r="E225" s="60">
        <v>9</v>
      </c>
      <c r="F225" s="60">
        <v>0</v>
      </c>
      <c r="G225" s="60">
        <v>80</v>
      </c>
      <c r="H225" s="29"/>
      <c r="I225" s="29"/>
      <c r="J225" s="30"/>
      <c r="K225" s="30"/>
      <c r="L225" s="31"/>
    </row>
    <row r="226" spans="2:12">
      <c r="B226" s="27" t="s">
        <v>248</v>
      </c>
      <c r="C226" s="139">
        <v>49</v>
      </c>
      <c r="D226" s="60">
        <v>31</v>
      </c>
      <c r="E226" s="60">
        <v>7</v>
      </c>
      <c r="F226" s="60">
        <v>0</v>
      </c>
      <c r="G226" s="60">
        <v>87</v>
      </c>
      <c r="H226" s="29"/>
      <c r="I226" s="29"/>
      <c r="J226" s="30"/>
      <c r="K226" s="30"/>
      <c r="L226" s="31"/>
    </row>
    <row r="227" spans="2:12">
      <c r="B227" s="27" t="s">
        <v>249</v>
      </c>
      <c r="C227" s="139">
        <v>57</v>
      </c>
      <c r="D227" s="60">
        <v>37</v>
      </c>
      <c r="E227" s="60">
        <v>11</v>
      </c>
      <c r="F227" s="60">
        <v>0</v>
      </c>
      <c r="G227" s="60">
        <v>105</v>
      </c>
      <c r="H227" s="29"/>
      <c r="I227" s="29"/>
      <c r="J227" s="30"/>
      <c r="K227" s="30"/>
      <c r="L227" s="31"/>
    </row>
    <row r="228" spans="2:12">
      <c r="B228" s="27" t="s">
        <v>250</v>
      </c>
      <c r="C228" s="139">
        <v>42</v>
      </c>
      <c r="D228" s="60">
        <v>29</v>
      </c>
      <c r="E228" s="60">
        <v>11</v>
      </c>
      <c r="F228" s="60">
        <v>0</v>
      </c>
      <c r="G228" s="60">
        <v>82</v>
      </c>
      <c r="H228" s="29"/>
      <c r="I228" s="29"/>
      <c r="J228" s="30"/>
      <c r="K228" s="30"/>
      <c r="L228" s="31"/>
    </row>
    <row r="229" spans="2:12">
      <c r="B229" s="27" t="s">
        <v>251</v>
      </c>
      <c r="C229" s="139">
        <v>53</v>
      </c>
      <c r="D229" s="60">
        <v>34</v>
      </c>
      <c r="E229" s="60">
        <v>17</v>
      </c>
      <c r="F229" s="60">
        <v>0</v>
      </c>
      <c r="G229" s="60">
        <v>104</v>
      </c>
      <c r="H229" s="29"/>
      <c r="I229" s="29"/>
      <c r="J229" s="30"/>
      <c r="K229" s="30"/>
      <c r="L229" s="31"/>
    </row>
    <row r="230" spans="2:12">
      <c r="B230" s="27" t="s">
        <v>252</v>
      </c>
      <c r="C230" s="139">
        <v>53</v>
      </c>
      <c r="D230" s="60">
        <v>44</v>
      </c>
      <c r="E230" s="60">
        <v>13</v>
      </c>
      <c r="F230" s="60">
        <v>0</v>
      </c>
      <c r="G230" s="60">
        <v>110</v>
      </c>
      <c r="H230" s="29"/>
      <c r="I230" s="29"/>
      <c r="J230" s="30"/>
      <c r="K230" s="30"/>
      <c r="L230" s="31"/>
    </row>
    <row r="231" spans="2:12">
      <c r="B231" s="27" t="s">
        <v>253</v>
      </c>
      <c r="C231" s="139">
        <v>49</v>
      </c>
      <c r="D231" s="60">
        <v>50</v>
      </c>
      <c r="E231" s="60">
        <v>18</v>
      </c>
      <c r="F231" s="60">
        <v>0</v>
      </c>
      <c r="G231" s="60">
        <v>117</v>
      </c>
      <c r="H231" s="29"/>
      <c r="I231" s="29"/>
      <c r="J231" s="30"/>
      <c r="K231" s="30"/>
      <c r="L231" s="31"/>
    </row>
    <row r="232" spans="2:12">
      <c r="B232" s="27" t="s">
        <v>261</v>
      </c>
      <c r="C232" s="139">
        <v>54</v>
      </c>
      <c r="D232" s="60">
        <v>55</v>
      </c>
      <c r="E232" s="60">
        <v>16</v>
      </c>
      <c r="F232" s="60">
        <v>0</v>
      </c>
      <c r="G232" s="60">
        <v>125</v>
      </c>
      <c r="H232" s="29"/>
      <c r="I232" s="29"/>
      <c r="J232" s="30"/>
      <c r="K232" s="30"/>
      <c r="L232" s="31"/>
    </row>
    <row r="233" spans="2:12">
      <c r="B233" s="27" t="s">
        <v>262</v>
      </c>
      <c r="C233" s="139">
        <v>46</v>
      </c>
      <c r="D233" s="60">
        <v>49</v>
      </c>
      <c r="E233" s="60">
        <v>34</v>
      </c>
      <c r="F233" s="60">
        <v>3</v>
      </c>
      <c r="G233" s="60">
        <v>129</v>
      </c>
      <c r="H233" s="29"/>
      <c r="I233" s="29"/>
      <c r="J233" s="30"/>
      <c r="K233" s="30"/>
      <c r="L233" s="31"/>
    </row>
    <row r="234" spans="2:12">
      <c r="B234" s="27" t="s">
        <v>263</v>
      </c>
      <c r="C234" s="139">
        <v>41</v>
      </c>
      <c r="D234" s="60">
        <v>51</v>
      </c>
      <c r="E234" s="60">
        <v>40</v>
      </c>
      <c r="F234" s="60">
        <v>3</v>
      </c>
      <c r="G234" s="60">
        <v>132</v>
      </c>
      <c r="H234" s="29"/>
      <c r="I234" s="29"/>
      <c r="J234" s="30"/>
      <c r="K234" s="30"/>
      <c r="L234" s="31"/>
    </row>
    <row r="235" spans="2:12">
      <c r="B235" s="27" t="s">
        <v>265</v>
      </c>
      <c r="C235" s="139">
        <v>52</v>
      </c>
      <c r="D235" s="60">
        <v>44</v>
      </c>
      <c r="E235" s="60">
        <v>2</v>
      </c>
      <c r="F235" s="60">
        <v>0</v>
      </c>
      <c r="G235" s="60">
        <v>98</v>
      </c>
      <c r="H235" s="29"/>
      <c r="I235" s="29"/>
      <c r="J235" s="30"/>
      <c r="K235" s="30"/>
      <c r="L235" s="31"/>
    </row>
    <row r="236" spans="2:12">
      <c r="B236" s="27" t="s">
        <v>269</v>
      </c>
      <c r="C236" s="139">
        <v>52</v>
      </c>
      <c r="D236" s="60">
        <v>53</v>
      </c>
      <c r="E236" s="60">
        <v>2</v>
      </c>
      <c r="F236" s="60">
        <v>0</v>
      </c>
      <c r="G236" s="60">
        <v>107</v>
      </c>
      <c r="H236" s="29"/>
      <c r="I236" s="29"/>
      <c r="J236" s="30"/>
      <c r="K236" s="30"/>
      <c r="L236" s="31"/>
    </row>
    <row r="237" spans="2:12">
      <c r="B237" s="27" t="s">
        <v>270</v>
      </c>
      <c r="C237" s="139">
        <v>50</v>
      </c>
      <c r="D237" s="60">
        <v>50</v>
      </c>
      <c r="E237" s="60">
        <v>1</v>
      </c>
      <c r="F237" s="60">
        <v>0</v>
      </c>
      <c r="G237" s="60">
        <v>101</v>
      </c>
      <c r="H237" s="29"/>
      <c r="I237" s="29"/>
      <c r="J237" s="30"/>
      <c r="K237" s="30"/>
      <c r="L237" s="31"/>
    </row>
    <row r="238" spans="2:12">
      <c r="B238" s="27" t="s">
        <v>271</v>
      </c>
      <c r="C238" s="139">
        <v>33</v>
      </c>
      <c r="D238" s="60">
        <v>27</v>
      </c>
      <c r="E238" s="60">
        <v>2</v>
      </c>
      <c r="F238" s="60">
        <v>0</v>
      </c>
      <c r="G238" s="60">
        <v>62</v>
      </c>
      <c r="H238" s="29"/>
      <c r="I238" s="29"/>
      <c r="J238" s="30"/>
      <c r="K238" s="30"/>
      <c r="L238" s="31"/>
    </row>
    <row r="239" spans="2:12">
      <c r="B239" s="27" t="s">
        <v>272</v>
      </c>
      <c r="C239" s="139">
        <v>30</v>
      </c>
      <c r="D239" s="60">
        <v>33</v>
      </c>
      <c r="E239" s="60">
        <v>2</v>
      </c>
      <c r="F239" s="60">
        <v>0</v>
      </c>
      <c r="G239" s="60">
        <v>65</v>
      </c>
      <c r="H239" s="29"/>
      <c r="I239" s="29"/>
      <c r="J239" s="30"/>
      <c r="K239" s="30"/>
      <c r="L239" s="31"/>
    </row>
    <row r="240" spans="2:12">
      <c r="B240" s="27" t="s">
        <v>274</v>
      </c>
      <c r="C240" s="139">
        <v>37</v>
      </c>
      <c r="D240" s="60">
        <v>26</v>
      </c>
      <c r="E240" s="60">
        <v>2</v>
      </c>
      <c r="F240" s="60">
        <v>0</v>
      </c>
      <c r="G240" s="60">
        <v>65</v>
      </c>
      <c r="H240" s="29"/>
      <c r="I240" s="29"/>
      <c r="J240" s="30"/>
      <c r="K240" s="30"/>
      <c r="L240" s="31"/>
    </row>
    <row r="241" spans="1:12">
      <c r="A241" s="372"/>
      <c r="B241" s="369" t="s">
        <v>285</v>
      </c>
      <c r="C241" s="139">
        <v>56</v>
      </c>
      <c r="D241" s="371">
        <v>31</v>
      </c>
      <c r="E241" s="371">
        <v>1</v>
      </c>
      <c r="F241" s="371">
        <v>0</v>
      </c>
      <c r="G241" s="371">
        <v>88</v>
      </c>
      <c r="H241" s="29"/>
      <c r="I241" s="29"/>
      <c r="J241" s="30"/>
      <c r="K241" s="30"/>
      <c r="L241" s="31"/>
    </row>
    <row r="242" spans="1:12">
      <c r="A242" s="372"/>
      <c r="B242" s="369" t="s">
        <v>288</v>
      </c>
      <c r="C242" s="139">
        <v>35</v>
      </c>
      <c r="D242" s="371">
        <v>22</v>
      </c>
      <c r="E242" s="371">
        <v>0</v>
      </c>
      <c r="F242" s="371">
        <v>0</v>
      </c>
      <c r="G242" s="371">
        <v>57</v>
      </c>
      <c r="H242" s="29"/>
      <c r="I242" s="29"/>
      <c r="J242" s="30"/>
      <c r="K242" s="30"/>
      <c r="L242" s="31"/>
    </row>
    <row r="243" spans="1:12">
      <c r="A243" s="372"/>
      <c r="B243" s="369" t="s">
        <v>292</v>
      </c>
      <c r="C243" s="139">
        <v>26</v>
      </c>
      <c r="D243" s="371">
        <v>8</v>
      </c>
      <c r="E243" s="371">
        <v>0</v>
      </c>
      <c r="F243" s="371">
        <v>0</v>
      </c>
      <c r="G243" s="371">
        <v>34</v>
      </c>
    </row>
    <row r="244" spans="1:12">
      <c r="A244" s="372"/>
      <c r="B244" s="369" t="s">
        <v>293</v>
      </c>
      <c r="C244" s="139">
        <v>36</v>
      </c>
      <c r="D244" s="371">
        <v>9</v>
      </c>
      <c r="E244" s="371">
        <v>0</v>
      </c>
      <c r="F244" s="371">
        <v>0</v>
      </c>
      <c r="G244" s="371">
        <v>45</v>
      </c>
    </row>
    <row r="245" spans="1:12">
      <c r="A245" s="372"/>
      <c r="B245" s="369" t="s">
        <v>294</v>
      </c>
      <c r="C245" s="139">
        <v>38</v>
      </c>
      <c r="D245" s="371">
        <v>11</v>
      </c>
      <c r="E245" s="371">
        <v>0</v>
      </c>
      <c r="F245" s="371">
        <v>0</v>
      </c>
      <c r="G245" s="371">
        <v>49</v>
      </c>
    </row>
    <row r="246" spans="1:12">
      <c r="A246" s="372"/>
      <c r="B246" s="369" t="s">
        <v>296</v>
      </c>
      <c r="C246" s="139">
        <v>51</v>
      </c>
      <c r="D246" s="371">
        <v>15</v>
      </c>
      <c r="E246" s="371">
        <v>0</v>
      </c>
      <c r="F246" s="371">
        <v>0</v>
      </c>
      <c r="G246" s="371">
        <v>66</v>
      </c>
    </row>
    <row r="247" spans="1:12">
      <c r="A247" s="372"/>
      <c r="B247" s="369" t="s">
        <v>298</v>
      </c>
      <c r="C247" s="139">
        <v>41</v>
      </c>
      <c r="D247" s="371">
        <v>12</v>
      </c>
      <c r="E247" s="371">
        <v>0</v>
      </c>
      <c r="F247" s="371">
        <v>0</v>
      </c>
      <c r="G247" s="371">
        <v>53</v>
      </c>
    </row>
    <row r="248" spans="1:12">
      <c r="A248" s="372"/>
      <c r="B248" s="369" t="s">
        <v>299</v>
      </c>
      <c r="C248" s="139">
        <v>43</v>
      </c>
      <c r="D248" s="371">
        <v>13</v>
      </c>
      <c r="E248" s="371">
        <v>1</v>
      </c>
      <c r="F248" s="371">
        <v>0</v>
      </c>
      <c r="G248" s="371">
        <v>57</v>
      </c>
    </row>
    <row r="249" spans="1:12">
      <c r="A249" s="372"/>
      <c r="B249" s="369" t="s">
        <v>301</v>
      </c>
      <c r="C249" s="139">
        <v>68</v>
      </c>
      <c r="D249" s="371">
        <v>22</v>
      </c>
      <c r="E249" s="371">
        <v>0</v>
      </c>
      <c r="F249" s="371">
        <v>0</v>
      </c>
      <c r="G249" s="371">
        <v>90</v>
      </c>
    </row>
    <row r="250" spans="1:12">
      <c r="A250" s="372"/>
      <c r="B250" s="369" t="s">
        <v>302</v>
      </c>
      <c r="C250" s="139">
        <v>57</v>
      </c>
      <c r="D250" s="371">
        <v>26</v>
      </c>
      <c r="E250" s="371">
        <v>1</v>
      </c>
      <c r="F250" s="371">
        <v>0</v>
      </c>
      <c r="G250" s="371">
        <v>84</v>
      </c>
    </row>
    <row r="251" spans="1:12">
      <c r="A251" s="372"/>
      <c r="B251" s="369" t="s">
        <v>303</v>
      </c>
      <c r="C251" s="139">
        <v>32</v>
      </c>
      <c r="D251" s="371">
        <v>8</v>
      </c>
      <c r="E251" s="371">
        <v>0</v>
      </c>
      <c r="F251" s="371">
        <v>0</v>
      </c>
      <c r="G251" s="371">
        <v>40</v>
      </c>
    </row>
    <row r="252" spans="1:12">
      <c r="A252" s="372"/>
      <c r="B252" s="369" t="s">
        <v>304</v>
      </c>
      <c r="C252" s="139">
        <v>79</v>
      </c>
      <c r="D252" s="371">
        <v>15</v>
      </c>
      <c r="E252" s="371">
        <v>0</v>
      </c>
      <c r="F252" s="371">
        <v>0</v>
      </c>
      <c r="G252" s="371">
        <v>94</v>
      </c>
    </row>
    <row r="253" spans="1:12">
      <c r="A253" s="372"/>
      <c r="B253" s="369" t="s">
        <v>305</v>
      </c>
      <c r="C253" s="139">
        <v>38</v>
      </c>
      <c r="D253" s="371">
        <v>10</v>
      </c>
      <c r="E253" s="371">
        <v>0</v>
      </c>
      <c r="F253" s="371">
        <v>0</v>
      </c>
      <c r="G253" s="371">
        <v>48</v>
      </c>
    </row>
    <row r="254" spans="1:12">
      <c r="A254" s="372"/>
      <c r="B254" s="369" t="s">
        <v>306</v>
      </c>
      <c r="C254" s="139">
        <v>68</v>
      </c>
      <c r="D254" s="371">
        <v>18</v>
      </c>
      <c r="E254" s="371">
        <v>0</v>
      </c>
      <c r="F254" s="371">
        <v>0</v>
      </c>
      <c r="G254" s="371">
        <v>86</v>
      </c>
    </row>
    <row r="255" spans="1:12">
      <c r="A255" s="372"/>
      <c r="B255" s="369" t="s">
        <v>310</v>
      </c>
      <c r="C255" s="139">
        <f>$C$178</f>
        <v>32</v>
      </c>
      <c r="D255" s="371">
        <f>$D$178</f>
        <v>10</v>
      </c>
      <c r="E255" s="371">
        <f>$E$178</f>
        <v>0</v>
      </c>
      <c r="F255" s="371">
        <f>$F$178</f>
        <v>0</v>
      </c>
      <c r="G255" s="371">
        <f>$G$178</f>
        <v>42</v>
      </c>
    </row>
    <row r="256" spans="1:12">
      <c r="A256" s="87"/>
      <c r="B256" s="16"/>
      <c r="C256" s="16"/>
      <c r="D256" s="16"/>
      <c r="E256" s="16"/>
      <c r="F256" s="16"/>
      <c r="G256" s="16"/>
    </row>
    <row r="257" spans="1:7">
      <c r="A257" s="87"/>
      <c r="B257" s="16"/>
      <c r="C257" s="16"/>
      <c r="D257" s="16"/>
      <c r="E257" s="16"/>
      <c r="F257" s="16"/>
      <c r="G257" s="16"/>
    </row>
    <row r="258" spans="1:7">
      <c r="B258" s="497" t="s">
        <v>17</v>
      </c>
      <c r="C258" s="143">
        <f>SUM(C255-C254)/C254</f>
        <v>-0.52941176470588236</v>
      </c>
      <c r="D258" s="143">
        <f t="shared" ref="D258:G258" si="1">SUM(D255-D254)/D254</f>
        <v>-0.44444444444444442</v>
      </c>
      <c r="E258" s="143" t="e">
        <f t="shared" si="1"/>
        <v>#DIV/0!</v>
      </c>
      <c r="F258" s="143" t="e">
        <f t="shared" si="1"/>
        <v>#DIV/0!</v>
      </c>
      <c r="G258" s="143">
        <f t="shared" si="1"/>
        <v>-0.51162790697674421</v>
      </c>
    </row>
    <row r="259" spans="1:7">
      <c r="B259" s="497" t="s">
        <v>18</v>
      </c>
      <c r="C259" s="496">
        <f>SUM(C255-C251)/C251</f>
        <v>0</v>
      </c>
      <c r="D259" s="496">
        <f t="shared" ref="D259:G259" si="2">SUM(D255-D251)/D251</f>
        <v>0.25</v>
      </c>
      <c r="E259" s="496" t="e">
        <f t="shared" si="2"/>
        <v>#DIV/0!</v>
      </c>
      <c r="F259" s="496" t="e">
        <f t="shared" si="2"/>
        <v>#DIV/0!</v>
      </c>
      <c r="G259" s="496">
        <f t="shared" si="2"/>
        <v>0.05</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L149"/>
  <sheetViews>
    <sheetView showGridLines="0" workbookViewId="0">
      <selection activeCell="B45" sqref="B45"/>
    </sheetView>
  </sheetViews>
  <sheetFormatPr defaultColWidth="8.7109375" defaultRowHeight="12.75"/>
  <cols>
    <col min="1" max="1" width="39.7109375" style="14" customWidth="1"/>
    <col min="2" max="2" width="19.7109375" style="14" customWidth="1"/>
    <col min="3" max="3" width="22.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377" customFormat="1" ht="22.5">
      <c r="A2" s="377" t="s">
        <v>26</v>
      </c>
    </row>
    <row r="3" spans="1:7" s="382" customFormat="1" ht="14.25">
      <c r="A3" s="382" t="s">
        <v>309</v>
      </c>
    </row>
    <row r="4" spans="1:7">
      <c r="A4" s="41"/>
      <c r="D4" s="15"/>
      <c r="E4" s="15"/>
      <c r="F4" s="15"/>
      <c r="G4" s="15"/>
    </row>
    <row r="5" spans="1:7">
      <c r="A5" s="41"/>
      <c r="D5" s="15"/>
      <c r="E5" s="15"/>
      <c r="F5" s="15"/>
      <c r="G5" s="15"/>
    </row>
    <row r="6" spans="1:7">
      <c r="A6" s="14" t="s">
        <v>6</v>
      </c>
      <c r="D6" s="15"/>
      <c r="E6" s="15"/>
      <c r="F6" s="15"/>
      <c r="G6" s="15"/>
    </row>
    <row r="7" spans="1:7">
      <c r="A7" s="90" t="s">
        <v>27</v>
      </c>
      <c r="D7" s="15"/>
      <c r="E7" s="15"/>
      <c r="F7" s="15"/>
      <c r="G7" s="15"/>
    </row>
    <row r="8" spans="1:7">
      <c r="A8" s="41"/>
      <c r="D8" s="15"/>
      <c r="E8" s="15"/>
      <c r="F8" s="15"/>
      <c r="G8" s="15"/>
    </row>
    <row r="9" spans="1:7">
      <c r="A9" s="14" t="s">
        <v>101</v>
      </c>
      <c r="B9" s="18"/>
      <c r="C9" s="137" t="s">
        <v>162</v>
      </c>
      <c r="D9" s="19" t="s">
        <v>7</v>
      </c>
      <c r="E9" s="19" t="s">
        <v>8</v>
      </c>
      <c r="F9" s="19" t="s">
        <v>111</v>
      </c>
      <c r="G9" s="19"/>
    </row>
    <row r="10" spans="1:7">
      <c r="A10" s="18" t="s">
        <v>84</v>
      </c>
      <c r="B10" s="19" t="s">
        <v>9</v>
      </c>
      <c r="C10" s="19" t="s">
        <v>239</v>
      </c>
      <c r="D10" s="20" t="s">
        <v>10</v>
      </c>
      <c r="E10" s="20" t="s">
        <v>11</v>
      </c>
      <c r="F10" s="20" t="s">
        <v>112</v>
      </c>
      <c r="G10" s="19"/>
    </row>
    <row r="11" spans="1:7">
      <c r="B11" s="18"/>
      <c r="C11" s="18"/>
      <c r="D11" s="19"/>
      <c r="E11" s="19"/>
      <c r="F11" s="19"/>
      <c r="G11" s="19" t="s">
        <v>12</v>
      </c>
    </row>
    <row r="12" spans="1:7">
      <c r="A12" s="14" t="s">
        <v>19</v>
      </c>
      <c r="C12" s="140">
        <v>0</v>
      </c>
      <c r="D12" s="15">
        <v>0</v>
      </c>
      <c r="E12" s="15">
        <v>0</v>
      </c>
      <c r="F12" s="15">
        <v>0</v>
      </c>
      <c r="G12" s="15">
        <f>SUM(C12:F12)</f>
        <v>0</v>
      </c>
    </row>
    <row r="13" spans="1:7">
      <c r="D13" s="15"/>
      <c r="E13" s="15"/>
      <c r="F13" s="15"/>
      <c r="G13" s="15"/>
    </row>
    <row r="14" spans="1:7">
      <c r="D14" s="15"/>
      <c r="E14" s="15"/>
      <c r="F14" s="15"/>
      <c r="G14" s="15"/>
    </row>
    <row r="15" spans="1:7">
      <c r="A15" s="14" t="s">
        <v>101</v>
      </c>
      <c r="B15" s="18"/>
      <c r="C15" s="137" t="s">
        <v>162</v>
      </c>
      <c r="D15" s="19" t="s">
        <v>7</v>
      </c>
      <c r="E15" s="19" t="s">
        <v>8</v>
      </c>
      <c r="F15" s="19" t="s">
        <v>111</v>
      </c>
      <c r="G15" s="19"/>
    </row>
    <row r="16" spans="1:7">
      <c r="A16" s="18" t="s">
        <v>85</v>
      </c>
      <c r="B16" s="19" t="s">
        <v>9</v>
      </c>
      <c r="C16" s="19" t="s">
        <v>239</v>
      </c>
      <c r="D16" s="20" t="s">
        <v>10</v>
      </c>
      <c r="E16" s="20" t="s">
        <v>11</v>
      </c>
      <c r="F16" s="20" t="s">
        <v>112</v>
      </c>
      <c r="G16" s="19"/>
    </row>
    <row r="17" spans="1:7">
      <c r="B17" s="18"/>
      <c r="C17" s="18"/>
      <c r="D17" s="19"/>
      <c r="E17" s="19"/>
      <c r="F17" s="19"/>
      <c r="G17" s="19" t="s">
        <v>12</v>
      </c>
    </row>
    <row r="18" spans="1:7">
      <c r="A18" s="14" t="s">
        <v>19</v>
      </c>
      <c r="C18" s="140">
        <v>0</v>
      </c>
      <c r="D18" s="15">
        <v>0</v>
      </c>
      <c r="E18" s="15">
        <v>2</v>
      </c>
      <c r="F18" s="15">
        <v>0</v>
      </c>
      <c r="G18" s="15">
        <f>SUM(C18:F18)</f>
        <v>2</v>
      </c>
    </row>
    <row r="19" spans="1:7">
      <c r="D19" s="15"/>
      <c r="E19" s="15"/>
      <c r="F19" s="15"/>
      <c r="G19" s="15"/>
    </row>
    <row r="20" spans="1:7">
      <c r="D20" s="15"/>
      <c r="E20" s="15"/>
      <c r="F20" s="15"/>
      <c r="G20" s="15"/>
    </row>
    <row r="21" spans="1:7">
      <c r="A21" s="14" t="s">
        <v>101</v>
      </c>
      <c r="B21" s="18"/>
      <c r="C21" s="137" t="s">
        <v>162</v>
      </c>
      <c r="D21" s="19" t="s">
        <v>7</v>
      </c>
      <c r="E21" s="19" t="s">
        <v>8</v>
      </c>
      <c r="F21" s="19" t="s">
        <v>111</v>
      </c>
      <c r="G21" s="19"/>
    </row>
    <row r="22" spans="1:7">
      <c r="A22" s="18" t="s">
        <v>86</v>
      </c>
      <c r="B22" s="19" t="s">
        <v>9</v>
      </c>
      <c r="C22" s="19" t="s">
        <v>239</v>
      </c>
      <c r="D22" s="20" t="s">
        <v>10</v>
      </c>
      <c r="E22" s="20" t="s">
        <v>11</v>
      </c>
      <c r="F22" s="20" t="s">
        <v>112</v>
      </c>
      <c r="G22" s="19"/>
    </row>
    <row r="23" spans="1:7">
      <c r="B23" s="18"/>
      <c r="C23" s="18"/>
      <c r="D23" s="19"/>
      <c r="E23" s="19"/>
      <c r="F23" s="19"/>
      <c r="G23" s="19" t="s">
        <v>12</v>
      </c>
    </row>
    <row r="24" spans="1:7">
      <c r="A24" s="14" t="s">
        <v>19</v>
      </c>
      <c r="C24" s="140">
        <v>0</v>
      </c>
      <c r="D24" s="15">
        <v>1</v>
      </c>
      <c r="E24" s="15">
        <v>1</v>
      </c>
      <c r="F24" s="15">
        <v>0</v>
      </c>
      <c r="G24" s="15">
        <f>SUM(C24:F24)</f>
        <v>2</v>
      </c>
    </row>
    <row r="25" spans="1:7">
      <c r="D25" s="15"/>
      <c r="E25" s="15"/>
      <c r="F25" s="15"/>
      <c r="G25" s="15"/>
    </row>
    <row r="26" spans="1:7">
      <c r="D26" s="15"/>
      <c r="E26" s="15"/>
      <c r="F26" s="15"/>
      <c r="G26" s="15"/>
    </row>
    <row r="27" spans="1:7">
      <c r="A27" s="14" t="s">
        <v>101</v>
      </c>
      <c r="B27" s="18"/>
      <c r="C27" s="137" t="s">
        <v>162</v>
      </c>
      <c r="D27" s="19" t="s">
        <v>7</v>
      </c>
      <c r="E27" s="19" t="s">
        <v>8</v>
      </c>
      <c r="F27" s="19" t="s">
        <v>111</v>
      </c>
      <c r="G27" s="19"/>
    </row>
    <row r="28" spans="1:7">
      <c r="A28" s="18" t="s">
        <v>87</v>
      </c>
      <c r="B28" s="19" t="s">
        <v>9</v>
      </c>
      <c r="C28" s="19" t="s">
        <v>239</v>
      </c>
      <c r="D28" s="20" t="s">
        <v>10</v>
      </c>
      <c r="E28" s="20" t="s">
        <v>11</v>
      </c>
      <c r="F28" s="20" t="s">
        <v>112</v>
      </c>
      <c r="G28" s="19"/>
    </row>
    <row r="29" spans="1:7">
      <c r="B29" s="18"/>
      <c r="C29" s="18"/>
      <c r="D29" s="19"/>
      <c r="E29" s="19"/>
      <c r="F29" s="19"/>
      <c r="G29" s="19" t="s">
        <v>12</v>
      </c>
    </row>
    <row r="30" spans="1:7">
      <c r="A30" s="14" t="s">
        <v>19</v>
      </c>
      <c r="C30" s="140">
        <v>1</v>
      </c>
      <c r="D30" s="15">
        <v>1</v>
      </c>
      <c r="E30" s="15">
        <v>0</v>
      </c>
      <c r="F30" s="15">
        <v>0</v>
      </c>
      <c r="G30" s="15">
        <f>SUM(C30:F30)</f>
        <v>2</v>
      </c>
    </row>
    <row r="31" spans="1:7">
      <c r="D31" s="15"/>
      <c r="E31" s="15"/>
      <c r="F31" s="15"/>
      <c r="G31" s="15"/>
    </row>
    <row r="32" spans="1:7">
      <c r="D32" s="15"/>
      <c r="E32" s="15"/>
      <c r="F32" s="15"/>
      <c r="G32" s="15"/>
    </row>
    <row r="33" spans="1:7">
      <c r="A33" s="14" t="s">
        <v>101</v>
      </c>
      <c r="B33" s="18"/>
      <c r="C33" s="137" t="s">
        <v>162</v>
      </c>
      <c r="D33" s="19" t="s">
        <v>7</v>
      </c>
      <c r="E33" s="19" t="s">
        <v>8</v>
      </c>
      <c r="F33" s="19" t="s">
        <v>111</v>
      </c>
      <c r="G33" s="19"/>
    </row>
    <row r="34" spans="1:7">
      <c r="A34" s="18" t="s">
        <v>264</v>
      </c>
      <c r="B34" s="19" t="s">
        <v>9</v>
      </c>
      <c r="C34" s="19" t="s">
        <v>239</v>
      </c>
      <c r="D34" s="20" t="s">
        <v>10</v>
      </c>
      <c r="E34" s="20" t="s">
        <v>11</v>
      </c>
      <c r="F34" s="20" t="s">
        <v>112</v>
      </c>
      <c r="G34" s="19"/>
    </row>
    <row r="35" spans="1:7">
      <c r="B35" s="18"/>
      <c r="C35" s="18"/>
      <c r="D35" s="19"/>
      <c r="E35" s="19"/>
      <c r="F35" s="19"/>
      <c r="G35" s="19" t="s">
        <v>12</v>
      </c>
    </row>
    <row r="36" spans="1:7">
      <c r="A36" s="14" t="s">
        <v>19</v>
      </c>
      <c r="C36" s="140">
        <v>0</v>
      </c>
      <c r="D36" s="15">
        <v>0</v>
      </c>
      <c r="E36" s="15">
        <v>0</v>
      </c>
      <c r="F36" s="15">
        <v>0</v>
      </c>
      <c r="G36" s="15">
        <f>SUM(C36:F36)</f>
        <v>0</v>
      </c>
    </row>
    <row r="37" spans="1:7">
      <c r="D37" s="15"/>
      <c r="E37" s="15"/>
      <c r="F37" s="15"/>
      <c r="G37" s="15"/>
    </row>
    <row r="38" spans="1:7">
      <c r="D38" s="15"/>
      <c r="E38" s="15"/>
      <c r="F38" s="15"/>
      <c r="G38" s="15"/>
    </row>
    <row r="39" spans="1:7">
      <c r="A39" s="14" t="s">
        <v>101</v>
      </c>
      <c r="B39" s="18"/>
      <c r="C39" s="137" t="s">
        <v>162</v>
      </c>
      <c r="D39" s="19" t="s">
        <v>7</v>
      </c>
      <c r="E39" s="19" t="s">
        <v>8</v>
      </c>
      <c r="F39" s="19" t="s">
        <v>111</v>
      </c>
      <c r="G39" s="19"/>
    </row>
    <row r="40" spans="1:7">
      <c r="A40" s="18" t="s">
        <v>88</v>
      </c>
      <c r="B40" s="19" t="s">
        <v>9</v>
      </c>
      <c r="C40" s="19" t="s">
        <v>239</v>
      </c>
      <c r="D40" s="20" t="s">
        <v>10</v>
      </c>
      <c r="E40" s="20" t="s">
        <v>11</v>
      </c>
      <c r="F40" s="20" t="s">
        <v>112</v>
      </c>
      <c r="G40" s="19"/>
    </row>
    <row r="41" spans="1:7">
      <c r="B41" s="18"/>
      <c r="C41" s="18"/>
      <c r="D41" s="19"/>
      <c r="E41" s="19"/>
      <c r="F41" s="19"/>
      <c r="G41" s="19" t="s">
        <v>12</v>
      </c>
    </row>
    <row r="42" spans="1:7">
      <c r="A42" s="14" t="s">
        <v>19</v>
      </c>
      <c r="C42" s="140">
        <v>1</v>
      </c>
      <c r="D42" s="15">
        <v>1</v>
      </c>
      <c r="E42" s="15">
        <v>2</v>
      </c>
      <c r="F42" s="15">
        <v>0</v>
      </c>
      <c r="G42" s="15">
        <f>SUM(C42:F42)</f>
        <v>4</v>
      </c>
    </row>
    <row r="43" spans="1:7">
      <c r="D43" s="15"/>
      <c r="E43" s="15"/>
      <c r="F43" s="15"/>
      <c r="G43" s="15"/>
    </row>
    <row r="44" spans="1:7">
      <c r="D44" s="15"/>
      <c r="E44" s="15"/>
      <c r="F44" s="15"/>
      <c r="G44" s="15"/>
    </row>
    <row r="45" spans="1:7">
      <c r="A45" s="14" t="s">
        <v>101</v>
      </c>
      <c r="B45" s="18"/>
      <c r="C45" s="137" t="s">
        <v>162</v>
      </c>
      <c r="D45" s="19" t="s">
        <v>7</v>
      </c>
      <c r="E45" s="19" t="s">
        <v>8</v>
      </c>
      <c r="F45" s="19" t="s">
        <v>111</v>
      </c>
      <c r="G45" s="19"/>
    </row>
    <row r="46" spans="1:7">
      <c r="A46" s="18" t="s">
        <v>89</v>
      </c>
      <c r="B46" s="19" t="s">
        <v>9</v>
      </c>
      <c r="C46" s="19" t="s">
        <v>239</v>
      </c>
      <c r="D46" s="20" t="s">
        <v>10</v>
      </c>
      <c r="E46" s="20" t="s">
        <v>11</v>
      </c>
      <c r="F46" s="20" t="s">
        <v>112</v>
      </c>
      <c r="G46" s="19"/>
    </row>
    <row r="47" spans="1:7">
      <c r="B47" s="18"/>
      <c r="C47" s="18"/>
      <c r="D47" s="19"/>
      <c r="E47" s="19"/>
      <c r="F47" s="19"/>
      <c r="G47" s="19" t="s">
        <v>12</v>
      </c>
    </row>
    <row r="48" spans="1:7">
      <c r="A48" s="14" t="s">
        <v>19</v>
      </c>
      <c r="C48" s="140">
        <v>0</v>
      </c>
      <c r="D48" s="15">
        <v>2</v>
      </c>
      <c r="E48" s="15">
        <v>1</v>
      </c>
      <c r="F48" s="15">
        <v>0</v>
      </c>
      <c r="G48" s="15">
        <f>SUM(C48:F48)</f>
        <v>3</v>
      </c>
    </row>
    <row r="49" spans="1:7">
      <c r="D49" s="15"/>
      <c r="E49" s="15"/>
      <c r="F49" s="15"/>
      <c r="G49" s="15"/>
    </row>
    <row r="50" spans="1:7">
      <c r="D50" s="15"/>
      <c r="E50" s="15"/>
      <c r="F50" s="15"/>
      <c r="G50" s="15"/>
    </row>
    <row r="51" spans="1:7">
      <c r="A51" s="14" t="s">
        <v>101</v>
      </c>
      <c r="B51" s="18"/>
      <c r="C51" s="137" t="s">
        <v>162</v>
      </c>
      <c r="D51" s="19" t="s">
        <v>7</v>
      </c>
      <c r="E51" s="19" t="s">
        <v>8</v>
      </c>
      <c r="F51" s="19" t="s">
        <v>111</v>
      </c>
      <c r="G51" s="19"/>
    </row>
    <row r="52" spans="1:7">
      <c r="A52" s="18" t="s">
        <v>90</v>
      </c>
      <c r="B52" s="19" t="s">
        <v>9</v>
      </c>
      <c r="C52" s="19" t="s">
        <v>239</v>
      </c>
      <c r="D52" s="20" t="s">
        <v>10</v>
      </c>
      <c r="E52" s="20" t="s">
        <v>11</v>
      </c>
      <c r="F52" s="20" t="s">
        <v>112</v>
      </c>
      <c r="G52" s="19"/>
    </row>
    <row r="53" spans="1:7">
      <c r="B53" s="18"/>
      <c r="C53" s="18"/>
      <c r="D53" s="19"/>
      <c r="E53" s="19"/>
      <c r="F53" s="19"/>
      <c r="G53" s="19" t="s">
        <v>12</v>
      </c>
    </row>
    <row r="54" spans="1:7">
      <c r="A54" s="14" t="s">
        <v>19</v>
      </c>
      <c r="C54" s="140">
        <v>0</v>
      </c>
      <c r="D54" s="15">
        <v>1</v>
      </c>
      <c r="E54" s="15">
        <v>2</v>
      </c>
      <c r="F54" s="15">
        <v>0</v>
      </c>
      <c r="G54" s="15">
        <f>SUM(C54:F54)</f>
        <v>3</v>
      </c>
    </row>
    <row r="55" spans="1:7">
      <c r="D55" s="15"/>
      <c r="E55" s="15"/>
      <c r="F55" s="15"/>
      <c r="G55" s="15"/>
    </row>
    <row r="56" spans="1:7">
      <c r="D56" s="15"/>
      <c r="E56" s="15"/>
      <c r="F56" s="15"/>
      <c r="G56" s="15"/>
    </row>
    <row r="57" spans="1:7">
      <c r="A57" s="14" t="s">
        <v>101</v>
      </c>
      <c r="B57" s="18"/>
      <c r="C57" s="137" t="s">
        <v>162</v>
      </c>
      <c r="D57" s="19" t="s">
        <v>7</v>
      </c>
      <c r="E57" s="19" t="s">
        <v>8</v>
      </c>
      <c r="F57" s="19" t="s">
        <v>111</v>
      </c>
      <c r="G57" s="19"/>
    </row>
    <row r="58" spans="1:7">
      <c r="A58" s="18" t="s">
        <v>91</v>
      </c>
      <c r="B58" s="19" t="s">
        <v>9</v>
      </c>
      <c r="C58" s="19" t="s">
        <v>239</v>
      </c>
      <c r="D58" s="20" t="s">
        <v>10</v>
      </c>
      <c r="E58" s="20" t="s">
        <v>11</v>
      </c>
      <c r="F58" s="20" t="s">
        <v>112</v>
      </c>
      <c r="G58" s="19"/>
    </row>
    <row r="59" spans="1:7">
      <c r="B59" s="18"/>
      <c r="C59" s="18"/>
      <c r="D59" s="19"/>
      <c r="E59" s="19"/>
      <c r="F59" s="19"/>
      <c r="G59" s="19" t="s">
        <v>12</v>
      </c>
    </row>
    <row r="60" spans="1:7">
      <c r="A60" s="14" t="s">
        <v>19</v>
      </c>
      <c r="C60" s="140">
        <v>0</v>
      </c>
      <c r="D60" s="15">
        <v>1</v>
      </c>
      <c r="E60" s="15">
        <v>1</v>
      </c>
      <c r="F60" s="15">
        <v>0</v>
      </c>
      <c r="G60" s="15">
        <f>SUM(C60:F60)</f>
        <v>2</v>
      </c>
    </row>
    <row r="61" spans="1:7">
      <c r="D61" s="15"/>
      <c r="E61" s="15"/>
      <c r="F61" s="15"/>
      <c r="G61" s="15"/>
    </row>
    <row r="62" spans="1:7">
      <c r="D62" s="15"/>
      <c r="E62" s="15"/>
      <c r="F62" s="15"/>
      <c r="G62" s="15"/>
    </row>
    <row r="63" spans="1:7">
      <c r="A63" s="14" t="s">
        <v>101</v>
      </c>
      <c r="B63" s="18"/>
      <c r="C63" s="137" t="s">
        <v>162</v>
      </c>
      <c r="D63" s="19" t="s">
        <v>7</v>
      </c>
      <c r="E63" s="19" t="s">
        <v>8</v>
      </c>
      <c r="F63" s="19" t="s">
        <v>111</v>
      </c>
      <c r="G63" s="19"/>
    </row>
    <row r="64" spans="1:7">
      <c r="A64" s="18" t="s">
        <v>92</v>
      </c>
      <c r="B64" s="19" t="s">
        <v>9</v>
      </c>
      <c r="C64" s="19" t="s">
        <v>239</v>
      </c>
      <c r="D64" s="20" t="s">
        <v>10</v>
      </c>
      <c r="E64" s="20" t="s">
        <v>11</v>
      </c>
      <c r="F64" s="20" t="s">
        <v>112</v>
      </c>
      <c r="G64" s="19"/>
    </row>
    <row r="65" spans="1:7">
      <c r="B65" s="18"/>
      <c r="C65" s="18"/>
      <c r="D65" s="19"/>
      <c r="E65" s="19"/>
      <c r="F65" s="19"/>
      <c r="G65" s="19" t="s">
        <v>12</v>
      </c>
    </row>
    <row r="66" spans="1:7">
      <c r="A66" s="14" t="s">
        <v>19</v>
      </c>
      <c r="C66" s="140">
        <v>0</v>
      </c>
      <c r="D66" s="15">
        <v>0</v>
      </c>
      <c r="E66" s="15">
        <v>0</v>
      </c>
      <c r="F66" s="15">
        <v>0</v>
      </c>
      <c r="G66" s="15">
        <f>SUM(C66:F66)</f>
        <v>0</v>
      </c>
    </row>
    <row r="67" spans="1:7">
      <c r="D67" s="15"/>
      <c r="E67" s="15"/>
      <c r="F67" s="15"/>
      <c r="G67" s="15"/>
    </row>
    <row r="68" spans="1:7">
      <c r="D68" s="15"/>
      <c r="E68" s="15"/>
      <c r="F68" s="15"/>
      <c r="G68" s="15"/>
    </row>
    <row r="69" spans="1:7">
      <c r="A69" s="14" t="s">
        <v>101</v>
      </c>
      <c r="B69" s="18"/>
      <c r="C69" s="137" t="s">
        <v>162</v>
      </c>
      <c r="D69" s="19" t="s">
        <v>7</v>
      </c>
      <c r="E69" s="19" t="s">
        <v>8</v>
      </c>
      <c r="F69" s="19" t="s">
        <v>111</v>
      </c>
      <c r="G69" s="19"/>
    </row>
    <row r="70" spans="1:7">
      <c r="A70" s="18" t="s">
        <v>93</v>
      </c>
      <c r="B70" s="19" t="s">
        <v>9</v>
      </c>
      <c r="C70" s="19" t="s">
        <v>239</v>
      </c>
      <c r="D70" s="20" t="s">
        <v>10</v>
      </c>
      <c r="E70" s="20" t="s">
        <v>11</v>
      </c>
      <c r="F70" s="20" t="s">
        <v>112</v>
      </c>
      <c r="G70" s="19"/>
    </row>
    <row r="71" spans="1:7">
      <c r="B71" s="18"/>
      <c r="C71" s="18"/>
      <c r="D71" s="19"/>
      <c r="E71" s="19"/>
      <c r="F71" s="19"/>
      <c r="G71" s="19" t="s">
        <v>12</v>
      </c>
    </row>
    <row r="72" spans="1:7">
      <c r="A72" s="14" t="s">
        <v>19</v>
      </c>
      <c r="C72" s="140">
        <v>0</v>
      </c>
      <c r="D72" s="15">
        <v>2</v>
      </c>
      <c r="E72" s="15">
        <v>2</v>
      </c>
      <c r="F72" s="15">
        <v>0</v>
      </c>
      <c r="G72" s="15">
        <f>SUM(C72:F72)</f>
        <v>4</v>
      </c>
    </row>
    <row r="73" spans="1:7">
      <c r="D73" s="15"/>
      <c r="E73" s="15"/>
      <c r="F73" s="15"/>
      <c r="G73" s="15"/>
    </row>
    <row r="74" spans="1:7">
      <c r="D74" s="15"/>
      <c r="E74" s="15"/>
      <c r="F74" s="15"/>
      <c r="G74" s="15"/>
    </row>
    <row r="75" spans="1:7">
      <c r="A75" s="14" t="s">
        <v>101</v>
      </c>
      <c r="B75" s="18"/>
      <c r="C75" s="137" t="s">
        <v>162</v>
      </c>
      <c r="D75" s="19" t="s">
        <v>7</v>
      </c>
      <c r="E75" s="19" t="s">
        <v>8</v>
      </c>
      <c r="F75" s="19" t="s">
        <v>111</v>
      </c>
      <c r="G75" s="19"/>
    </row>
    <row r="76" spans="1:7">
      <c r="A76" s="18" t="s">
        <v>94</v>
      </c>
      <c r="B76" s="19" t="s">
        <v>9</v>
      </c>
      <c r="C76" s="19" t="s">
        <v>239</v>
      </c>
      <c r="D76" s="20" t="s">
        <v>10</v>
      </c>
      <c r="E76" s="20" t="s">
        <v>11</v>
      </c>
      <c r="F76" s="20" t="s">
        <v>112</v>
      </c>
      <c r="G76" s="19"/>
    </row>
    <row r="77" spans="1:7">
      <c r="B77" s="18"/>
      <c r="C77" s="18"/>
      <c r="D77" s="19"/>
      <c r="E77" s="19"/>
      <c r="F77" s="19"/>
      <c r="G77" s="19" t="s">
        <v>12</v>
      </c>
    </row>
    <row r="78" spans="1:7">
      <c r="A78" s="14" t="s">
        <v>19</v>
      </c>
      <c r="C78" s="140">
        <v>0</v>
      </c>
      <c r="D78" s="15">
        <v>0</v>
      </c>
      <c r="E78" s="15">
        <v>0</v>
      </c>
      <c r="F78" s="15">
        <v>0</v>
      </c>
      <c r="G78" s="15">
        <f>SUM(C78:F78)</f>
        <v>0</v>
      </c>
    </row>
    <row r="79" spans="1:7">
      <c r="D79" s="15"/>
      <c r="E79" s="15"/>
      <c r="F79" s="15"/>
      <c r="G79" s="15"/>
    </row>
    <row r="80" spans="1:7">
      <c r="D80" s="15"/>
      <c r="E80" s="15"/>
      <c r="F80" s="15"/>
      <c r="G80" s="15"/>
    </row>
    <row r="82" spans="1:12" ht="34.5">
      <c r="C82" s="22" t="s">
        <v>240</v>
      </c>
      <c r="D82" s="22" t="s">
        <v>114</v>
      </c>
      <c r="E82" s="22" t="s">
        <v>14</v>
      </c>
      <c r="F82" s="22" t="s">
        <v>113</v>
      </c>
      <c r="G82" s="22" t="s">
        <v>115</v>
      </c>
    </row>
    <row r="83" spans="1:12">
      <c r="C83" s="23">
        <f>C12+C18+C24+C30+C36+C42+C48+C54+C60+C66+C72+C78</f>
        <v>2</v>
      </c>
      <c r="D83" s="23">
        <f>D12+D18+D24+D30+D36+D42+D48+D54+D60+D66+D72+D78</f>
        <v>9</v>
      </c>
      <c r="E83" s="23">
        <f>E12+E18+E24+E30+E36+E42+E48+E54+E60+E66+E72+E78</f>
        <v>11</v>
      </c>
      <c r="F83" s="23">
        <f>F12+F18+F24+F30+F36+F42+F48+F54+F60+F66+F72+F78</f>
        <v>0</v>
      </c>
      <c r="G83" s="23">
        <f>C83+D83+E83+F83</f>
        <v>22</v>
      </c>
    </row>
    <row r="84" spans="1:12">
      <c r="D84" s="15"/>
      <c r="E84" s="15"/>
      <c r="F84" s="15"/>
      <c r="G84" s="15"/>
    </row>
    <row r="85" spans="1:12" s="1" customFormat="1">
      <c r="A85" s="21"/>
      <c r="B85" s="21"/>
      <c r="C85" s="21"/>
      <c r="D85" s="24"/>
      <c r="E85" s="24"/>
      <c r="F85" s="24"/>
      <c r="G85" s="24"/>
      <c r="H85" s="21"/>
      <c r="I85" s="21"/>
    </row>
    <row r="86" spans="1:12" s="1" customFormat="1">
      <c r="A86" s="21"/>
      <c r="B86" s="21"/>
      <c r="C86" s="21"/>
      <c r="D86" s="24"/>
      <c r="E86" s="24"/>
      <c r="F86" s="24"/>
      <c r="G86" s="24"/>
      <c r="H86" s="21"/>
      <c r="I86" s="21"/>
    </row>
    <row r="90" spans="1:12" s="16" customFormat="1" ht="34.5">
      <c r="A90" s="26" t="s">
        <v>15</v>
      </c>
      <c r="B90" s="27" t="s">
        <v>16</v>
      </c>
      <c r="C90" s="135" t="s">
        <v>235</v>
      </c>
      <c r="D90" s="28" t="s">
        <v>236</v>
      </c>
      <c r="E90" s="28" t="s">
        <v>237</v>
      </c>
      <c r="F90" s="28" t="s">
        <v>238</v>
      </c>
      <c r="G90" s="28" t="s">
        <v>12</v>
      </c>
      <c r="H90" s="29"/>
      <c r="I90" s="29"/>
      <c r="J90" s="30"/>
      <c r="K90" s="30"/>
      <c r="L90" s="31"/>
    </row>
    <row r="91" spans="1:12" s="16" customFormat="1" ht="12">
      <c r="A91" s="14"/>
      <c r="B91" s="27" t="s">
        <v>141</v>
      </c>
      <c r="C91" s="60">
        <v>0</v>
      </c>
      <c r="D91" s="33">
        <v>23</v>
      </c>
      <c r="E91" s="33">
        <v>0</v>
      </c>
      <c r="F91" s="33">
        <v>0</v>
      </c>
      <c r="G91" s="33">
        <v>23</v>
      </c>
      <c r="H91" s="29"/>
      <c r="I91" s="29"/>
      <c r="J91" s="30"/>
      <c r="K91" s="30"/>
      <c r="L91" s="31"/>
    </row>
    <row r="92" spans="1:12" s="16" customFormat="1" ht="12">
      <c r="A92" s="14"/>
      <c r="B92" s="27" t="s">
        <v>142</v>
      </c>
      <c r="C92" s="60">
        <v>0</v>
      </c>
      <c r="D92" s="33">
        <v>29</v>
      </c>
      <c r="E92" s="33">
        <v>0</v>
      </c>
      <c r="F92" s="33">
        <v>0</v>
      </c>
      <c r="G92" s="33">
        <v>29</v>
      </c>
      <c r="H92" s="29"/>
      <c r="I92" s="29"/>
      <c r="J92" s="30"/>
      <c r="K92" s="30"/>
      <c r="L92" s="31"/>
    </row>
    <row r="93" spans="1:12" s="16" customFormat="1" ht="12">
      <c r="A93" s="14"/>
      <c r="B93" s="27" t="s">
        <v>168</v>
      </c>
      <c r="C93" s="60">
        <v>0</v>
      </c>
      <c r="D93" s="33">
        <v>18</v>
      </c>
      <c r="E93" s="33">
        <v>0</v>
      </c>
      <c r="F93" s="33">
        <v>0</v>
      </c>
      <c r="G93" s="33">
        <v>18</v>
      </c>
      <c r="H93" s="29"/>
      <c r="I93" s="29"/>
      <c r="J93" s="30"/>
      <c r="K93" s="30"/>
      <c r="L93" s="31"/>
    </row>
    <row r="94" spans="1:12" s="16" customFormat="1" ht="12">
      <c r="A94" s="14"/>
      <c r="B94" s="27" t="s">
        <v>169</v>
      </c>
      <c r="C94" s="60">
        <v>0</v>
      </c>
      <c r="D94" s="33">
        <v>29</v>
      </c>
      <c r="E94" s="33">
        <v>0</v>
      </c>
      <c r="F94" s="33">
        <v>0</v>
      </c>
      <c r="G94" s="33">
        <v>29</v>
      </c>
      <c r="H94" s="29"/>
      <c r="I94" s="29"/>
      <c r="J94" s="30"/>
      <c r="K94" s="30"/>
      <c r="L94" s="31"/>
    </row>
    <row r="95" spans="1:12" s="16" customFormat="1" ht="12">
      <c r="A95" s="14"/>
      <c r="B95" s="27" t="s">
        <v>170</v>
      </c>
      <c r="C95" s="60">
        <v>0</v>
      </c>
      <c r="D95" s="33">
        <v>23</v>
      </c>
      <c r="E95" s="33">
        <v>0</v>
      </c>
      <c r="F95" s="33">
        <v>0</v>
      </c>
      <c r="G95" s="33">
        <v>23</v>
      </c>
      <c r="H95" s="29"/>
      <c r="I95" s="29"/>
      <c r="J95" s="30"/>
      <c r="K95" s="30"/>
      <c r="L95" s="31"/>
    </row>
    <row r="96" spans="1:12" s="16" customFormat="1" ht="12">
      <c r="A96" s="14"/>
      <c r="B96" s="27" t="s">
        <v>171</v>
      </c>
      <c r="C96" s="60">
        <v>0</v>
      </c>
      <c r="D96" s="33">
        <v>26</v>
      </c>
      <c r="E96" s="33">
        <v>0</v>
      </c>
      <c r="F96" s="33">
        <v>0</v>
      </c>
      <c r="G96" s="33">
        <v>26</v>
      </c>
      <c r="H96" s="29"/>
      <c r="I96" s="29"/>
      <c r="J96" s="30"/>
      <c r="K96" s="30"/>
      <c r="L96" s="31"/>
    </row>
    <row r="97" spans="1:12" s="16" customFormat="1" ht="12">
      <c r="A97" s="14"/>
      <c r="B97" s="27" t="s">
        <v>176</v>
      </c>
      <c r="C97" s="60">
        <v>0</v>
      </c>
      <c r="D97" s="33">
        <v>21</v>
      </c>
      <c r="E97" s="33">
        <v>0</v>
      </c>
      <c r="F97" s="33">
        <v>0</v>
      </c>
      <c r="G97" s="33">
        <v>21</v>
      </c>
      <c r="H97" s="29"/>
      <c r="I97" s="29"/>
      <c r="J97" s="30"/>
      <c r="K97" s="30"/>
      <c r="L97" s="31"/>
    </row>
    <row r="98" spans="1:12" s="16" customFormat="1" ht="12">
      <c r="A98" s="14"/>
      <c r="B98" s="27" t="s">
        <v>177</v>
      </c>
      <c r="C98" s="60">
        <v>0</v>
      </c>
      <c r="D98" s="33">
        <v>21</v>
      </c>
      <c r="E98" s="33">
        <v>0</v>
      </c>
      <c r="F98" s="33">
        <v>0</v>
      </c>
      <c r="G98" s="33">
        <v>21</v>
      </c>
      <c r="H98" s="29"/>
      <c r="I98" s="29"/>
      <c r="J98" s="30"/>
      <c r="K98" s="30"/>
      <c r="L98" s="31"/>
    </row>
    <row r="99" spans="1:12" s="16" customFormat="1" ht="12">
      <c r="A99" s="14"/>
      <c r="B99" s="27" t="s">
        <v>178</v>
      </c>
      <c r="C99" s="60">
        <v>0</v>
      </c>
      <c r="D99" s="33">
        <v>27</v>
      </c>
      <c r="E99" s="33">
        <v>0</v>
      </c>
      <c r="F99" s="33">
        <v>0</v>
      </c>
      <c r="G99" s="33">
        <v>27</v>
      </c>
      <c r="H99" s="29"/>
      <c r="I99" s="29"/>
      <c r="J99" s="30"/>
      <c r="K99" s="30"/>
      <c r="L99" s="31"/>
    </row>
    <row r="100" spans="1:12" s="16" customFormat="1" ht="12">
      <c r="A100" s="14"/>
      <c r="B100" s="27" t="s">
        <v>179</v>
      </c>
      <c r="C100" s="60">
        <v>0</v>
      </c>
      <c r="D100" s="33">
        <v>27</v>
      </c>
      <c r="E100" s="33">
        <v>0</v>
      </c>
      <c r="F100" s="33">
        <v>0</v>
      </c>
      <c r="G100" s="33">
        <v>27</v>
      </c>
      <c r="H100" s="29"/>
      <c r="I100" s="29"/>
      <c r="J100" s="30"/>
      <c r="K100" s="30"/>
      <c r="L100" s="31"/>
    </row>
    <row r="101" spans="1:12" s="16" customFormat="1" ht="12">
      <c r="A101" s="14"/>
      <c r="B101" s="27" t="s">
        <v>180</v>
      </c>
      <c r="C101" s="60">
        <v>0</v>
      </c>
      <c r="D101" s="33">
        <v>28</v>
      </c>
      <c r="E101" s="33">
        <v>0</v>
      </c>
      <c r="F101" s="33">
        <v>0</v>
      </c>
      <c r="G101" s="33">
        <v>28</v>
      </c>
      <c r="H101" s="29"/>
      <c r="I101" s="29"/>
      <c r="J101" s="30"/>
      <c r="K101" s="30"/>
      <c r="L101" s="31"/>
    </row>
    <row r="102" spans="1:12" s="16" customFormat="1" ht="12">
      <c r="A102" s="14"/>
      <c r="B102" s="27" t="s">
        <v>181</v>
      </c>
      <c r="C102" s="60">
        <v>0</v>
      </c>
      <c r="D102" s="33">
        <v>31</v>
      </c>
      <c r="E102" s="33">
        <v>0</v>
      </c>
      <c r="F102" s="33">
        <v>0</v>
      </c>
      <c r="G102" s="33">
        <v>31</v>
      </c>
      <c r="H102" s="29"/>
      <c r="I102" s="29"/>
      <c r="J102" s="30"/>
      <c r="K102" s="30"/>
      <c r="L102" s="31"/>
    </row>
    <row r="103" spans="1:12" s="16" customFormat="1" ht="12">
      <c r="A103" s="14"/>
      <c r="B103" s="27" t="s">
        <v>182</v>
      </c>
      <c r="C103" s="60">
        <v>0</v>
      </c>
      <c r="D103" s="33">
        <v>29</v>
      </c>
      <c r="E103" s="33">
        <v>0</v>
      </c>
      <c r="F103" s="33">
        <v>0</v>
      </c>
      <c r="G103" s="33">
        <v>29</v>
      </c>
      <c r="H103" s="29"/>
      <c r="I103" s="29"/>
      <c r="J103" s="30"/>
      <c r="K103" s="30"/>
      <c r="L103" s="31"/>
    </row>
    <row r="104" spans="1:12" s="16" customFormat="1" ht="12">
      <c r="A104" s="14"/>
      <c r="B104" s="27" t="s">
        <v>183</v>
      </c>
      <c r="C104" s="60">
        <v>0</v>
      </c>
      <c r="D104" s="33">
        <v>23</v>
      </c>
      <c r="E104" s="33">
        <v>0</v>
      </c>
      <c r="F104" s="33">
        <v>0</v>
      </c>
      <c r="G104" s="33">
        <v>23</v>
      </c>
      <c r="H104" s="29"/>
      <c r="I104" s="29"/>
      <c r="J104" s="30"/>
      <c r="K104" s="30"/>
      <c r="L104" s="31"/>
    </row>
    <row r="105" spans="1:12" s="16" customFormat="1" ht="12">
      <c r="A105" s="14"/>
      <c r="B105" s="27" t="s">
        <v>191</v>
      </c>
      <c r="C105" s="60">
        <v>0</v>
      </c>
      <c r="D105" s="33">
        <v>25</v>
      </c>
      <c r="E105" s="33">
        <v>0</v>
      </c>
      <c r="F105" s="33">
        <v>0</v>
      </c>
      <c r="G105" s="33">
        <v>25</v>
      </c>
      <c r="H105" s="29"/>
      <c r="I105" s="29"/>
      <c r="J105" s="30"/>
      <c r="K105" s="30"/>
      <c r="L105" s="31"/>
    </row>
    <row r="106" spans="1:12" s="16" customFormat="1" ht="12">
      <c r="A106" s="14"/>
      <c r="B106" s="27" t="s">
        <v>192</v>
      </c>
      <c r="C106" s="60">
        <v>0</v>
      </c>
      <c r="D106" s="33">
        <v>31</v>
      </c>
      <c r="E106" s="33">
        <v>0</v>
      </c>
      <c r="F106" s="33">
        <v>0</v>
      </c>
      <c r="G106" s="33">
        <v>31</v>
      </c>
      <c r="H106" s="29"/>
      <c r="I106" s="29"/>
      <c r="J106" s="30"/>
      <c r="K106" s="30"/>
      <c r="L106" s="31"/>
    </row>
    <row r="107" spans="1:12" s="16" customFormat="1" ht="12">
      <c r="A107" s="14"/>
      <c r="B107" s="27" t="s">
        <v>195</v>
      </c>
      <c r="C107" s="60">
        <v>0</v>
      </c>
      <c r="D107" s="33">
        <v>25</v>
      </c>
      <c r="E107" s="33">
        <v>0</v>
      </c>
      <c r="F107" s="33">
        <v>0</v>
      </c>
      <c r="G107" s="33">
        <v>25</v>
      </c>
      <c r="H107" s="29"/>
      <c r="I107" s="29"/>
      <c r="J107" s="30"/>
      <c r="K107" s="30"/>
      <c r="L107" s="31"/>
    </row>
    <row r="108" spans="1:12" s="16" customFormat="1" ht="12">
      <c r="A108" s="14"/>
      <c r="B108" s="27" t="s">
        <v>196</v>
      </c>
      <c r="C108" s="60">
        <v>0</v>
      </c>
      <c r="D108" s="33">
        <v>29</v>
      </c>
      <c r="E108" s="33">
        <v>0</v>
      </c>
      <c r="F108" s="33">
        <v>0</v>
      </c>
      <c r="G108" s="33">
        <v>29</v>
      </c>
      <c r="H108" s="29"/>
      <c r="I108" s="29"/>
      <c r="J108" s="30"/>
      <c r="K108" s="30"/>
      <c r="L108" s="31"/>
    </row>
    <row r="109" spans="1:12" s="16" customFormat="1" ht="12">
      <c r="A109" s="14"/>
      <c r="B109" s="27" t="s">
        <v>197</v>
      </c>
      <c r="C109" s="60">
        <v>0</v>
      </c>
      <c r="D109" s="33">
        <v>23</v>
      </c>
      <c r="E109" s="33">
        <v>0</v>
      </c>
      <c r="F109" s="33">
        <v>0</v>
      </c>
      <c r="G109" s="33">
        <v>23</v>
      </c>
      <c r="H109" s="29"/>
      <c r="I109" s="29"/>
      <c r="J109" s="30"/>
      <c r="K109" s="30"/>
      <c r="L109" s="31"/>
    </row>
    <row r="110" spans="1:12" s="16" customFormat="1" ht="12">
      <c r="A110" s="14"/>
      <c r="B110" s="27" t="s">
        <v>202</v>
      </c>
      <c r="C110" s="60">
        <v>0</v>
      </c>
      <c r="D110" s="33">
        <v>16</v>
      </c>
      <c r="E110" s="33">
        <v>0</v>
      </c>
      <c r="F110" s="33">
        <v>0</v>
      </c>
      <c r="G110" s="33">
        <v>16</v>
      </c>
      <c r="H110" s="29"/>
      <c r="I110" s="29"/>
      <c r="J110" s="30"/>
      <c r="K110" s="30"/>
      <c r="L110" s="31"/>
    </row>
    <row r="111" spans="1:12" s="16" customFormat="1" ht="12">
      <c r="A111" s="14"/>
      <c r="B111" s="27" t="s">
        <v>204</v>
      </c>
      <c r="C111" s="60">
        <v>0</v>
      </c>
      <c r="D111" s="33">
        <v>15</v>
      </c>
      <c r="E111" s="33">
        <v>0</v>
      </c>
      <c r="F111" s="33">
        <v>0</v>
      </c>
      <c r="G111" s="33">
        <v>15</v>
      </c>
      <c r="H111" s="29"/>
      <c r="I111" s="29"/>
      <c r="J111" s="30"/>
      <c r="K111" s="30"/>
      <c r="L111" s="31"/>
    </row>
    <row r="112" spans="1:12" s="16" customFormat="1" ht="12">
      <c r="A112" s="14"/>
      <c r="B112" s="27" t="s">
        <v>205</v>
      </c>
      <c r="C112" s="60">
        <v>0</v>
      </c>
      <c r="D112" s="33">
        <v>14</v>
      </c>
      <c r="E112" s="33">
        <v>0</v>
      </c>
      <c r="F112" s="33">
        <v>0</v>
      </c>
      <c r="G112" s="33">
        <v>14</v>
      </c>
      <c r="H112" s="29"/>
      <c r="I112" s="29"/>
      <c r="J112" s="30"/>
      <c r="K112" s="30"/>
      <c r="L112" s="31"/>
    </row>
    <row r="113" spans="1:12" s="16" customFormat="1" ht="12">
      <c r="A113" s="14"/>
      <c r="B113" s="27" t="s">
        <v>206</v>
      </c>
      <c r="C113" s="60">
        <v>0</v>
      </c>
      <c r="D113" s="33">
        <v>14</v>
      </c>
      <c r="E113" s="33">
        <v>0</v>
      </c>
      <c r="F113" s="33">
        <v>0</v>
      </c>
      <c r="G113" s="33">
        <v>14</v>
      </c>
      <c r="H113" s="29"/>
      <c r="I113" s="29"/>
      <c r="J113" s="30"/>
      <c r="K113" s="30"/>
      <c r="L113" s="31"/>
    </row>
    <row r="114" spans="1:12" s="16" customFormat="1" ht="12">
      <c r="A114" s="14"/>
      <c r="B114" s="27" t="s">
        <v>207</v>
      </c>
      <c r="C114" s="60">
        <v>0</v>
      </c>
      <c r="D114" s="33">
        <v>19</v>
      </c>
      <c r="E114" s="33">
        <v>0</v>
      </c>
      <c r="F114" s="33">
        <v>0</v>
      </c>
      <c r="G114" s="33">
        <v>19</v>
      </c>
      <c r="H114" s="29"/>
      <c r="I114" s="29"/>
      <c r="J114" s="30"/>
      <c r="K114" s="30"/>
      <c r="L114" s="31"/>
    </row>
    <row r="115" spans="1:12" s="16" customFormat="1" ht="12">
      <c r="A115" s="14"/>
      <c r="B115" s="27" t="s">
        <v>208</v>
      </c>
      <c r="C115" s="60">
        <v>0</v>
      </c>
      <c r="D115" s="33">
        <v>18</v>
      </c>
      <c r="E115" s="33">
        <v>0</v>
      </c>
      <c r="F115" s="33">
        <v>0</v>
      </c>
      <c r="G115" s="33">
        <v>18</v>
      </c>
      <c r="H115" s="29"/>
      <c r="I115" s="29"/>
      <c r="J115" s="30"/>
      <c r="K115" s="30"/>
      <c r="L115" s="31"/>
    </row>
    <row r="116" spans="1:12" s="16" customFormat="1" ht="12">
      <c r="A116" s="14"/>
      <c r="B116" s="27" t="s">
        <v>209</v>
      </c>
      <c r="C116" s="60">
        <v>0</v>
      </c>
      <c r="D116" s="33">
        <v>18</v>
      </c>
      <c r="E116" s="33">
        <v>0</v>
      </c>
      <c r="F116" s="33">
        <v>0</v>
      </c>
      <c r="G116" s="33">
        <v>18</v>
      </c>
      <c r="H116" s="29"/>
      <c r="I116" s="29"/>
      <c r="J116" s="30"/>
      <c r="K116" s="30"/>
      <c r="L116" s="31"/>
    </row>
    <row r="117" spans="1:12" s="16" customFormat="1" ht="12">
      <c r="A117" s="14"/>
      <c r="B117" s="27" t="s">
        <v>210</v>
      </c>
      <c r="C117" s="60">
        <v>0</v>
      </c>
      <c r="D117" s="33">
        <v>22</v>
      </c>
      <c r="E117" s="33">
        <v>0</v>
      </c>
      <c r="F117" s="33">
        <v>0</v>
      </c>
      <c r="G117" s="33">
        <v>22</v>
      </c>
      <c r="H117" s="29"/>
      <c r="I117" s="29"/>
      <c r="J117" s="30"/>
      <c r="K117" s="30"/>
      <c r="L117" s="31"/>
    </row>
    <row r="118" spans="1:12" s="16" customFormat="1" ht="12">
      <c r="A118" s="14"/>
      <c r="B118" s="27" t="s">
        <v>211</v>
      </c>
      <c r="C118" s="60">
        <v>3</v>
      </c>
      <c r="D118" s="33">
        <v>22</v>
      </c>
      <c r="E118" s="33">
        <v>0</v>
      </c>
      <c r="F118" s="33">
        <v>0</v>
      </c>
      <c r="G118" s="33">
        <v>25</v>
      </c>
      <c r="H118" s="29"/>
      <c r="I118" s="29"/>
      <c r="J118" s="30"/>
      <c r="K118" s="30"/>
      <c r="L118" s="31"/>
    </row>
    <row r="119" spans="1:12" s="16" customFormat="1" ht="12">
      <c r="A119" s="14"/>
      <c r="B119" s="27" t="s">
        <v>212</v>
      </c>
      <c r="C119" s="60">
        <v>2</v>
      </c>
      <c r="D119" s="33">
        <v>21</v>
      </c>
      <c r="E119" s="33">
        <v>0</v>
      </c>
      <c r="F119" s="33">
        <v>0</v>
      </c>
      <c r="G119" s="33">
        <v>23</v>
      </c>
      <c r="H119" s="29"/>
      <c r="I119" s="29"/>
      <c r="J119" s="30"/>
      <c r="K119" s="30"/>
      <c r="L119" s="31"/>
    </row>
    <row r="120" spans="1:12" s="16" customFormat="1" ht="12">
      <c r="A120" s="14"/>
      <c r="B120" s="27" t="s">
        <v>213</v>
      </c>
      <c r="C120" s="60">
        <v>5</v>
      </c>
      <c r="D120" s="33">
        <v>21</v>
      </c>
      <c r="E120" s="33">
        <v>0</v>
      </c>
      <c r="F120" s="33">
        <v>0</v>
      </c>
      <c r="G120" s="33">
        <v>26</v>
      </c>
      <c r="H120" s="29"/>
      <c r="I120" s="29"/>
      <c r="J120" s="30"/>
      <c r="K120" s="30"/>
      <c r="L120" s="31"/>
    </row>
    <row r="121" spans="1:12" s="16" customFormat="1" ht="12">
      <c r="A121" s="14"/>
      <c r="B121" s="27" t="s">
        <v>214</v>
      </c>
      <c r="C121" s="60">
        <v>7</v>
      </c>
      <c r="D121" s="33">
        <v>12</v>
      </c>
      <c r="E121" s="33">
        <v>3</v>
      </c>
      <c r="F121" s="33">
        <f>$F$83</f>
        <v>0</v>
      </c>
      <c r="G121" s="33">
        <f>C121+D121+E121</f>
        <v>22</v>
      </c>
      <c r="H121" s="29"/>
      <c r="I121" s="29"/>
      <c r="J121" s="30"/>
      <c r="K121" s="30"/>
      <c r="L121" s="31"/>
    </row>
    <row r="122" spans="1:12" s="16" customFormat="1" ht="12">
      <c r="A122" s="14"/>
      <c r="B122" s="27" t="s">
        <v>215</v>
      </c>
      <c r="C122" s="60">
        <v>4</v>
      </c>
      <c r="D122" s="33">
        <v>11</v>
      </c>
      <c r="E122" s="33">
        <v>6</v>
      </c>
      <c r="F122" s="33">
        <v>1</v>
      </c>
      <c r="G122" s="33">
        <v>22</v>
      </c>
      <c r="H122" s="29"/>
      <c r="I122" s="29"/>
      <c r="J122" s="30"/>
      <c r="K122" s="30"/>
      <c r="L122" s="31"/>
    </row>
    <row r="123" spans="1:12" s="16" customFormat="1" ht="12">
      <c r="A123" s="14"/>
      <c r="B123" s="27" t="s">
        <v>227</v>
      </c>
      <c r="C123" s="60">
        <v>6</v>
      </c>
      <c r="D123" s="33">
        <v>12</v>
      </c>
      <c r="E123" s="33">
        <v>7</v>
      </c>
      <c r="F123" s="33">
        <v>0</v>
      </c>
      <c r="G123" s="33">
        <v>25</v>
      </c>
      <c r="H123" s="29"/>
      <c r="I123" s="29"/>
      <c r="J123" s="30"/>
      <c r="K123" s="30"/>
      <c r="L123" s="31"/>
    </row>
    <row r="124" spans="1:12" s="16" customFormat="1" ht="12">
      <c r="A124" s="14"/>
      <c r="B124" s="27" t="s">
        <v>228</v>
      </c>
      <c r="C124" s="60">
        <v>4</v>
      </c>
      <c r="D124" s="33">
        <v>10</v>
      </c>
      <c r="E124" s="33">
        <v>10</v>
      </c>
      <c r="F124" s="33">
        <v>0</v>
      </c>
      <c r="G124" s="33">
        <v>24</v>
      </c>
      <c r="H124" s="29"/>
      <c r="I124" s="29"/>
      <c r="J124" s="30"/>
      <c r="K124" s="30"/>
      <c r="L124" s="31"/>
    </row>
    <row r="125" spans="1:12" s="16" customFormat="1" ht="12">
      <c r="A125" s="14"/>
      <c r="B125" s="27" t="s">
        <v>229</v>
      </c>
      <c r="C125" s="60">
        <v>5</v>
      </c>
      <c r="D125" s="33">
        <v>11</v>
      </c>
      <c r="E125" s="33">
        <v>11</v>
      </c>
      <c r="F125" s="33">
        <v>0</v>
      </c>
      <c r="G125" s="33">
        <v>27</v>
      </c>
      <c r="H125" s="29"/>
      <c r="I125" s="29"/>
      <c r="J125" s="30"/>
      <c r="K125" s="30"/>
      <c r="L125" s="31"/>
    </row>
    <row r="126" spans="1:12" s="16" customFormat="1" ht="12">
      <c r="A126" s="14"/>
      <c r="B126" s="27" t="s">
        <v>234</v>
      </c>
      <c r="C126" s="33">
        <v>7</v>
      </c>
      <c r="D126" s="33">
        <v>7</v>
      </c>
      <c r="E126" s="33">
        <v>15</v>
      </c>
      <c r="F126" s="33">
        <v>0</v>
      </c>
      <c r="G126" s="33">
        <v>29</v>
      </c>
      <c r="H126" s="29"/>
      <c r="I126" s="29"/>
      <c r="J126" s="30"/>
      <c r="K126" s="30"/>
      <c r="L126" s="31"/>
    </row>
    <row r="127" spans="1:12" s="16" customFormat="1" ht="12">
      <c r="A127" s="14"/>
      <c r="B127" s="27" t="s">
        <v>241</v>
      </c>
      <c r="C127" s="33">
        <v>10</v>
      </c>
      <c r="D127" s="33">
        <v>11</v>
      </c>
      <c r="E127" s="33">
        <v>10</v>
      </c>
      <c r="F127" s="33">
        <v>0</v>
      </c>
      <c r="G127" s="33">
        <v>31</v>
      </c>
      <c r="H127" s="29"/>
      <c r="I127" s="29"/>
      <c r="J127" s="30"/>
      <c r="K127" s="30"/>
      <c r="L127" s="31"/>
    </row>
    <row r="128" spans="1:12" s="16" customFormat="1" ht="12">
      <c r="A128" s="14"/>
      <c r="B128" s="27" t="s">
        <v>242</v>
      </c>
      <c r="C128" s="33">
        <v>3</v>
      </c>
      <c r="D128" s="33">
        <v>9</v>
      </c>
      <c r="E128" s="33">
        <v>4</v>
      </c>
      <c r="F128" s="33">
        <f>$F$83</f>
        <v>0</v>
      </c>
      <c r="G128" s="33">
        <v>16</v>
      </c>
      <c r="H128" s="29"/>
      <c r="I128" s="29"/>
      <c r="J128" s="30"/>
      <c r="K128" s="30"/>
      <c r="L128" s="31"/>
    </row>
    <row r="129" spans="1:12" s="16" customFormat="1" ht="12">
      <c r="A129" s="14"/>
      <c r="B129" s="27" t="s">
        <v>243</v>
      </c>
      <c r="C129" s="33">
        <v>2</v>
      </c>
      <c r="D129" s="33">
        <v>8</v>
      </c>
      <c r="E129" s="33">
        <v>3</v>
      </c>
      <c r="F129" s="33">
        <v>0</v>
      </c>
      <c r="G129" s="33">
        <v>13</v>
      </c>
      <c r="H129" s="29"/>
      <c r="I129" s="29"/>
      <c r="J129" s="30"/>
      <c r="K129" s="30"/>
      <c r="L129" s="31"/>
    </row>
    <row r="130" spans="1:12" s="16" customFormat="1" ht="12">
      <c r="A130" s="14"/>
      <c r="B130" s="27" t="s">
        <v>247</v>
      </c>
      <c r="C130" s="33">
        <v>2</v>
      </c>
      <c r="D130" s="33">
        <v>8</v>
      </c>
      <c r="E130" s="33">
        <v>3</v>
      </c>
      <c r="F130" s="33">
        <v>0</v>
      </c>
      <c r="G130" s="33">
        <v>13</v>
      </c>
      <c r="H130" s="29"/>
      <c r="I130" s="29"/>
      <c r="J130" s="30"/>
      <c r="K130" s="30"/>
      <c r="L130" s="31"/>
    </row>
    <row r="131" spans="1:12" s="16" customFormat="1" ht="12">
      <c r="A131" s="14"/>
      <c r="B131" s="27" t="s">
        <v>248</v>
      </c>
      <c r="C131" s="33">
        <v>6</v>
      </c>
      <c r="D131" s="33">
        <v>8</v>
      </c>
      <c r="E131" s="33">
        <v>7</v>
      </c>
      <c r="F131" s="33">
        <v>0</v>
      </c>
      <c r="G131" s="33">
        <v>21</v>
      </c>
      <c r="H131" s="29"/>
      <c r="I131" s="29"/>
      <c r="J131" s="30"/>
      <c r="K131" s="30"/>
      <c r="L131" s="31"/>
    </row>
    <row r="132" spans="1:12" s="16" customFormat="1" ht="12">
      <c r="A132" s="14"/>
      <c r="B132" s="27" t="s">
        <v>249</v>
      </c>
      <c r="C132" s="33">
        <v>6</v>
      </c>
      <c r="D132" s="33">
        <v>8</v>
      </c>
      <c r="E132" s="33">
        <v>7</v>
      </c>
      <c r="F132" s="33">
        <v>0</v>
      </c>
      <c r="G132" s="33">
        <v>21</v>
      </c>
      <c r="H132" s="29"/>
      <c r="I132" s="29"/>
      <c r="J132" s="30"/>
      <c r="K132" s="30"/>
      <c r="L132" s="31"/>
    </row>
    <row r="133" spans="1:12" s="16" customFormat="1" ht="12">
      <c r="A133" s="14"/>
      <c r="B133" s="27" t="s">
        <v>250</v>
      </c>
      <c r="C133" s="33">
        <v>2</v>
      </c>
      <c r="D133" s="33">
        <v>11</v>
      </c>
      <c r="E133" s="33">
        <v>3</v>
      </c>
      <c r="F133" s="33">
        <v>0</v>
      </c>
      <c r="G133" s="33">
        <v>16</v>
      </c>
      <c r="H133" s="29"/>
      <c r="I133" s="29"/>
      <c r="J133" s="30"/>
      <c r="K133" s="30"/>
      <c r="L133" s="31"/>
    </row>
    <row r="134" spans="1:12" s="16" customFormat="1" ht="12">
      <c r="A134" s="14"/>
      <c r="B134" s="27" t="s">
        <v>251</v>
      </c>
      <c r="C134" s="33">
        <v>8</v>
      </c>
      <c r="D134" s="33">
        <v>10</v>
      </c>
      <c r="E134" s="33">
        <v>5</v>
      </c>
      <c r="F134" s="33">
        <f>$F$83</f>
        <v>0</v>
      </c>
      <c r="G134" s="33">
        <v>23</v>
      </c>
      <c r="H134" s="29"/>
      <c r="I134" s="29"/>
      <c r="J134" s="30"/>
      <c r="K134" s="30"/>
      <c r="L134" s="31"/>
    </row>
    <row r="135" spans="1:12" s="16" customFormat="1" ht="12">
      <c r="A135" s="14"/>
      <c r="B135" s="27" t="s">
        <v>252</v>
      </c>
      <c r="C135" s="33">
        <v>10</v>
      </c>
      <c r="D135" s="33">
        <v>13</v>
      </c>
      <c r="E135" s="33">
        <v>3</v>
      </c>
      <c r="F135" s="33">
        <v>0</v>
      </c>
      <c r="G135" s="33">
        <v>26</v>
      </c>
      <c r="H135" s="29"/>
      <c r="I135" s="29"/>
      <c r="J135" s="30"/>
      <c r="K135" s="30"/>
      <c r="L135" s="31"/>
    </row>
    <row r="136" spans="1:12" s="16" customFormat="1" ht="12">
      <c r="A136" s="14"/>
      <c r="B136" s="27" t="s">
        <v>253</v>
      </c>
      <c r="C136" s="33">
        <v>10</v>
      </c>
      <c r="D136" s="33">
        <v>13</v>
      </c>
      <c r="E136" s="33">
        <v>3</v>
      </c>
      <c r="F136" s="33">
        <v>0</v>
      </c>
      <c r="G136" s="33">
        <v>26</v>
      </c>
      <c r="H136" s="29"/>
      <c r="I136" s="29"/>
      <c r="J136" s="30"/>
      <c r="K136" s="30"/>
      <c r="L136" s="31"/>
    </row>
    <row r="137" spans="1:12" s="16" customFormat="1" ht="12">
      <c r="A137" s="14"/>
      <c r="B137" s="27" t="s">
        <v>261</v>
      </c>
      <c r="C137" s="33">
        <v>4</v>
      </c>
      <c r="D137" s="33">
        <v>13</v>
      </c>
      <c r="E137" s="33">
        <v>3</v>
      </c>
      <c r="F137" s="33">
        <v>0</v>
      </c>
      <c r="G137" s="33">
        <v>20</v>
      </c>
      <c r="H137" s="29"/>
      <c r="I137" s="29"/>
      <c r="J137" s="30"/>
      <c r="K137" s="30"/>
      <c r="L137" s="31"/>
    </row>
    <row r="138" spans="1:12" s="16" customFormat="1" ht="12">
      <c r="A138" s="14"/>
      <c r="B138" s="27" t="s">
        <v>262</v>
      </c>
      <c r="C138" s="33">
        <v>2</v>
      </c>
      <c r="D138" s="33">
        <v>4</v>
      </c>
      <c r="E138" s="33">
        <v>0</v>
      </c>
      <c r="F138" s="33">
        <v>0</v>
      </c>
      <c r="G138" s="33">
        <v>6</v>
      </c>
      <c r="H138" s="29"/>
      <c r="I138" s="29"/>
      <c r="J138" s="30"/>
      <c r="K138" s="30"/>
      <c r="L138" s="31"/>
    </row>
    <row r="139" spans="1:12" s="16" customFormat="1" ht="12">
      <c r="A139" s="14"/>
      <c r="B139" s="27" t="s">
        <v>263</v>
      </c>
      <c r="C139" s="33">
        <v>1</v>
      </c>
      <c r="D139" s="33">
        <v>5</v>
      </c>
      <c r="E139" s="33">
        <v>1</v>
      </c>
      <c r="F139" s="33">
        <v>0</v>
      </c>
      <c r="G139" s="33">
        <v>7</v>
      </c>
      <c r="H139" s="29"/>
      <c r="I139" s="29"/>
      <c r="J139" s="30"/>
      <c r="K139" s="30"/>
      <c r="L139" s="31"/>
    </row>
    <row r="140" spans="1:12" s="16" customFormat="1" ht="12">
      <c r="A140" s="14"/>
      <c r="B140" s="27" t="s">
        <v>265</v>
      </c>
      <c r="C140" s="33">
        <v>2</v>
      </c>
      <c r="D140" s="33">
        <v>8</v>
      </c>
      <c r="E140" s="33">
        <v>4</v>
      </c>
      <c r="F140" s="33">
        <v>0</v>
      </c>
      <c r="G140" s="33">
        <v>14</v>
      </c>
      <c r="H140" s="29"/>
      <c r="I140" s="29"/>
      <c r="J140" s="30"/>
      <c r="K140" s="30"/>
      <c r="L140" s="31"/>
    </row>
    <row r="141" spans="1:12" s="16" customFormat="1" ht="12">
      <c r="A141" s="14"/>
      <c r="B141" s="27" t="s">
        <v>269</v>
      </c>
      <c r="C141" s="33">
        <v>4</v>
      </c>
      <c r="D141" s="33">
        <v>9</v>
      </c>
      <c r="E141" s="33">
        <v>7</v>
      </c>
      <c r="F141" s="33">
        <v>0</v>
      </c>
      <c r="G141" s="33">
        <v>20</v>
      </c>
      <c r="H141" s="29"/>
      <c r="I141" s="29"/>
      <c r="J141" s="30"/>
      <c r="K141" s="30"/>
      <c r="L141" s="31"/>
    </row>
    <row r="142" spans="1:12" s="16" customFormat="1" ht="12">
      <c r="A142" s="14"/>
      <c r="B142" s="27" t="s">
        <v>270</v>
      </c>
      <c r="C142" s="33">
        <v>3</v>
      </c>
      <c r="D142" s="33">
        <v>10</v>
      </c>
      <c r="E142" s="33">
        <v>9</v>
      </c>
      <c r="F142" s="33">
        <v>0</v>
      </c>
      <c r="G142" s="33">
        <v>22</v>
      </c>
      <c r="H142" s="29"/>
      <c r="I142" s="29"/>
      <c r="J142" s="30"/>
      <c r="K142" s="30"/>
      <c r="L142" s="31"/>
    </row>
    <row r="143" spans="1:12" s="16" customFormat="1" ht="12">
      <c r="A143" s="14"/>
      <c r="B143" s="27" t="s">
        <v>271</v>
      </c>
      <c r="C143" s="33">
        <v>1</v>
      </c>
      <c r="D143" s="33">
        <v>9</v>
      </c>
      <c r="E143" s="33">
        <v>9</v>
      </c>
      <c r="F143" s="33">
        <v>0</v>
      </c>
      <c r="G143" s="33">
        <v>19</v>
      </c>
      <c r="H143" s="29"/>
      <c r="I143" s="29"/>
      <c r="J143" s="30"/>
      <c r="K143" s="30"/>
      <c r="L143" s="31"/>
    </row>
    <row r="144" spans="1:12" s="16" customFormat="1" ht="12">
      <c r="A144" s="14"/>
      <c r="B144" s="27" t="s">
        <v>272</v>
      </c>
      <c r="C144" s="33">
        <f>$C$83</f>
        <v>2</v>
      </c>
      <c r="D144" s="33">
        <f>$D$83</f>
        <v>9</v>
      </c>
      <c r="E144" s="33">
        <f>$E$83</f>
        <v>11</v>
      </c>
      <c r="F144" s="33">
        <f>$F$83</f>
        <v>0</v>
      </c>
      <c r="G144" s="33">
        <f>$G$83</f>
        <v>22</v>
      </c>
      <c r="H144" s="29"/>
      <c r="I144" s="29"/>
      <c r="J144" s="30"/>
      <c r="K144" s="30"/>
      <c r="L144" s="31"/>
    </row>
    <row r="145" spans="1:12" s="16" customFormat="1" ht="11.25" customHeight="1">
      <c r="A145" s="14"/>
      <c r="B145" s="38"/>
      <c r="C145" s="38"/>
      <c r="D145" s="39"/>
      <c r="E145" s="39"/>
      <c r="F145" s="39"/>
      <c r="G145" s="39"/>
      <c r="H145" s="29"/>
      <c r="I145" s="29"/>
      <c r="J145" s="30"/>
      <c r="K145" s="30"/>
      <c r="L145" s="31"/>
    </row>
    <row r="146" spans="1:12" s="16" customFormat="1" ht="12">
      <c r="A146" s="14"/>
      <c r="B146" s="34" t="s">
        <v>17</v>
      </c>
      <c r="C146" s="35">
        <f>SUM(C144-C143)/C143</f>
        <v>1</v>
      </c>
      <c r="D146" s="35">
        <f>SUM(D144-D143)/D143</f>
        <v>0</v>
      </c>
      <c r="E146" s="35">
        <f>SUM(E144-E143)/E143</f>
        <v>0.22222222222222221</v>
      </c>
      <c r="F146" s="35" t="e">
        <f>SUM(F144-F143)/F143</f>
        <v>#DIV/0!</v>
      </c>
      <c r="G146" s="35">
        <f>SUM(G144-G143)/G143</f>
        <v>0.15789473684210525</v>
      </c>
      <c r="H146" s="29"/>
      <c r="I146" s="29"/>
      <c r="J146" s="30"/>
      <c r="K146" s="30"/>
      <c r="L146" s="31"/>
    </row>
    <row r="147" spans="1:12" s="16" customFormat="1" ht="12">
      <c r="A147" s="32"/>
      <c r="B147" s="34" t="s">
        <v>18</v>
      </c>
      <c r="C147" s="35">
        <f>SUM(C144-C140)/C140</f>
        <v>0</v>
      </c>
      <c r="D147" s="35">
        <f>SUM(D144-D140)/D140</f>
        <v>0.125</v>
      </c>
      <c r="E147" s="35">
        <f>SUM(E144-E140)/E140</f>
        <v>1.75</v>
      </c>
      <c r="F147" s="35" t="e">
        <f>SUM(F144-F140)/F140</f>
        <v>#DIV/0!</v>
      </c>
      <c r="G147" s="35">
        <f>SUM(G144-G140)/G140</f>
        <v>0.5714285714285714</v>
      </c>
      <c r="H147" s="29"/>
      <c r="I147" s="29"/>
      <c r="J147" s="30"/>
      <c r="K147" s="30"/>
      <c r="L147" s="31"/>
    </row>
    <row r="148" spans="1:12" s="16" customFormat="1" ht="12">
      <c r="A148" s="32"/>
      <c r="B148" s="38"/>
      <c r="C148" s="38"/>
      <c r="D148" s="40"/>
      <c r="E148" s="40"/>
      <c r="F148" s="40"/>
      <c r="G148" s="40"/>
      <c r="H148" s="29"/>
      <c r="I148" s="29"/>
      <c r="J148" s="30"/>
      <c r="K148" s="30"/>
      <c r="L148" s="31"/>
    </row>
    <row r="149" spans="1:12" s="16" customFormat="1" ht="12">
      <c r="A149" s="32"/>
      <c r="B149" s="14"/>
      <c r="C149" s="14"/>
      <c r="D149" s="15"/>
      <c r="E149" s="15"/>
      <c r="F149" s="15"/>
      <c r="G149" s="15"/>
      <c r="H149" s="29"/>
      <c r="I149" s="29"/>
      <c r="J149" s="30"/>
      <c r="K149" s="30"/>
      <c r="L149" s="31"/>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IV198"/>
  <sheetViews>
    <sheetView showGridLines="0" topLeftCell="A154" workbookViewId="0">
      <selection activeCell="G192" sqref="G192"/>
    </sheetView>
  </sheetViews>
  <sheetFormatPr defaultColWidth="8.85546875" defaultRowHeight="12.75"/>
  <cols>
    <col min="1" max="1" width="32.85546875" style="1" customWidth="1"/>
    <col min="2" max="2" width="20.5703125" style="1" bestFit="1" customWidth="1"/>
    <col min="3" max="3" width="15.85546875" style="1" customWidth="1"/>
    <col min="4" max="4" width="20.42578125" style="1" customWidth="1"/>
    <col min="5" max="5" width="15.140625" style="1" customWidth="1"/>
    <col min="6" max="6" width="18.7109375" style="1" customWidth="1"/>
    <col min="7" max="7" width="15.42578125" style="1" customWidth="1"/>
    <col min="8" max="16384" width="8.85546875" style="1"/>
  </cols>
  <sheetData>
    <row r="2" spans="1:8" s="377" customFormat="1" ht="22.5">
      <c r="A2" s="377" t="s">
        <v>143</v>
      </c>
    </row>
    <row r="3" spans="1:8" s="377" customFormat="1" ht="14.25" customHeight="1">
      <c r="A3" s="382" t="s">
        <v>309</v>
      </c>
    </row>
    <row r="7" spans="1:8" s="25" customFormat="1" ht="12">
      <c r="A7" s="21" t="s">
        <v>6</v>
      </c>
      <c r="B7" s="17"/>
      <c r="C7" s="498" t="s">
        <v>162</v>
      </c>
      <c r="D7" s="498" t="s">
        <v>7</v>
      </c>
      <c r="E7" s="498" t="s">
        <v>8</v>
      </c>
      <c r="F7" s="498"/>
      <c r="G7" s="21"/>
      <c r="H7" s="21"/>
    </row>
    <row r="8" spans="1:8" s="25" customFormat="1" ht="12">
      <c r="A8" s="499" t="s">
        <v>144</v>
      </c>
      <c r="B8" s="498" t="s">
        <v>9</v>
      </c>
      <c r="C8" s="20" t="s">
        <v>163</v>
      </c>
      <c r="D8" s="20" t="s">
        <v>164</v>
      </c>
      <c r="E8" s="20" t="s">
        <v>11</v>
      </c>
      <c r="F8" s="498"/>
      <c r="G8" s="21"/>
      <c r="H8" s="21"/>
    </row>
    <row r="9" spans="1:8" s="25" customFormat="1" ht="12">
      <c r="A9" s="21"/>
      <c r="B9" s="17"/>
      <c r="C9" s="498"/>
      <c r="D9" s="498"/>
      <c r="E9" s="498"/>
      <c r="F9" s="498" t="s">
        <v>12</v>
      </c>
      <c r="G9" s="21"/>
      <c r="H9" s="21"/>
    </row>
    <row r="10" spans="1:8" s="25" customFormat="1" ht="12">
      <c r="A10" s="21" t="s">
        <v>13</v>
      </c>
      <c r="B10" s="21"/>
      <c r="C10" s="500">
        <v>0</v>
      </c>
      <c r="D10" s="500">
        <v>0</v>
      </c>
      <c r="E10" s="500">
        <v>0</v>
      </c>
      <c r="F10" s="500">
        <f>SUM(C10:E10)</f>
        <v>0</v>
      </c>
      <c r="G10" s="21"/>
      <c r="H10" s="21"/>
    </row>
    <row r="11" spans="1:8" s="25" customFormat="1" ht="12">
      <c r="A11" s="21"/>
      <c r="B11" s="21"/>
      <c r="C11" s="500"/>
      <c r="D11" s="500"/>
      <c r="E11" s="500"/>
      <c r="F11" s="500"/>
      <c r="G11" s="21"/>
      <c r="H11" s="21"/>
    </row>
    <row r="12" spans="1:8" s="25" customFormat="1" ht="12">
      <c r="A12" s="21"/>
      <c r="B12" s="21"/>
      <c r="C12" s="500"/>
      <c r="D12" s="500"/>
      <c r="E12" s="500"/>
      <c r="F12" s="500"/>
      <c r="G12" s="21"/>
      <c r="H12" s="21"/>
    </row>
    <row r="13" spans="1:8" s="25" customFormat="1" ht="12">
      <c r="A13" s="21" t="s">
        <v>6</v>
      </c>
      <c r="B13" s="17"/>
      <c r="C13" s="498" t="s">
        <v>162</v>
      </c>
      <c r="D13" s="498" t="s">
        <v>7</v>
      </c>
      <c r="E13" s="498" t="s">
        <v>8</v>
      </c>
      <c r="F13" s="498"/>
      <c r="G13" s="21"/>
      <c r="H13" s="21"/>
    </row>
    <row r="14" spans="1:8" s="25" customFormat="1" ht="12">
      <c r="A14" s="499" t="s">
        <v>145</v>
      </c>
      <c r="B14" s="498" t="s">
        <v>9</v>
      </c>
      <c r="C14" s="20" t="s">
        <v>163</v>
      </c>
      <c r="D14" s="20" t="s">
        <v>164</v>
      </c>
      <c r="E14" s="20" t="s">
        <v>11</v>
      </c>
      <c r="F14" s="498"/>
      <c r="G14" s="21"/>
      <c r="H14" s="21"/>
    </row>
    <row r="15" spans="1:8" s="25" customFormat="1" ht="12">
      <c r="A15" s="21"/>
      <c r="B15" s="17"/>
      <c r="C15" s="498"/>
      <c r="D15" s="498"/>
      <c r="E15" s="498"/>
      <c r="F15" s="498" t="s">
        <v>12</v>
      </c>
      <c r="G15" s="21"/>
      <c r="H15" s="21"/>
    </row>
    <row r="16" spans="1:8" s="25" customFormat="1" ht="12">
      <c r="A16" s="21" t="s">
        <v>13</v>
      </c>
      <c r="B16" s="21"/>
      <c r="C16" s="500">
        <v>0</v>
      </c>
      <c r="D16" s="500">
        <v>0</v>
      </c>
      <c r="E16" s="500">
        <v>0</v>
      </c>
      <c r="F16" s="500">
        <f>SUM(C16:E16)</f>
        <v>0</v>
      </c>
      <c r="G16" s="21"/>
      <c r="H16" s="21"/>
    </row>
    <row r="17" spans="1:8" s="25" customFormat="1" ht="12">
      <c r="A17" s="21"/>
      <c r="B17" s="21"/>
      <c r="C17" s="500"/>
      <c r="D17" s="500"/>
      <c r="E17" s="500"/>
      <c r="F17" s="500"/>
      <c r="G17" s="21"/>
      <c r="H17" s="21"/>
    </row>
    <row r="18" spans="1:8" s="25" customFormat="1" ht="12">
      <c r="A18" s="21"/>
      <c r="B18" s="21"/>
      <c r="C18" s="500"/>
      <c r="D18" s="500"/>
      <c r="E18" s="500"/>
      <c r="F18" s="500"/>
      <c r="G18" s="21"/>
      <c r="H18" s="21"/>
    </row>
    <row r="19" spans="1:8" s="25" customFormat="1" ht="12">
      <c r="A19" s="21" t="s">
        <v>6</v>
      </c>
      <c r="B19" s="17"/>
      <c r="C19" s="498" t="s">
        <v>162</v>
      </c>
      <c r="D19" s="498" t="s">
        <v>7</v>
      </c>
      <c r="E19" s="498" t="s">
        <v>8</v>
      </c>
      <c r="F19" s="498"/>
      <c r="G19" s="21"/>
      <c r="H19" s="21"/>
    </row>
    <row r="20" spans="1:8" s="25" customFormat="1" ht="12">
      <c r="A20" s="499" t="s">
        <v>146</v>
      </c>
      <c r="B20" s="498" t="s">
        <v>9</v>
      </c>
      <c r="C20" s="20" t="s">
        <v>163</v>
      </c>
      <c r="D20" s="20" t="s">
        <v>164</v>
      </c>
      <c r="E20" s="20" t="s">
        <v>11</v>
      </c>
      <c r="F20" s="498"/>
      <c r="G20" s="21"/>
      <c r="H20" s="21"/>
    </row>
    <row r="21" spans="1:8" s="25" customFormat="1" ht="12">
      <c r="A21" s="21"/>
      <c r="B21" s="17"/>
      <c r="C21" s="498"/>
      <c r="D21" s="498"/>
      <c r="E21" s="498"/>
      <c r="F21" s="498" t="s">
        <v>12</v>
      </c>
      <c r="G21" s="21"/>
      <c r="H21" s="21"/>
    </row>
    <row r="22" spans="1:8" s="25" customFormat="1" ht="12">
      <c r="A22" s="21" t="s">
        <v>13</v>
      </c>
      <c r="B22" s="21"/>
      <c r="C22" s="500">
        <v>0</v>
      </c>
      <c r="D22" s="500">
        <v>0</v>
      </c>
      <c r="E22" s="500">
        <v>0</v>
      </c>
      <c r="F22" s="500">
        <f>SUM(C22:E22)</f>
        <v>0</v>
      </c>
      <c r="G22" s="21"/>
      <c r="H22" s="21"/>
    </row>
    <row r="23" spans="1:8" s="25" customFormat="1" ht="12">
      <c r="A23" s="21"/>
      <c r="B23" s="21"/>
      <c r="C23" s="500"/>
      <c r="D23" s="500"/>
      <c r="E23" s="500"/>
      <c r="F23" s="500"/>
      <c r="G23" s="21"/>
      <c r="H23" s="21"/>
    </row>
    <row r="24" spans="1:8" s="25" customFormat="1" ht="12">
      <c r="A24" s="21"/>
      <c r="B24" s="21"/>
      <c r="C24" s="500"/>
      <c r="D24" s="500"/>
      <c r="E24" s="500"/>
      <c r="F24" s="500"/>
      <c r="G24" s="21"/>
      <c r="H24" s="21"/>
    </row>
    <row r="25" spans="1:8" s="25" customFormat="1" ht="12">
      <c r="A25" s="21" t="s">
        <v>6</v>
      </c>
      <c r="B25" s="17"/>
      <c r="C25" s="498" t="s">
        <v>162</v>
      </c>
      <c r="D25" s="498" t="s">
        <v>7</v>
      </c>
      <c r="E25" s="498" t="s">
        <v>8</v>
      </c>
      <c r="F25" s="498"/>
      <c r="G25" s="21"/>
      <c r="H25" s="21"/>
    </row>
    <row r="26" spans="1:8" s="25" customFormat="1" ht="12">
      <c r="A26" s="499" t="s">
        <v>147</v>
      </c>
      <c r="B26" s="498" t="s">
        <v>9</v>
      </c>
      <c r="C26" s="20" t="s">
        <v>163</v>
      </c>
      <c r="D26" s="20" t="s">
        <v>164</v>
      </c>
      <c r="E26" s="20" t="s">
        <v>11</v>
      </c>
      <c r="F26" s="498"/>
      <c r="G26" s="21"/>
      <c r="H26" s="21"/>
    </row>
    <row r="27" spans="1:8" s="25" customFormat="1" ht="12">
      <c r="A27" s="21"/>
      <c r="B27" s="17"/>
      <c r="C27" s="498"/>
      <c r="D27" s="498"/>
      <c r="E27" s="498"/>
      <c r="F27" s="498" t="s">
        <v>12</v>
      </c>
      <c r="G27" s="21"/>
      <c r="H27" s="21"/>
    </row>
    <row r="28" spans="1:8" s="25" customFormat="1" ht="12">
      <c r="A28" s="21" t="s">
        <v>13</v>
      </c>
      <c r="B28" s="21"/>
      <c r="C28" s="500">
        <v>0</v>
      </c>
      <c r="D28" s="500">
        <v>0</v>
      </c>
      <c r="E28" s="500">
        <v>0</v>
      </c>
      <c r="F28" s="500">
        <f>SUM(C28:E28)</f>
        <v>0</v>
      </c>
      <c r="G28" s="21"/>
      <c r="H28" s="21"/>
    </row>
    <row r="29" spans="1:8" s="25" customFormat="1" ht="12">
      <c r="A29" s="21"/>
      <c r="B29" s="21"/>
      <c r="C29" s="500"/>
      <c r="D29" s="500"/>
      <c r="E29" s="500"/>
      <c r="F29" s="500"/>
      <c r="G29" s="21"/>
      <c r="H29" s="21"/>
    </row>
    <row r="30" spans="1:8" s="25" customFormat="1" ht="12">
      <c r="A30" s="21"/>
      <c r="B30" s="21"/>
      <c r="C30" s="500"/>
      <c r="D30" s="500"/>
      <c r="E30" s="500"/>
      <c r="F30" s="500"/>
      <c r="G30" s="21"/>
      <c r="H30" s="21"/>
    </row>
    <row r="31" spans="1:8" s="25" customFormat="1" ht="12">
      <c r="A31" s="21" t="s">
        <v>6</v>
      </c>
      <c r="B31" s="17"/>
      <c r="C31" s="498" t="s">
        <v>162</v>
      </c>
      <c r="D31" s="498" t="s">
        <v>7</v>
      </c>
      <c r="E31" s="498" t="s">
        <v>8</v>
      </c>
      <c r="F31" s="498"/>
      <c r="G31" s="21"/>
      <c r="H31" s="21"/>
    </row>
    <row r="32" spans="1:8" s="25" customFormat="1" ht="12">
      <c r="A32" s="499" t="s">
        <v>148</v>
      </c>
      <c r="B32" s="498" t="s">
        <v>9</v>
      </c>
      <c r="C32" s="20" t="s">
        <v>163</v>
      </c>
      <c r="D32" s="20" t="s">
        <v>164</v>
      </c>
      <c r="E32" s="20" t="s">
        <v>11</v>
      </c>
      <c r="F32" s="498"/>
      <c r="G32" s="21"/>
      <c r="H32" s="21"/>
    </row>
    <row r="33" spans="1:8" s="25" customFormat="1" ht="12">
      <c r="A33" s="21"/>
      <c r="B33" s="17"/>
      <c r="C33" s="498"/>
      <c r="D33" s="498"/>
      <c r="E33" s="498"/>
      <c r="F33" s="498" t="s">
        <v>12</v>
      </c>
      <c r="G33" s="21"/>
      <c r="H33" s="21"/>
    </row>
    <row r="34" spans="1:8" s="25" customFormat="1" ht="12">
      <c r="A34" s="21" t="s">
        <v>13</v>
      </c>
      <c r="B34" s="21"/>
      <c r="C34" s="500">
        <v>0</v>
      </c>
      <c r="D34" s="500">
        <v>0</v>
      </c>
      <c r="E34" s="500">
        <v>0</v>
      </c>
      <c r="F34" s="500">
        <f>SUM(C34:E34)</f>
        <v>0</v>
      </c>
      <c r="G34" s="21"/>
      <c r="H34" s="21"/>
    </row>
    <row r="35" spans="1:8" s="25" customFormat="1" ht="12">
      <c r="A35" s="21"/>
      <c r="B35" s="21"/>
      <c r="C35" s="500"/>
      <c r="D35" s="500"/>
      <c r="E35" s="500"/>
      <c r="F35" s="500"/>
      <c r="G35" s="21"/>
      <c r="H35" s="21"/>
    </row>
    <row r="36" spans="1:8" s="25" customFormat="1" ht="12">
      <c r="A36" s="21"/>
      <c r="B36" s="21"/>
      <c r="C36" s="500"/>
      <c r="D36" s="500"/>
      <c r="E36" s="500"/>
      <c r="F36" s="500"/>
      <c r="G36" s="21"/>
      <c r="H36" s="21"/>
    </row>
    <row r="37" spans="1:8" s="25" customFormat="1" ht="12">
      <c r="A37" s="21" t="s">
        <v>6</v>
      </c>
      <c r="B37" s="17"/>
      <c r="C37" s="498" t="s">
        <v>162</v>
      </c>
      <c r="D37" s="498" t="s">
        <v>7</v>
      </c>
      <c r="E37" s="498" t="s">
        <v>8</v>
      </c>
      <c r="F37" s="498"/>
      <c r="G37" s="21"/>
      <c r="H37" s="21"/>
    </row>
    <row r="38" spans="1:8" s="25" customFormat="1" ht="12">
      <c r="A38" s="499" t="s">
        <v>149</v>
      </c>
      <c r="B38" s="498" t="s">
        <v>9</v>
      </c>
      <c r="C38" s="20" t="s">
        <v>163</v>
      </c>
      <c r="D38" s="20" t="s">
        <v>164</v>
      </c>
      <c r="E38" s="20" t="s">
        <v>11</v>
      </c>
      <c r="F38" s="498"/>
      <c r="G38" s="21"/>
      <c r="H38" s="21"/>
    </row>
    <row r="39" spans="1:8" s="25" customFormat="1" ht="12">
      <c r="A39" s="21"/>
      <c r="B39" s="17"/>
      <c r="C39" s="498"/>
      <c r="D39" s="498"/>
      <c r="E39" s="498"/>
      <c r="F39" s="498" t="s">
        <v>12</v>
      </c>
      <c r="G39" s="21"/>
      <c r="H39" s="21"/>
    </row>
    <row r="40" spans="1:8" s="25" customFormat="1" ht="12">
      <c r="A40" s="21" t="s">
        <v>13</v>
      </c>
      <c r="B40" s="21"/>
      <c r="C40" s="500">
        <v>0</v>
      </c>
      <c r="D40" s="500">
        <v>0</v>
      </c>
      <c r="E40" s="500">
        <v>0</v>
      </c>
      <c r="F40" s="500">
        <f>SUM(C40:E40)</f>
        <v>0</v>
      </c>
      <c r="G40" s="21"/>
      <c r="H40" s="21"/>
    </row>
    <row r="41" spans="1:8" s="25" customFormat="1" ht="12">
      <c r="A41" s="21"/>
      <c r="B41" s="21"/>
      <c r="C41" s="500"/>
      <c r="D41" s="500"/>
      <c r="E41" s="500"/>
      <c r="F41" s="500"/>
      <c r="G41" s="21"/>
      <c r="H41" s="21"/>
    </row>
    <row r="42" spans="1:8" s="25" customFormat="1" ht="12">
      <c r="A42" s="21"/>
      <c r="B42" s="21"/>
      <c r="C42" s="500"/>
      <c r="D42" s="500"/>
      <c r="E42" s="500"/>
      <c r="F42" s="500"/>
      <c r="G42" s="21"/>
      <c r="H42" s="21"/>
    </row>
    <row r="43" spans="1:8" s="25" customFormat="1" ht="12">
      <c r="A43" s="21" t="s">
        <v>6</v>
      </c>
      <c r="B43" s="17"/>
      <c r="C43" s="498" t="s">
        <v>162</v>
      </c>
      <c r="D43" s="498" t="s">
        <v>7</v>
      </c>
      <c r="E43" s="498" t="s">
        <v>8</v>
      </c>
      <c r="F43" s="498"/>
      <c r="G43" s="21"/>
      <c r="H43" s="21"/>
    </row>
    <row r="44" spans="1:8" s="25" customFormat="1" ht="12">
      <c r="A44" s="499" t="s">
        <v>150</v>
      </c>
      <c r="B44" s="498" t="s">
        <v>9</v>
      </c>
      <c r="C44" s="20" t="s">
        <v>163</v>
      </c>
      <c r="D44" s="20" t="s">
        <v>164</v>
      </c>
      <c r="E44" s="20" t="s">
        <v>11</v>
      </c>
      <c r="F44" s="498"/>
      <c r="G44" s="21"/>
      <c r="H44" s="21"/>
    </row>
    <row r="45" spans="1:8" s="25" customFormat="1" ht="12">
      <c r="A45" s="21"/>
      <c r="B45" s="17"/>
      <c r="C45" s="498"/>
      <c r="D45" s="498"/>
      <c r="E45" s="498"/>
      <c r="F45" s="498" t="s">
        <v>12</v>
      </c>
      <c r="G45" s="21"/>
      <c r="H45" s="21"/>
    </row>
    <row r="46" spans="1:8" s="25" customFormat="1" ht="12">
      <c r="A46" s="21" t="s">
        <v>13</v>
      </c>
      <c r="B46" s="21"/>
      <c r="C46" s="500">
        <v>0</v>
      </c>
      <c r="D46" s="500">
        <v>0</v>
      </c>
      <c r="E46" s="500">
        <v>0</v>
      </c>
      <c r="F46" s="500">
        <f>SUM(C46:E46)</f>
        <v>0</v>
      </c>
      <c r="G46" s="21"/>
      <c r="H46" s="21"/>
    </row>
    <row r="47" spans="1:8" s="25" customFormat="1" ht="12">
      <c r="A47" s="21"/>
      <c r="B47" s="21"/>
      <c r="C47" s="500"/>
      <c r="D47" s="500"/>
      <c r="E47" s="500"/>
      <c r="F47" s="500"/>
      <c r="G47" s="21"/>
      <c r="H47" s="21"/>
    </row>
    <row r="48" spans="1:8" s="25" customFormat="1" ht="12">
      <c r="A48" s="21"/>
      <c r="B48" s="21"/>
      <c r="C48" s="500"/>
      <c r="D48" s="500"/>
      <c r="E48" s="500"/>
      <c r="F48" s="500"/>
      <c r="G48" s="21"/>
      <c r="H48" s="21"/>
    </row>
    <row r="49" spans="1:8" s="25" customFormat="1" ht="12">
      <c r="A49" s="21" t="s">
        <v>6</v>
      </c>
      <c r="B49" s="17"/>
      <c r="C49" s="498" t="s">
        <v>162</v>
      </c>
      <c r="D49" s="498" t="s">
        <v>7</v>
      </c>
      <c r="E49" s="498" t="s">
        <v>8</v>
      </c>
      <c r="F49" s="498"/>
      <c r="G49" s="21"/>
      <c r="H49" s="21"/>
    </row>
    <row r="50" spans="1:8" s="25" customFormat="1" ht="12">
      <c r="A50" s="499" t="s">
        <v>151</v>
      </c>
      <c r="B50" s="498" t="s">
        <v>9</v>
      </c>
      <c r="C50" s="20" t="s">
        <v>163</v>
      </c>
      <c r="D50" s="20" t="s">
        <v>164</v>
      </c>
      <c r="E50" s="20" t="s">
        <v>11</v>
      </c>
      <c r="F50" s="498"/>
      <c r="G50" s="21"/>
      <c r="H50" s="21"/>
    </row>
    <row r="51" spans="1:8" s="25" customFormat="1" ht="12">
      <c r="A51" s="21"/>
      <c r="B51" s="17"/>
      <c r="C51" s="498"/>
      <c r="D51" s="498"/>
      <c r="E51" s="498"/>
      <c r="F51" s="498" t="s">
        <v>12</v>
      </c>
      <c r="G51" s="21"/>
      <c r="H51" s="21"/>
    </row>
    <row r="52" spans="1:8" s="25" customFormat="1" ht="12">
      <c r="A52" s="21" t="s">
        <v>13</v>
      </c>
      <c r="B52" s="21"/>
      <c r="C52" s="500">
        <v>0</v>
      </c>
      <c r="D52" s="500">
        <v>0</v>
      </c>
      <c r="E52" s="500">
        <v>0</v>
      </c>
      <c r="F52" s="500">
        <f>SUM(C52:E52)</f>
        <v>0</v>
      </c>
      <c r="G52" s="21"/>
      <c r="H52" s="21"/>
    </row>
    <row r="53" spans="1:8" s="25" customFormat="1" ht="12">
      <c r="A53" s="21"/>
      <c r="B53" s="21"/>
      <c r="C53" s="500"/>
      <c r="D53" s="500"/>
      <c r="E53" s="500"/>
      <c r="F53" s="500"/>
      <c r="G53" s="21"/>
      <c r="H53" s="21"/>
    </row>
    <row r="54" spans="1:8" s="25" customFormat="1" ht="12">
      <c r="A54" s="21"/>
      <c r="B54" s="21"/>
      <c r="C54" s="500"/>
      <c r="D54" s="500"/>
      <c r="E54" s="500"/>
      <c r="F54" s="500"/>
      <c r="G54" s="21"/>
      <c r="H54" s="21"/>
    </row>
    <row r="55" spans="1:8" s="25" customFormat="1" ht="12">
      <c r="A55" s="21" t="s">
        <v>6</v>
      </c>
      <c r="B55" s="17"/>
      <c r="C55" s="498" t="s">
        <v>162</v>
      </c>
      <c r="D55" s="498" t="s">
        <v>7</v>
      </c>
      <c r="E55" s="498" t="s">
        <v>8</v>
      </c>
      <c r="F55" s="498"/>
      <c r="G55" s="21"/>
      <c r="H55" s="21"/>
    </row>
    <row r="56" spans="1:8" s="25" customFormat="1" ht="12">
      <c r="A56" s="499" t="s">
        <v>152</v>
      </c>
      <c r="B56" s="498" t="s">
        <v>9</v>
      </c>
      <c r="C56" s="20" t="s">
        <v>163</v>
      </c>
      <c r="D56" s="20" t="s">
        <v>164</v>
      </c>
      <c r="E56" s="20" t="s">
        <v>11</v>
      </c>
      <c r="F56" s="498"/>
      <c r="G56" s="21"/>
      <c r="H56" s="21"/>
    </row>
    <row r="57" spans="1:8" s="25" customFormat="1" ht="12">
      <c r="A57" s="21"/>
      <c r="B57" s="17"/>
      <c r="C57" s="498"/>
      <c r="D57" s="498"/>
      <c r="E57" s="498"/>
      <c r="F57" s="498" t="s">
        <v>12</v>
      </c>
      <c r="G57" s="21"/>
      <c r="H57" s="21"/>
    </row>
    <row r="58" spans="1:8" s="25" customFormat="1" ht="12">
      <c r="A58" s="21" t="s">
        <v>13</v>
      </c>
      <c r="B58" s="21"/>
      <c r="C58" s="500">
        <v>0</v>
      </c>
      <c r="D58" s="500">
        <v>0</v>
      </c>
      <c r="E58" s="500">
        <v>0</v>
      </c>
      <c r="F58" s="500">
        <f>SUM(C58:E58)</f>
        <v>0</v>
      </c>
      <c r="G58" s="21"/>
      <c r="H58" s="21"/>
    </row>
    <row r="59" spans="1:8" s="25" customFormat="1" ht="12">
      <c r="A59" s="21"/>
      <c r="B59" s="21"/>
      <c r="C59" s="500"/>
      <c r="D59" s="500"/>
      <c r="E59" s="500"/>
      <c r="F59" s="500"/>
      <c r="G59" s="21"/>
      <c r="H59" s="21"/>
    </row>
    <row r="60" spans="1:8" s="25" customFormat="1" ht="12">
      <c r="A60" s="21"/>
      <c r="B60" s="21"/>
      <c r="C60" s="500"/>
      <c r="D60" s="500"/>
      <c r="E60" s="500"/>
      <c r="F60" s="500"/>
      <c r="G60" s="21"/>
      <c r="H60" s="21"/>
    </row>
    <row r="61" spans="1:8" s="25" customFormat="1" ht="12">
      <c r="A61" s="21" t="s">
        <v>6</v>
      </c>
      <c r="B61" s="17"/>
      <c r="C61" s="498" t="s">
        <v>162</v>
      </c>
      <c r="D61" s="498" t="s">
        <v>7</v>
      </c>
      <c r="E61" s="498" t="s">
        <v>8</v>
      </c>
      <c r="F61" s="498"/>
      <c r="G61" s="21"/>
      <c r="H61" s="21"/>
    </row>
    <row r="62" spans="1:8" s="25" customFormat="1" ht="12">
      <c r="A62" s="499" t="s">
        <v>153</v>
      </c>
      <c r="B62" s="498" t="s">
        <v>9</v>
      </c>
      <c r="C62" s="20" t="s">
        <v>163</v>
      </c>
      <c r="D62" s="20" t="s">
        <v>164</v>
      </c>
      <c r="E62" s="20" t="s">
        <v>11</v>
      </c>
      <c r="F62" s="498"/>
      <c r="G62" s="21"/>
      <c r="H62" s="21"/>
    </row>
    <row r="63" spans="1:8" s="25" customFormat="1" ht="12">
      <c r="A63" s="21"/>
      <c r="B63" s="17"/>
      <c r="C63" s="498"/>
      <c r="D63" s="498"/>
      <c r="E63" s="498"/>
      <c r="F63" s="498" t="s">
        <v>12</v>
      </c>
      <c r="G63" s="21"/>
      <c r="H63" s="21"/>
    </row>
    <row r="64" spans="1:8" s="25" customFormat="1" ht="12">
      <c r="A64" s="21" t="s">
        <v>13</v>
      </c>
      <c r="B64" s="21"/>
      <c r="C64" s="500">
        <v>1</v>
      </c>
      <c r="D64" s="500">
        <v>0</v>
      </c>
      <c r="E64" s="500">
        <v>0</v>
      </c>
      <c r="F64" s="500">
        <f>SUM(C64:E64)</f>
        <v>1</v>
      </c>
      <c r="G64" s="21"/>
      <c r="H64" s="21"/>
    </row>
    <row r="65" spans="1:8" s="25" customFormat="1" ht="12">
      <c r="A65" s="21"/>
      <c r="B65" s="21"/>
      <c r="C65" s="500"/>
      <c r="D65" s="500"/>
      <c r="E65" s="500"/>
      <c r="F65" s="500"/>
      <c r="G65" s="21"/>
      <c r="H65" s="21"/>
    </row>
    <row r="66" spans="1:8" s="25" customFormat="1" ht="12">
      <c r="A66" s="21"/>
      <c r="B66" s="21"/>
      <c r="C66" s="500"/>
      <c r="D66" s="500"/>
      <c r="E66" s="500"/>
      <c r="F66" s="500"/>
      <c r="G66" s="21"/>
      <c r="H66" s="21"/>
    </row>
    <row r="67" spans="1:8" s="25" customFormat="1" ht="12">
      <c r="A67" s="21" t="s">
        <v>6</v>
      </c>
      <c r="B67" s="17"/>
      <c r="C67" s="498" t="s">
        <v>162</v>
      </c>
      <c r="D67" s="498" t="s">
        <v>7</v>
      </c>
      <c r="E67" s="498" t="s">
        <v>8</v>
      </c>
      <c r="F67" s="498"/>
      <c r="G67" s="21"/>
      <c r="H67" s="21"/>
    </row>
    <row r="68" spans="1:8" s="25" customFormat="1" ht="12">
      <c r="A68" s="499" t="s">
        <v>154</v>
      </c>
      <c r="B68" s="498" t="s">
        <v>9</v>
      </c>
      <c r="C68" s="20" t="s">
        <v>163</v>
      </c>
      <c r="D68" s="20" t="s">
        <v>164</v>
      </c>
      <c r="E68" s="20" t="s">
        <v>11</v>
      </c>
      <c r="F68" s="498"/>
      <c r="G68" s="21"/>
      <c r="H68" s="21"/>
    </row>
    <row r="69" spans="1:8" s="25" customFormat="1" ht="12">
      <c r="A69" s="21"/>
      <c r="B69" s="17"/>
      <c r="C69" s="498"/>
      <c r="D69" s="498"/>
      <c r="E69" s="498"/>
      <c r="F69" s="498" t="s">
        <v>12</v>
      </c>
      <c r="G69" s="21"/>
      <c r="H69" s="21"/>
    </row>
    <row r="70" spans="1:8" s="25" customFormat="1" ht="12">
      <c r="A70" s="21" t="s">
        <v>13</v>
      </c>
      <c r="B70" s="21"/>
      <c r="C70" s="500">
        <v>0</v>
      </c>
      <c r="D70" s="500">
        <v>0</v>
      </c>
      <c r="E70" s="500">
        <v>0</v>
      </c>
      <c r="F70" s="500">
        <f>SUM(C70:E70)</f>
        <v>0</v>
      </c>
      <c r="G70" s="21"/>
      <c r="H70" s="21"/>
    </row>
    <row r="71" spans="1:8" s="25" customFormat="1" ht="12">
      <c r="A71" s="21"/>
      <c r="B71" s="21"/>
      <c r="C71" s="500"/>
      <c r="D71" s="500"/>
      <c r="E71" s="500"/>
      <c r="F71" s="500"/>
      <c r="G71" s="21"/>
      <c r="H71" s="21"/>
    </row>
    <row r="72" spans="1:8" s="25" customFormat="1" ht="12">
      <c r="A72" s="21"/>
      <c r="B72" s="21"/>
      <c r="C72" s="500"/>
      <c r="D72" s="500"/>
      <c r="E72" s="500"/>
      <c r="F72" s="500"/>
      <c r="G72" s="21"/>
      <c r="H72" s="21"/>
    </row>
    <row r="73" spans="1:8" s="25" customFormat="1" ht="12">
      <c r="A73" s="21" t="s">
        <v>6</v>
      </c>
      <c r="B73" s="17"/>
      <c r="C73" s="498" t="s">
        <v>162</v>
      </c>
      <c r="D73" s="498" t="s">
        <v>7</v>
      </c>
      <c r="E73" s="498" t="s">
        <v>8</v>
      </c>
      <c r="F73" s="498"/>
      <c r="G73" s="21"/>
      <c r="H73" s="21"/>
    </row>
    <row r="74" spans="1:8" s="25" customFormat="1" ht="12">
      <c r="A74" s="499" t="s">
        <v>155</v>
      </c>
      <c r="B74" s="498" t="s">
        <v>9</v>
      </c>
      <c r="C74" s="20" t="s">
        <v>163</v>
      </c>
      <c r="D74" s="20" t="s">
        <v>164</v>
      </c>
      <c r="E74" s="20" t="s">
        <v>11</v>
      </c>
      <c r="F74" s="498"/>
      <c r="G74" s="21"/>
      <c r="H74" s="21"/>
    </row>
    <row r="75" spans="1:8" s="25" customFormat="1" ht="12">
      <c r="A75" s="21"/>
      <c r="B75" s="17"/>
      <c r="C75" s="498"/>
      <c r="D75" s="498"/>
      <c r="E75" s="498"/>
      <c r="F75" s="498" t="s">
        <v>12</v>
      </c>
      <c r="G75" s="21"/>
      <c r="H75" s="21"/>
    </row>
    <row r="76" spans="1:8" s="25" customFormat="1" ht="12">
      <c r="A76" s="21" t="s">
        <v>13</v>
      </c>
      <c r="B76" s="21"/>
      <c r="C76" s="500">
        <v>0</v>
      </c>
      <c r="D76" s="500">
        <v>0</v>
      </c>
      <c r="E76" s="500">
        <v>0</v>
      </c>
      <c r="F76" s="500">
        <f>SUM(C76:E76)</f>
        <v>0</v>
      </c>
      <c r="G76" s="21"/>
      <c r="H76" s="21"/>
    </row>
    <row r="77" spans="1:8" s="25" customFormat="1" ht="12">
      <c r="A77" s="21"/>
      <c r="B77" s="21"/>
      <c r="C77" s="500"/>
      <c r="D77" s="500"/>
      <c r="E77" s="500"/>
      <c r="F77" s="500"/>
      <c r="G77" s="21"/>
      <c r="H77" s="21"/>
    </row>
    <row r="78" spans="1:8" s="25" customFormat="1" ht="12">
      <c r="A78" s="21"/>
      <c r="B78" s="21"/>
      <c r="C78" s="500"/>
      <c r="D78" s="500"/>
      <c r="E78" s="500"/>
      <c r="F78" s="500"/>
      <c r="G78" s="21"/>
      <c r="H78" s="21"/>
    </row>
    <row r="79" spans="1:8" s="25" customFormat="1" ht="12">
      <c r="A79" s="21" t="s">
        <v>6</v>
      </c>
      <c r="B79" s="17"/>
      <c r="C79" s="498" t="s">
        <v>162</v>
      </c>
      <c r="D79" s="498" t="s">
        <v>7</v>
      </c>
      <c r="E79" s="498" t="s">
        <v>8</v>
      </c>
      <c r="F79" s="498"/>
      <c r="G79" s="21"/>
      <c r="H79" s="21"/>
    </row>
    <row r="80" spans="1:8" s="25" customFormat="1" ht="12">
      <c r="A80" s="499" t="s">
        <v>156</v>
      </c>
      <c r="B80" s="498" t="s">
        <v>9</v>
      </c>
      <c r="C80" s="20" t="s">
        <v>163</v>
      </c>
      <c r="D80" s="20" t="s">
        <v>164</v>
      </c>
      <c r="E80" s="20" t="s">
        <v>11</v>
      </c>
      <c r="F80" s="498"/>
      <c r="G80" s="21"/>
      <c r="H80" s="21"/>
    </row>
    <row r="81" spans="1:8" s="25" customFormat="1" ht="12">
      <c r="A81" s="21"/>
      <c r="B81" s="17"/>
      <c r="C81" s="498"/>
      <c r="D81" s="498"/>
      <c r="E81" s="498"/>
      <c r="F81" s="498" t="s">
        <v>12</v>
      </c>
      <c r="G81" s="21"/>
      <c r="H81" s="21"/>
    </row>
    <row r="82" spans="1:8" s="25" customFormat="1" ht="12">
      <c r="A82" s="21" t="s">
        <v>13</v>
      </c>
      <c r="B82" s="21"/>
      <c r="C82" s="500">
        <v>0</v>
      </c>
      <c r="D82" s="500">
        <v>0</v>
      </c>
      <c r="E82" s="500">
        <v>0</v>
      </c>
      <c r="F82" s="500">
        <f>SUM(C82:E82)</f>
        <v>0</v>
      </c>
      <c r="G82" s="21"/>
      <c r="H82" s="21"/>
    </row>
    <row r="83" spans="1:8" s="25" customFormat="1" ht="12">
      <c r="A83" s="21"/>
      <c r="B83" s="21"/>
      <c r="C83" s="500"/>
      <c r="D83" s="500"/>
      <c r="E83" s="500"/>
      <c r="F83" s="500"/>
      <c r="G83" s="21"/>
      <c r="H83" s="21"/>
    </row>
    <row r="84" spans="1:8" s="25" customFormat="1" ht="12">
      <c r="A84" s="21"/>
      <c r="B84" s="21"/>
      <c r="C84" s="500"/>
      <c r="D84" s="500"/>
      <c r="E84" s="500"/>
      <c r="F84" s="500"/>
      <c r="G84" s="21"/>
      <c r="H84" s="21"/>
    </row>
    <row r="85" spans="1:8" s="25" customFormat="1" ht="12">
      <c r="A85" s="21" t="s">
        <v>6</v>
      </c>
      <c r="B85" s="17"/>
      <c r="C85" s="498" t="s">
        <v>162</v>
      </c>
      <c r="D85" s="498" t="s">
        <v>7</v>
      </c>
      <c r="E85" s="498" t="s">
        <v>8</v>
      </c>
      <c r="F85" s="498"/>
      <c r="G85" s="21"/>
      <c r="H85" s="21"/>
    </row>
    <row r="86" spans="1:8" s="25" customFormat="1" ht="12">
      <c r="A86" s="499" t="s">
        <v>157</v>
      </c>
      <c r="B86" s="498" t="s">
        <v>9</v>
      </c>
      <c r="C86" s="20" t="s">
        <v>163</v>
      </c>
      <c r="D86" s="20" t="s">
        <v>164</v>
      </c>
      <c r="E86" s="20" t="s">
        <v>11</v>
      </c>
      <c r="F86" s="498"/>
      <c r="G86" s="21"/>
      <c r="H86" s="21"/>
    </row>
    <row r="87" spans="1:8" s="25" customFormat="1" ht="12">
      <c r="A87" s="21"/>
      <c r="B87" s="17"/>
      <c r="C87" s="498"/>
      <c r="D87" s="498"/>
      <c r="E87" s="498"/>
      <c r="F87" s="498" t="s">
        <v>12</v>
      </c>
      <c r="G87" s="21"/>
      <c r="H87" s="21"/>
    </row>
    <row r="88" spans="1:8" s="25" customFormat="1" ht="12">
      <c r="A88" s="21" t="s">
        <v>13</v>
      </c>
      <c r="B88" s="21"/>
      <c r="C88" s="500">
        <v>0</v>
      </c>
      <c r="D88" s="500">
        <v>0</v>
      </c>
      <c r="E88" s="500">
        <v>0</v>
      </c>
      <c r="F88" s="500">
        <f>SUM(C88:E88)</f>
        <v>0</v>
      </c>
      <c r="G88" s="21"/>
      <c r="H88" s="21"/>
    </row>
    <row r="89" spans="1:8" s="25" customFormat="1" ht="12">
      <c r="A89" s="21"/>
      <c r="B89" s="21"/>
      <c r="D89" s="500"/>
      <c r="E89" s="500"/>
      <c r="F89" s="500"/>
      <c r="G89" s="21"/>
      <c r="H89" s="21"/>
    </row>
    <row r="90" spans="1:8" s="25" customFormat="1" ht="12">
      <c r="A90" s="21"/>
      <c r="B90" s="21"/>
      <c r="C90" s="500"/>
      <c r="D90" s="500"/>
      <c r="E90" s="500"/>
      <c r="F90" s="500"/>
      <c r="G90" s="21"/>
      <c r="H90" s="21"/>
    </row>
    <row r="91" spans="1:8" s="25" customFormat="1" ht="12">
      <c r="A91" s="21" t="s">
        <v>6</v>
      </c>
      <c r="B91" s="17"/>
      <c r="C91" s="498" t="s">
        <v>162</v>
      </c>
      <c r="D91" s="498" t="s">
        <v>7</v>
      </c>
      <c r="E91" s="498" t="s">
        <v>8</v>
      </c>
      <c r="F91" s="498"/>
      <c r="G91" s="21"/>
      <c r="H91" s="21"/>
    </row>
    <row r="92" spans="1:8" s="25" customFormat="1" ht="12">
      <c r="A92" s="499" t="s">
        <v>158</v>
      </c>
      <c r="B92" s="498" t="s">
        <v>9</v>
      </c>
      <c r="C92" s="20" t="s">
        <v>163</v>
      </c>
      <c r="D92" s="20" t="s">
        <v>164</v>
      </c>
      <c r="E92" s="20" t="s">
        <v>11</v>
      </c>
      <c r="F92" s="498"/>
      <c r="G92" s="21"/>
      <c r="H92" s="21"/>
    </row>
    <row r="93" spans="1:8" s="25" customFormat="1" ht="12">
      <c r="A93" s="21"/>
      <c r="B93" s="17"/>
      <c r="C93" s="498"/>
      <c r="D93" s="498"/>
      <c r="E93" s="498"/>
      <c r="F93" s="498" t="s">
        <v>12</v>
      </c>
      <c r="G93" s="21"/>
      <c r="H93" s="21"/>
    </row>
    <row r="94" spans="1:8" s="25" customFormat="1" ht="12">
      <c r="A94" s="21" t="s">
        <v>13</v>
      </c>
      <c r="B94" s="21"/>
      <c r="C94" s="500">
        <v>0</v>
      </c>
      <c r="D94" s="500">
        <v>0</v>
      </c>
      <c r="E94" s="500">
        <v>0</v>
      </c>
      <c r="F94" s="500">
        <f>SUM(C94:E94)</f>
        <v>0</v>
      </c>
      <c r="G94" s="21"/>
      <c r="H94" s="21"/>
    </row>
    <row r="95" spans="1:8" s="25" customFormat="1" ht="12">
      <c r="A95" s="21"/>
      <c r="B95" s="21"/>
      <c r="C95" s="500"/>
      <c r="D95" s="500"/>
      <c r="E95" s="500"/>
      <c r="F95" s="500"/>
      <c r="G95" s="21"/>
      <c r="H95" s="21"/>
    </row>
    <row r="96" spans="1:8" s="25" customFormat="1" ht="12">
      <c r="A96" s="21"/>
      <c r="B96" s="21"/>
      <c r="C96" s="500"/>
      <c r="D96" s="500"/>
      <c r="E96" s="500"/>
      <c r="F96" s="500"/>
      <c r="G96" s="21"/>
      <c r="H96" s="21"/>
    </row>
    <row r="97" spans="1:8" s="25" customFormat="1" ht="12">
      <c r="A97" s="21" t="s">
        <v>6</v>
      </c>
      <c r="B97" s="17"/>
      <c r="C97" s="498" t="s">
        <v>162</v>
      </c>
      <c r="D97" s="498" t="s">
        <v>7</v>
      </c>
      <c r="E97" s="498" t="s">
        <v>8</v>
      </c>
      <c r="F97" s="498"/>
      <c r="G97" s="21"/>
      <c r="H97" s="21"/>
    </row>
    <row r="98" spans="1:8" s="25" customFormat="1" ht="12">
      <c r="A98" s="499" t="s">
        <v>159</v>
      </c>
      <c r="B98" s="498" t="s">
        <v>9</v>
      </c>
      <c r="C98" s="20" t="s">
        <v>163</v>
      </c>
      <c r="D98" s="20" t="s">
        <v>164</v>
      </c>
      <c r="E98" s="20" t="s">
        <v>11</v>
      </c>
      <c r="F98" s="498"/>
      <c r="G98" s="21"/>
      <c r="H98" s="21"/>
    </row>
    <row r="99" spans="1:8" s="25" customFormat="1" ht="12">
      <c r="A99" s="21"/>
      <c r="B99" s="17"/>
      <c r="C99" s="498"/>
      <c r="D99" s="498"/>
      <c r="E99" s="498"/>
      <c r="F99" s="498" t="s">
        <v>12</v>
      </c>
      <c r="G99" s="21"/>
      <c r="H99" s="21"/>
    </row>
    <row r="100" spans="1:8" s="25" customFormat="1" ht="12">
      <c r="A100" s="21" t="s">
        <v>13</v>
      </c>
      <c r="B100" s="21"/>
      <c r="C100" s="500">
        <v>0</v>
      </c>
      <c r="D100" s="500">
        <v>2</v>
      </c>
      <c r="E100" s="500">
        <v>0</v>
      </c>
      <c r="F100" s="500">
        <f>SUM(C100:E100)</f>
        <v>2</v>
      </c>
      <c r="G100" s="21"/>
      <c r="H100" s="21"/>
    </row>
    <row r="101" spans="1:8" s="25" customFormat="1" ht="12">
      <c r="A101" s="21"/>
      <c r="B101" s="21"/>
      <c r="C101" s="500"/>
      <c r="D101" s="500"/>
      <c r="E101" s="500"/>
      <c r="F101" s="500"/>
      <c r="G101" s="21"/>
      <c r="H101" s="21"/>
    </row>
    <row r="102" spans="1:8" s="25" customFormat="1" ht="12">
      <c r="A102" s="21"/>
      <c r="B102" s="21"/>
      <c r="C102" s="500"/>
      <c r="D102" s="500"/>
      <c r="E102" s="500"/>
      <c r="F102" s="500"/>
      <c r="G102" s="21"/>
      <c r="H102" s="21"/>
    </row>
    <row r="103" spans="1:8" s="25" customFormat="1" ht="12">
      <c r="A103" s="21" t="s">
        <v>6</v>
      </c>
      <c r="B103" s="17"/>
      <c r="C103" s="498" t="s">
        <v>162</v>
      </c>
      <c r="D103" s="498" t="s">
        <v>7</v>
      </c>
      <c r="E103" s="498" t="s">
        <v>8</v>
      </c>
      <c r="F103" s="498"/>
      <c r="G103" s="21"/>
      <c r="H103" s="21"/>
    </row>
    <row r="104" spans="1:8" s="25" customFormat="1" ht="12">
      <c r="A104" s="499" t="s">
        <v>160</v>
      </c>
      <c r="B104" s="498" t="s">
        <v>9</v>
      </c>
      <c r="C104" s="20" t="s">
        <v>163</v>
      </c>
      <c r="D104" s="20" t="s">
        <v>164</v>
      </c>
      <c r="E104" s="20" t="s">
        <v>11</v>
      </c>
      <c r="F104" s="498"/>
      <c r="G104" s="21"/>
      <c r="H104" s="21"/>
    </row>
    <row r="105" spans="1:8" s="25" customFormat="1" ht="12">
      <c r="A105" s="21"/>
      <c r="B105" s="17"/>
      <c r="C105" s="498"/>
      <c r="D105" s="498"/>
      <c r="E105" s="498"/>
      <c r="F105" s="498" t="s">
        <v>12</v>
      </c>
      <c r="G105" s="21"/>
      <c r="H105" s="21"/>
    </row>
    <row r="106" spans="1:8" s="25" customFormat="1" ht="12">
      <c r="A106" s="21" t="s">
        <v>13</v>
      </c>
      <c r="B106" s="21"/>
      <c r="C106" s="500">
        <v>0</v>
      </c>
      <c r="D106" s="500">
        <v>0</v>
      </c>
      <c r="E106" s="500">
        <v>0</v>
      </c>
      <c r="F106" s="500">
        <f>SUM(C106:E106)</f>
        <v>0</v>
      </c>
      <c r="G106" s="21"/>
      <c r="H106" s="21"/>
    </row>
    <row r="107" spans="1:8" s="25" customFormat="1" ht="12">
      <c r="A107" s="21"/>
      <c r="B107" s="21"/>
      <c r="C107" s="500"/>
      <c r="D107" s="500"/>
      <c r="E107" s="500"/>
      <c r="F107" s="500"/>
      <c r="G107" s="21"/>
      <c r="H107" s="21"/>
    </row>
    <row r="108" spans="1:8" s="25" customFormat="1" ht="12">
      <c r="A108" s="21"/>
      <c r="B108" s="21"/>
      <c r="C108" s="500"/>
      <c r="D108" s="500"/>
      <c r="E108" s="500"/>
      <c r="F108" s="500"/>
      <c r="G108" s="21"/>
      <c r="H108" s="21"/>
    </row>
    <row r="109" spans="1:8" s="25" customFormat="1" ht="12">
      <c r="A109" s="21" t="s">
        <v>6</v>
      </c>
      <c r="B109" s="17"/>
      <c r="C109" s="498" t="s">
        <v>162</v>
      </c>
      <c r="D109" s="498" t="s">
        <v>7</v>
      </c>
      <c r="E109" s="498" t="s">
        <v>8</v>
      </c>
      <c r="F109" s="498"/>
      <c r="G109" s="21"/>
      <c r="H109" s="21"/>
    </row>
    <row r="110" spans="1:8" s="25" customFormat="1" ht="12">
      <c r="A110" s="499" t="s">
        <v>161</v>
      </c>
      <c r="B110" s="498" t="s">
        <v>9</v>
      </c>
      <c r="C110" s="20" t="s">
        <v>163</v>
      </c>
      <c r="D110" s="20" t="s">
        <v>164</v>
      </c>
      <c r="E110" s="20" t="s">
        <v>11</v>
      </c>
      <c r="F110" s="498"/>
      <c r="G110" s="21"/>
      <c r="H110" s="21"/>
    </row>
    <row r="111" spans="1:8" s="25" customFormat="1" ht="12">
      <c r="A111" s="21"/>
      <c r="B111" s="17"/>
      <c r="C111" s="498"/>
      <c r="D111" s="498"/>
      <c r="E111" s="498"/>
      <c r="F111" s="498" t="s">
        <v>12</v>
      </c>
      <c r="G111" s="21"/>
      <c r="H111" s="21"/>
    </row>
    <row r="112" spans="1:8" s="25" customFormat="1" ht="12">
      <c r="A112" s="21" t="s">
        <v>13</v>
      </c>
      <c r="B112" s="21"/>
      <c r="C112" s="500">
        <v>0</v>
      </c>
      <c r="D112" s="500">
        <v>0</v>
      </c>
      <c r="E112" s="500">
        <v>0</v>
      </c>
      <c r="F112" s="500">
        <f>SUM(C112:E112)</f>
        <v>0</v>
      </c>
      <c r="G112" s="21"/>
      <c r="H112" s="21"/>
    </row>
    <row r="113" spans="1:256" s="25" customFormat="1" ht="12">
      <c r="A113" s="21"/>
      <c r="B113" s="21"/>
      <c r="C113" s="500"/>
      <c r="D113" s="500"/>
      <c r="E113" s="500"/>
      <c r="F113" s="500"/>
      <c r="G113" s="21"/>
      <c r="H113" s="21"/>
    </row>
    <row r="114" spans="1:256" s="25" customFormat="1" ht="12">
      <c r="A114" s="21"/>
      <c r="B114" s="21"/>
      <c r="C114" s="500"/>
      <c r="D114" s="500"/>
      <c r="E114" s="500"/>
      <c r="F114" s="500"/>
      <c r="G114" s="21"/>
      <c r="H114" s="21"/>
    </row>
    <row r="115" spans="1:256" s="25" customFormat="1" ht="34.5">
      <c r="A115" s="21"/>
      <c r="B115" s="21"/>
      <c r="C115" s="501" t="s">
        <v>114</v>
      </c>
      <c r="D115" s="501" t="s">
        <v>14</v>
      </c>
      <c r="E115" s="501" t="s">
        <v>113</v>
      </c>
      <c r="F115" s="501" t="s">
        <v>115</v>
      </c>
      <c r="G115" s="21"/>
      <c r="H115" s="21"/>
    </row>
    <row r="116" spans="1:256" s="25" customFormat="1" ht="12">
      <c r="A116" s="21"/>
      <c r="B116" s="21"/>
      <c r="C116" s="23">
        <f>C112+C106+C100+C94+C88+C82+C76+C76+C70+C64+C58+C52+C46+C40+C34+C28+C22+C16+C10</f>
        <v>1</v>
      </c>
      <c r="D116" s="23">
        <f>D112+D106+D100+D94+D88+D82+D76+D76+D70+D64+D58+D52+D46+D40+D34+D28+D22+D16+D10</f>
        <v>2</v>
      </c>
      <c r="E116" s="23">
        <f>E112+E106+E100+E94+E88+E82+E76+E76+E70+E64+E58+E52+E46+E40+E34+E28+E22+E16+E10</f>
        <v>0</v>
      </c>
      <c r="F116" s="23">
        <f>F112+F106+F100+F94+F88+F82+F76+F76+F70+F64+F58+F52+F46+F40+F34+F28+F22+F16+F10</f>
        <v>3</v>
      </c>
      <c r="G116" s="21"/>
      <c r="H116" s="21"/>
    </row>
    <row r="117" spans="1:256" s="25" customFormat="1" ht="12">
      <c r="A117" s="21"/>
      <c r="B117" s="21"/>
      <c r="C117" s="500"/>
      <c r="D117" s="500"/>
      <c r="E117" s="500"/>
      <c r="F117" s="500"/>
      <c r="G117" s="21"/>
      <c r="H117" s="21"/>
    </row>
    <row r="118" spans="1:256" s="25" customFormat="1" ht="12">
      <c r="A118" s="21"/>
      <c r="B118" s="21"/>
      <c r="C118" s="24"/>
      <c r="D118" s="24"/>
      <c r="E118" s="24"/>
      <c r="F118" s="24"/>
      <c r="G118" s="21"/>
      <c r="H118" s="21"/>
    </row>
    <row r="119" spans="1:256" s="25" customFormat="1" ht="12">
      <c r="A119" s="21"/>
      <c r="B119" s="21"/>
      <c r="C119" s="21"/>
      <c r="D119" s="21"/>
      <c r="E119" s="21"/>
      <c r="F119" s="21"/>
      <c r="G119" s="21"/>
      <c r="H119" s="21"/>
    </row>
    <row r="120" spans="1:256" s="25" customFormat="1" ht="12">
      <c r="A120" s="21"/>
      <c r="B120" s="21"/>
      <c r="C120" s="21"/>
      <c r="D120" s="21"/>
      <c r="E120" s="21"/>
      <c r="F120" s="21"/>
      <c r="G120" s="21"/>
      <c r="H120" s="21"/>
    </row>
    <row r="121" spans="1:256" s="25" customFormat="1" ht="12">
      <c r="A121" s="21"/>
      <c r="B121" s="21"/>
      <c r="C121" s="21"/>
      <c r="D121" s="21"/>
      <c r="E121" s="21"/>
      <c r="F121" s="21"/>
      <c r="G121" s="21"/>
      <c r="H121" s="21"/>
    </row>
    <row r="122" spans="1:256" s="25" customFormat="1" ht="15.75" customHeight="1">
      <c r="A122" s="21"/>
      <c r="B122" s="21"/>
      <c r="C122" s="21"/>
      <c r="D122" s="21"/>
      <c r="E122" s="21"/>
      <c r="F122" s="21"/>
      <c r="G122" s="21"/>
      <c r="H122" s="21"/>
    </row>
    <row r="123" spans="1:256" s="25" customFormat="1" ht="30" customHeight="1">
      <c r="A123" s="26" t="s">
        <v>15</v>
      </c>
      <c r="B123" s="135" t="s">
        <v>16</v>
      </c>
      <c r="C123" s="507" t="s">
        <v>235</v>
      </c>
      <c r="D123" s="507" t="s">
        <v>236</v>
      </c>
      <c r="E123" s="507" t="s">
        <v>237</v>
      </c>
      <c r="F123" s="507" t="s">
        <v>12</v>
      </c>
      <c r="G123" s="502"/>
      <c r="H123" s="502"/>
      <c r="I123" s="503"/>
      <c r="J123" s="503"/>
      <c r="K123" s="504"/>
    </row>
    <row r="124" spans="1:256" s="25" customFormat="1">
      <c r="A124" s="21"/>
      <c r="B124" s="369" t="s">
        <v>141</v>
      </c>
      <c r="C124" s="371">
        <v>52</v>
      </c>
      <c r="D124" s="371">
        <v>11</v>
      </c>
      <c r="E124" s="371">
        <v>0</v>
      </c>
      <c r="F124" s="371">
        <v>63</v>
      </c>
      <c r="G124" s="21"/>
      <c r="H124" s="2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s="25" customFormat="1">
      <c r="A125" s="21"/>
      <c r="B125" s="369" t="s">
        <v>142</v>
      </c>
      <c r="C125" s="371">
        <v>52</v>
      </c>
      <c r="D125" s="371">
        <v>11</v>
      </c>
      <c r="E125" s="371">
        <v>0</v>
      </c>
      <c r="F125" s="371">
        <v>63</v>
      </c>
      <c r="G125" s="21"/>
      <c r="H125" s="2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s="25" customFormat="1">
      <c r="A126" s="21"/>
      <c r="B126" s="369" t="s">
        <v>168</v>
      </c>
      <c r="C126" s="371">
        <v>52</v>
      </c>
      <c r="D126" s="371">
        <v>11</v>
      </c>
      <c r="E126" s="371">
        <f>$E$341</f>
        <v>0</v>
      </c>
      <c r="F126" s="371">
        <v>63</v>
      </c>
      <c r="G126" s="21"/>
      <c r="H126" s="2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s="25" customFormat="1">
      <c r="A127" s="21"/>
      <c r="B127" s="369" t="s">
        <v>169</v>
      </c>
      <c r="C127" s="371">
        <v>17</v>
      </c>
      <c r="D127" s="371">
        <v>8</v>
      </c>
      <c r="E127" s="371">
        <v>1</v>
      </c>
      <c r="F127" s="371">
        <v>26</v>
      </c>
      <c r="G127" s="21"/>
      <c r="H127" s="2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s="25" customFormat="1">
      <c r="A128" s="21"/>
      <c r="B128" s="369" t="s">
        <v>170</v>
      </c>
      <c r="C128" s="371">
        <v>23</v>
      </c>
      <c r="D128" s="371">
        <v>10</v>
      </c>
      <c r="E128" s="371">
        <v>0</v>
      </c>
      <c r="F128" s="371">
        <v>33</v>
      </c>
      <c r="G128" s="21"/>
      <c r="H128" s="2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s="25" customFormat="1">
      <c r="A129" s="21"/>
      <c r="B129" s="369" t="s">
        <v>171</v>
      </c>
      <c r="C129" s="371">
        <v>24</v>
      </c>
      <c r="D129" s="371">
        <v>14</v>
      </c>
      <c r="E129" s="371">
        <v>0</v>
      </c>
      <c r="F129" s="371">
        <v>38</v>
      </c>
      <c r="G129" s="21"/>
      <c r="H129" s="2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s="25" customFormat="1">
      <c r="A130" s="21"/>
      <c r="B130" s="369" t="s">
        <v>176</v>
      </c>
      <c r="C130" s="371">
        <v>27</v>
      </c>
      <c r="D130" s="371">
        <v>10</v>
      </c>
      <c r="E130" s="371">
        <v>0</v>
      </c>
      <c r="F130" s="371">
        <v>37</v>
      </c>
      <c r="G130" s="21"/>
      <c r="H130" s="2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s="25" customFormat="1">
      <c r="A131" s="21"/>
      <c r="B131" s="369" t="s">
        <v>177</v>
      </c>
      <c r="C131" s="371">
        <v>17</v>
      </c>
      <c r="D131" s="371">
        <v>7</v>
      </c>
      <c r="E131" s="371">
        <v>0</v>
      </c>
      <c r="F131" s="371">
        <v>24</v>
      </c>
      <c r="G131" s="21"/>
      <c r="H131" s="2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s="25" customFormat="1">
      <c r="A132" s="21"/>
      <c r="B132" s="369" t="s">
        <v>178</v>
      </c>
      <c r="C132" s="371">
        <v>31</v>
      </c>
      <c r="D132" s="371">
        <v>11</v>
      </c>
      <c r="E132" s="371">
        <v>0</v>
      </c>
      <c r="F132" s="371">
        <v>42</v>
      </c>
      <c r="G132" s="21"/>
      <c r="H132" s="2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s="25" customFormat="1">
      <c r="A133" s="21"/>
      <c r="B133" s="369" t="s">
        <v>179</v>
      </c>
      <c r="C133" s="371">
        <v>31</v>
      </c>
      <c r="D133" s="371">
        <v>11</v>
      </c>
      <c r="E133" s="371">
        <v>0</v>
      </c>
      <c r="F133" s="371">
        <v>42</v>
      </c>
      <c r="G133" s="21"/>
      <c r="H133" s="2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s="25" customFormat="1">
      <c r="A134" s="21"/>
      <c r="B134" s="369" t="s">
        <v>180</v>
      </c>
      <c r="C134" s="371">
        <v>35</v>
      </c>
      <c r="D134" s="371">
        <v>8</v>
      </c>
      <c r="E134" s="371">
        <v>0</v>
      </c>
      <c r="F134" s="371">
        <v>43</v>
      </c>
      <c r="G134" s="21"/>
      <c r="H134" s="2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s="25" customFormat="1">
      <c r="A135" s="21"/>
      <c r="B135" s="369" t="s">
        <v>181</v>
      </c>
      <c r="C135" s="371">
        <v>30</v>
      </c>
      <c r="D135" s="371">
        <v>14</v>
      </c>
      <c r="E135" s="371">
        <v>0</v>
      </c>
      <c r="F135" s="371">
        <v>44</v>
      </c>
      <c r="G135" s="21"/>
      <c r="H135" s="2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s="25" customFormat="1">
      <c r="A136" s="21"/>
      <c r="B136" s="369" t="s">
        <v>182</v>
      </c>
      <c r="C136" s="371">
        <v>33</v>
      </c>
      <c r="D136" s="371">
        <v>14</v>
      </c>
      <c r="E136" s="371">
        <v>0</v>
      </c>
      <c r="F136" s="371">
        <v>47</v>
      </c>
      <c r="G136" s="21"/>
      <c r="H136" s="2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s="25" customFormat="1">
      <c r="A137" s="21"/>
      <c r="B137" s="369" t="s">
        <v>183</v>
      </c>
      <c r="C137" s="371">
        <v>28</v>
      </c>
      <c r="D137" s="371">
        <v>12</v>
      </c>
      <c r="E137" s="371">
        <v>0</v>
      </c>
      <c r="F137" s="371">
        <v>40</v>
      </c>
      <c r="G137" s="21"/>
      <c r="H137" s="2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s="25" customFormat="1">
      <c r="A138" s="21"/>
      <c r="B138" s="369" t="s">
        <v>191</v>
      </c>
      <c r="C138" s="371">
        <v>23</v>
      </c>
      <c r="D138" s="371">
        <v>13</v>
      </c>
      <c r="E138" s="371">
        <v>0</v>
      </c>
      <c r="F138" s="371">
        <v>36</v>
      </c>
      <c r="G138" s="21"/>
      <c r="H138" s="2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s="25" customFormat="1">
      <c r="A139" s="21"/>
      <c r="B139" s="369" t="s">
        <v>192</v>
      </c>
      <c r="C139" s="371">
        <v>8</v>
      </c>
      <c r="D139" s="371">
        <v>9</v>
      </c>
      <c r="E139" s="371">
        <v>0</v>
      </c>
      <c r="F139" s="371">
        <v>17</v>
      </c>
      <c r="G139" s="21"/>
      <c r="H139" s="2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s="25" customFormat="1">
      <c r="A140" s="21"/>
      <c r="B140" s="369" t="s">
        <v>195</v>
      </c>
      <c r="C140" s="371">
        <v>11</v>
      </c>
      <c r="D140" s="371">
        <v>5</v>
      </c>
      <c r="E140" s="371">
        <v>0</v>
      </c>
      <c r="F140" s="371">
        <v>16</v>
      </c>
      <c r="G140" s="21"/>
      <c r="H140" s="2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s="25" customFormat="1">
      <c r="A141" s="21"/>
      <c r="B141" s="369" t="s">
        <v>196</v>
      </c>
      <c r="C141" s="371">
        <v>17</v>
      </c>
      <c r="D141" s="371">
        <v>7</v>
      </c>
      <c r="E141" s="371">
        <v>0</v>
      </c>
      <c r="F141" s="371">
        <v>24</v>
      </c>
      <c r="G141" s="21"/>
      <c r="H141" s="2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s="25" customFormat="1">
      <c r="A142" s="21"/>
      <c r="B142" s="369" t="s">
        <v>197</v>
      </c>
      <c r="C142" s="371">
        <v>11</v>
      </c>
      <c r="D142" s="371">
        <v>4</v>
      </c>
      <c r="E142" s="371">
        <v>0</v>
      </c>
      <c r="F142" s="371">
        <v>15</v>
      </c>
      <c r="G142" s="21"/>
      <c r="H142" s="2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s="25" customFormat="1">
      <c r="A143" s="21"/>
      <c r="B143" s="369" t="s">
        <v>202</v>
      </c>
      <c r="C143" s="371">
        <v>7</v>
      </c>
      <c r="D143" s="371">
        <v>3</v>
      </c>
      <c r="E143" s="371">
        <v>0</v>
      </c>
      <c r="F143" s="371">
        <v>10</v>
      </c>
      <c r="G143" s="21"/>
      <c r="H143" s="2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s="25" customFormat="1">
      <c r="A144" s="21"/>
      <c r="B144" s="369" t="s">
        <v>204</v>
      </c>
      <c r="C144" s="371">
        <v>12</v>
      </c>
      <c r="D144" s="371">
        <v>8</v>
      </c>
      <c r="E144" s="371">
        <v>1</v>
      </c>
      <c r="F144" s="371">
        <v>21</v>
      </c>
      <c r="G144" s="21"/>
      <c r="H144" s="2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s="25" customFormat="1">
      <c r="A145" s="21"/>
      <c r="B145" s="369" t="s">
        <v>205</v>
      </c>
      <c r="C145" s="371">
        <v>7</v>
      </c>
      <c r="D145" s="371">
        <v>6</v>
      </c>
      <c r="E145" s="371">
        <v>1</v>
      </c>
      <c r="F145" s="371">
        <v>14</v>
      </c>
      <c r="G145" s="21"/>
      <c r="H145" s="2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s="25" customFormat="1">
      <c r="A146" s="21"/>
      <c r="B146" s="369" t="s">
        <v>206</v>
      </c>
      <c r="C146" s="371">
        <v>19</v>
      </c>
      <c r="D146" s="371">
        <v>12</v>
      </c>
      <c r="E146" s="371">
        <v>0</v>
      </c>
      <c r="F146" s="371">
        <v>31</v>
      </c>
      <c r="G146" s="21"/>
      <c r="H146" s="2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s="25" customFormat="1">
      <c r="A147" s="21"/>
      <c r="B147" s="369" t="s">
        <v>207</v>
      </c>
      <c r="C147" s="371">
        <v>16</v>
      </c>
      <c r="D147" s="371">
        <v>9</v>
      </c>
      <c r="E147" s="371">
        <v>0</v>
      </c>
      <c r="F147" s="371">
        <v>25</v>
      </c>
      <c r="G147" s="21"/>
      <c r="H147" s="2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s="25" customFormat="1">
      <c r="A148" s="21"/>
      <c r="B148" s="369" t="s">
        <v>208</v>
      </c>
      <c r="C148" s="371">
        <v>18</v>
      </c>
      <c r="D148" s="371">
        <v>8</v>
      </c>
      <c r="E148" s="371">
        <v>0</v>
      </c>
      <c r="F148" s="371">
        <v>26</v>
      </c>
      <c r="G148" s="21"/>
      <c r="H148" s="2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s="25" customFormat="1">
      <c r="A149" s="21"/>
      <c r="B149" s="369" t="s">
        <v>209</v>
      </c>
      <c r="C149" s="371">
        <v>17</v>
      </c>
      <c r="D149" s="371">
        <v>7</v>
      </c>
      <c r="E149" s="371">
        <v>0</v>
      </c>
      <c r="F149" s="371">
        <v>24</v>
      </c>
      <c r="G149" s="21"/>
      <c r="H149" s="2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s="25" customFormat="1">
      <c r="A150" s="21"/>
      <c r="B150" s="369" t="s">
        <v>210</v>
      </c>
      <c r="C150" s="371">
        <v>14</v>
      </c>
      <c r="D150" s="371">
        <v>5</v>
      </c>
      <c r="E150" s="371">
        <v>0</v>
      </c>
      <c r="F150" s="371">
        <v>19</v>
      </c>
      <c r="G150" s="21"/>
      <c r="H150" s="2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s="25" customFormat="1">
      <c r="A151" s="21"/>
      <c r="B151" s="369" t="s">
        <v>211</v>
      </c>
      <c r="C151" s="371">
        <v>8</v>
      </c>
      <c r="D151" s="371">
        <v>4</v>
      </c>
      <c r="E151" s="371">
        <v>0</v>
      </c>
      <c r="F151" s="371">
        <v>12</v>
      </c>
      <c r="G151" s="21"/>
      <c r="H151" s="2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s="25" customFormat="1">
      <c r="A152" s="21"/>
      <c r="B152" s="369" t="s">
        <v>212</v>
      </c>
      <c r="C152" s="371">
        <v>10</v>
      </c>
      <c r="D152" s="371">
        <v>6</v>
      </c>
      <c r="E152" s="371">
        <v>0</v>
      </c>
      <c r="F152" s="371">
        <v>16</v>
      </c>
      <c r="G152" s="21"/>
      <c r="H152" s="2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s="25" customFormat="1">
      <c r="A153" s="21"/>
      <c r="B153" s="369" t="s">
        <v>213</v>
      </c>
      <c r="C153" s="371">
        <v>10</v>
      </c>
      <c r="D153" s="371">
        <v>6</v>
      </c>
      <c r="E153" s="371">
        <v>0</v>
      </c>
      <c r="F153" s="371">
        <v>16</v>
      </c>
      <c r="G153" s="21"/>
      <c r="H153" s="2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s="25" customFormat="1">
      <c r="A154" s="21"/>
      <c r="B154" s="369" t="s">
        <v>214</v>
      </c>
      <c r="C154" s="371">
        <v>22</v>
      </c>
      <c r="D154" s="371">
        <v>11</v>
      </c>
      <c r="E154" s="371">
        <v>0</v>
      </c>
      <c r="F154" s="371">
        <v>33</v>
      </c>
      <c r="G154" s="21"/>
      <c r="H154" s="2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s="25" customFormat="1">
      <c r="A155" s="21"/>
      <c r="B155" s="369" t="s">
        <v>215</v>
      </c>
      <c r="C155" s="371">
        <v>13</v>
      </c>
      <c r="D155" s="371">
        <v>8</v>
      </c>
      <c r="E155" s="371">
        <v>1</v>
      </c>
      <c r="F155" s="371">
        <v>22</v>
      </c>
      <c r="G155" s="21"/>
      <c r="H155" s="2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s="25" customFormat="1">
      <c r="A156" s="21"/>
      <c r="B156" s="369" t="s">
        <v>227</v>
      </c>
      <c r="C156" s="371">
        <v>16</v>
      </c>
      <c r="D156" s="371">
        <v>10</v>
      </c>
      <c r="E156" s="371">
        <v>4</v>
      </c>
      <c r="F156" s="371">
        <v>30</v>
      </c>
      <c r="G156" s="21"/>
      <c r="H156" s="2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s="25" customFormat="1">
      <c r="A157" s="21"/>
      <c r="B157" s="369" t="s">
        <v>228</v>
      </c>
      <c r="C157" s="371">
        <v>14</v>
      </c>
      <c r="D157" s="371">
        <v>9</v>
      </c>
      <c r="E157" s="371">
        <v>5</v>
      </c>
      <c r="F157" s="371">
        <v>28</v>
      </c>
      <c r="G157" s="21"/>
      <c r="H157" s="2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s="25" customFormat="1">
      <c r="A158" s="21"/>
      <c r="B158" s="369" t="s">
        <v>229</v>
      </c>
      <c r="C158" s="371">
        <v>10</v>
      </c>
      <c r="D158" s="371">
        <v>15</v>
      </c>
      <c r="E158" s="371">
        <v>2</v>
      </c>
      <c r="F158" s="371">
        <v>27</v>
      </c>
      <c r="G158" s="21"/>
      <c r="H158" s="2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s="25" customFormat="1">
      <c r="A159" s="21"/>
      <c r="B159" s="369" t="s">
        <v>234</v>
      </c>
      <c r="C159" s="371">
        <v>4</v>
      </c>
      <c r="D159" s="371">
        <v>10</v>
      </c>
      <c r="E159" s="371">
        <v>6</v>
      </c>
      <c r="F159" s="371">
        <v>20</v>
      </c>
      <c r="G159" s="21"/>
      <c r="H159" s="2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s="25" customFormat="1">
      <c r="A160" s="21"/>
      <c r="B160" s="369" t="s">
        <v>241</v>
      </c>
      <c r="C160" s="371">
        <v>16</v>
      </c>
      <c r="D160" s="371">
        <v>8</v>
      </c>
      <c r="E160" s="371">
        <v>6</v>
      </c>
      <c r="F160" s="371">
        <v>30</v>
      </c>
      <c r="G160" s="21"/>
      <c r="H160" s="2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s="25" customFormat="1">
      <c r="A161" s="21"/>
      <c r="B161" s="369" t="s">
        <v>242</v>
      </c>
      <c r="C161" s="371">
        <v>19</v>
      </c>
      <c r="D161" s="371">
        <v>9</v>
      </c>
      <c r="E161" s="371">
        <v>8</v>
      </c>
      <c r="F161" s="371">
        <v>36</v>
      </c>
      <c r="G161" s="21"/>
      <c r="H161" s="2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s="25" customFormat="1">
      <c r="A162" s="21"/>
      <c r="B162" s="369" t="s">
        <v>243</v>
      </c>
      <c r="C162" s="371">
        <v>14</v>
      </c>
      <c r="D162" s="371">
        <v>13</v>
      </c>
      <c r="E162" s="371">
        <v>5</v>
      </c>
      <c r="F162" s="371">
        <v>32</v>
      </c>
      <c r="G162" s="21"/>
      <c r="H162" s="2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s="25" customFormat="1">
      <c r="A163" s="21"/>
      <c r="B163" s="369" t="s">
        <v>247</v>
      </c>
      <c r="C163" s="371">
        <v>16</v>
      </c>
      <c r="D163" s="371">
        <v>9</v>
      </c>
      <c r="E163" s="371">
        <v>6</v>
      </c>
      <c r="F163" s="371">
        <v>31</v>
      </c>
      <c r="G163" s="21"/>
      <c r="H163" s="2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s="25" customFormat="1">
      <c r="A164" s="21"/>
      <c r="B164" s="369" t="s">
        <v>248</v>
      </c>
      <c r="C164" s="371">
        <v>10</v>
      </c>
      <c r="D164" s="371">
        <v>6</v>
      </c>
      <c r="E164" s="371">
        <v>5</v>
      </c>
      <c r="F164" s="371">
        <v>21</v>
      </c>
      <c r="G164" s="21"/>
      <c r="H164" s="2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s="25" customFormat="1">
      <c r="A165" s="21"/>
      <c r="B165" s="369" t="s">
        <v>249</v>
      </c>
      <c r="C165" s="371">
        <v>9</v>
      </c>
      <c r="D165" s="371">
        <v>11</v>
      </c>
      <c r="E165" s="371">
        <v>5</v>
      </c>
      <c r="F165" s="371">
        <v>25</v>
      </c>
      <c r="G165" s="21"/>
      <c r="H165" s="2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s="25" customFormat="1">
      <c r="A166" s="21"/>
      <c r="B166" s="369" t="s">
        <v>250</v>
      </c>
      <c r="C166" s="371">
        <v>10</v>
      </c>
      <c r="D166" s="371">
        <v>14</v>
      </c>
      <c r="E166" s="371">
        <v>1</v>
      </c>
      <c r="F166" s="371">
        <v>25</v>
      </c>
      <c r="G166" s="21"/>
      <c r="H166" s="2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s="25" customFormat="1">
      <c r="A167" s="21"/>
      <c r="B167" s="369" t="s">
        <v>251</v>
      </c>
      <c r="C167" s="371">
        <v>13</v>
      </c>
      <c r="D167" s="371">
        <v>10</v>
      </c>
      <c r="E167" s="371">
        <v>1</v>
      </c>
      <c r="F167" s="371">
        <v>24</v>
      </c>
      <c r="G167" s="21"/>
      <c r="H167" s="2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s="25" customFormat="1">
      <c r="A168" s="21"/>
      <c r="B168" s="369" t="s">
        <v>252</v>
      </c>
      <c r="C168" s="371">
        <v>12</v>
      </c>
      <c r="D168" s="371">
        <v>7</v>
      </c>
      <c r="E168" s="371">
        <v>1</v>
      </c>
      <c r="F168" s="371">
        <v>20</v>
      </c>
      <c r="G168" s="21"/>
      <c r="H168" s="2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s="25" customFormat="1">
      <c r="A169" s="21"/>
      <c r="B169" s="369" t="s">
        <v>253</v>
      </c>
      <c r="C169" s="371">
        <v>14</v>
      </c>
      <c r="D169" s="371">
        <v>6</v>
      </c>
      <c r="E169" s="371">
        <v>3</v>
      </c>
      <c r="F169" s="371">
        <v>23</v>
      </c>
      <c r="G169" s="21"/>
      <c r="H169" s="2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s="25" customFormat="1">
      <c r="A170" s="21"/>
      <c r="B170" s="369" t="s">
        <v>261</v>
      </c>
      <c r="C170" s="371">
        <v>16</v>
      </c>
      <c r="D170" s="371">
        <v>14</v>
      </c>
      <c r="E170" s="371">
        <v>2</v>
      </c>
      <c r="F170" s="371">
        <v>32</v>
      </c>
      <c r="G170" s="21"/>
      <c r="H170" s="2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s="25" customFormat="1">
      <c r="A171" s="21"/>
      <c r="B171" s="369" t="s">
        <v>262</v>
      </c>
      <c r="C171" s="371">
        <v>4</v>
      </c>
      <c r="D171" s="371">
        <v>9</v>
      </c>
      <c r="E171" s="371">
        <v>2</v>
      </c>
      <c r="F171" s="371">
        <v>15</v>
      </c>
      <c r="G171" s="21"/>
      <c r="H171" s="2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s="25" customFormat="1">
      <c r="A172" s="21"/>
      <c r="B172" s="369" t="s">
        <v>263</v>
      </c>
      <c r="C172" s="371">
        <v>4</v>
      </c>
      <c r="D172" s="371">
        <v>15</v>
      </c>
      <c r="E172" s="371">
        <v>2</v>
      </c>
      <c r="F172" s="371">
        <v>21</v>
      </c>
      <c r="G172" s="21"/>
      <c r="H172" s="2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s="25" customFormat="1">
      <c r="A173" s="21"/>
      <c r="B173" s="369" t="s">
        <v>265</v>
      </c>
      <c r="C173" s="371">
        <v>12</v>
      </c>
      <c r="D173" s="371">
        <v>5</v>
      </c>
      <c r="E173" s="371">
        <v>0</v>
      </c>
      <c r="F173" s="371">
        <v>17</v>
      </c>
      <c r="G173" s="21"/>
      <c r="H173" s="2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s="25" customFormat="1">
      <c r="A174" s="21"/>
      <c r="B174" s="369" t="s">
        <v>269</v>
      </c>
      <c r="C174" s="371">
        <v>10</v>
      </c>
      <c r="D174" s="371">
        <v>4</v>
      </c>
      <c r="E174" s="371">
        <v>0</v>
      </c>
      <c r="F174" s="371">
        <v>14</v>
      </c>
      <c r="G174" s="21"/>
      <c r="H174" s="2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s="25" customFormat="1">
      <c r="A175" s="21"/>
      <c r="B175" s="369" t="s">
        <v>270</v>
      </c>
      <c r="C175" s="371">
        <v>11</v>
      </c>
      <c r="D175" s="371">
        <v>7</v>
      </c>
      <c r="E175" s="371">
        <v>0</v>
      </c>
      <c r="F175" s="371">
        <v>18</v>
      </c>
      <c r="G175" s="21"/>
      <c r="H175" s="2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s="25" customFormat="1">
      <c r="A176" s="21"/>
      <c r="B176" s="369" t="s">
        <v>271</v>
      </c>
      <c r="C176" s="371">
        <v>16</v>
      </c>
      <c r="D176" s="371">
        <v>10</v>
      </c>
      <c r="E176" s="371">
        <v>0</v>
      </c>
      <c r="F176" s="371">
        <v>26</v>
      </c>
      <c r="G176" s="21"/>
      <c r="H176" s="2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s="25" customFormat="1">
      <c r="A177" s="21"/>
      <c r="B177" s="369" t="s">
        <v>272</v>
      </c>
      <c r="C177" s="371">
        <v>29</v>
      </c>
      <c r="D177" s="371">
        <v>14</v>
      </c>
      <c r="E177" s="371">
        <v>0</v>
      </c>
      <c r="F177" s="371">
        <v>43</v>
      </c>
      <c r="G177" s="21"/>
      <c r="H177" s="2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s="25" customFormat="1" ht="12">
      <c r="A178" s="21"/>
      <c r="B178" s="369" t="s">
        <v>274</v>
      </c>
      <c r="C178" s="371">
        <v>5</v>
      </c>
      <c r="D178" s="371">
        <v>1</v>
      </c>
      <c r="E178" s="371">
        <v>0</v>
      </c>
      <c r="F178" s="371">
        <v>6</v>
      </c>
      <c r="G178" s="21"/>
      <c r="H178" s="21"/>
    </row>
    <row r="179" spans="1:256" s="25" customFormat="1" ht="12">
      <c r="A179" s="21"/>
      <c r="B179" s="369" t="s">
        <v>285</v>
      </c>
      <c r="C179" s="371">
        <v>6</v>
      </c>
      <c r="D179" s="371">
        <v>4</v>
      </c>
      <c r="E179" s="371">
        <v>0</v>
      </c>
      <c r="F179" s="371">
        <v>10</v>
      </c>
      <c r="G179" s="21"/>
      <c r="H179" s="21"/>
    </row>
    <row r="180" spans="1:256" s="25" customFormat="1" ht="12">
      <c r="A180" s="21"/>
      <c r="B180" s="369" t="s">
        <v>288</v>
      </c>
      <c r="C180" s="371">
        <v>8</v>
      </c>
      <c r="D180" s="371">
        <v>6</v>
      </c>
      <c r="E180" s="371">
        <v>0</v>
      </c>
      <c r="F180" s="371">
        <v>14</v>
      </c>
      <c r="G180" s="21"/>
      <c r="H180" s="21"/>
    </row>
    <row r="181" spans="1:256" s="25" customFormat="1" ht="12">
      <c r="A181" s="21"/>
      <c r="B181" s="369" t="s">
        <v>292</v>
      </c>
      <c r="C181" s="371">
        <v>14</v>
      </c>
      <c r="D181" s="371">
        <v>4</v>
      </c>
      <c r="E181" s="371">
        <v>0</v>
      </c>
      <c r="F181" s="371">
        <v>18</v>
      </c>
      <c r="G181" s="21"/>
      <c r="H181" s="21"/>
    </row>
    <row r="182" spans="1:256" s="25" customFormat="1" ht="12">
      <c r="A182" s="21"/>
      <c r="B182" s="369" t="s">
        <v>293</v>
      </c>
      <c r="C182" s="371">
        <v>3</v>
      </c>
      <c r="D182" s="371">
        <v>3</v>
      </c>
      <c r="E182" s="371">
        <v>0</v>
      </c>
      <c r="F182" s="371">
        <v>6</v>
      </c>
      <c r="G182" s="21"/>
      <c r="H182" s="21"/>
    </row>
    <row r="183" spans="1:256">
      <c r="A183" s="21"/>
      <c r="B183" s="369" t="s">
        <v>294</v>
      </c>
      <c r="C183" s="371">
        <v>2</v>
      </c>
      <c r="D183" s="371">
        <v>1</v>
      </c>
      <c r="E183" s="371">
        <v>0</v>
      </c>
      <c r="F183" s="371">
        <v>3</v>
      </c>
    </row>
    <row r="184" spans="1:256">
      <c r="A184" s="21"/>
      <c r="B184" s="369" t="s">
        <v>295</v>
      </c>
      <c r="C184" s="371">
        <v>6</v>
      </c>
      <c r="D184" s="371">
        <v>2</v>
      </c>
      <c r="E184" s="371">
        <v>0</v>
      </c>
      <c r="F184" s="371">
        <v>8</v>
      </c>
    </row>
    <row r="185" spans="1:256">
      <c r="A185" s="21"/>
      <c r="B185" s="369" t="s">
        <v>297</v>
      </c>
      <c r="C185" s="371">
        <v>5</v>
      </c>
      <c r="D185" s="371">
        <v>1</v>
      </c>
      <c r="E185" s="371">
        <v>0</v>
      </c>
      <c r="F185" s="371">
        <v>6</v>
      </c>
    </row>
    <row r="186" spans="1:256">
      <c r="A186" s="21"/>
      <c r="B186" s="369" t="s">
        <v>300</v>
      </c>
      <c r="C186" s="371">
        <v>7</v>
      </c>
      <c r="D186" s="371">
        <v>1</v>
      </c>
      <c r="E186" s="371">
        <v>0</v>
      </c>
      <c r="F186" s="371">
        <v>8</v>
      </c>
    </row>
    <row r="187" spans="1:256">
      <c r="A187" s="21"/>
      <c r="B187" s="369" t="s">
        <v>301</v>
      </c>
      <c r="C187" s="371">
        <v>3</v>
      </c>
      <c r="D187" s="371">
        <v>0</v>
      </c>
      <c r="E187" s="371">
        <v>0</v>
      </c>
      <c r="F187" s="371">
        <v>3</v>
      </c>
    </row>
    <row r="188" spans="1:256">
      <c r="A188" s="21"/>
      <c r="B188" s="369" t="s">
        <v>302</v>
      </c>
      <c r="C188" s="371">
        <v>3</v>
      </c>
      <c r="D188" s="371">
        <v>1</v>
      </c>
      <c r="E188" s="371">
        <v>0</v>
      </c>
      <c r="F188" s="371">
        <v>4</v>
      </c>
    </row>
    <row r="189" spans="1:256">
      <c r="A189" s="21"/>
      <c r="B189" s="369" t="s">
        <v>303</v>
      </c>
      <c r="C189" s="371">
        <v>7</v>
      </c>
      <c r="D189" s="371">
        <v>5</v>
      </c>
      <c r="E189" s="371">
        <v>0</v>
      </c>
      <c r="F189" s="371">
        <v>12</v>
      </c>
    </row>
    <row r="190" spans="1:256">
      <c r="A190" s="21"/>
      <c r="B190" s="369" t="s">
        <v>304</v>
      </c>
      <c r="C190" s="371">
        <v>5</v>
      </c>
      <c r="D190" s="371">
        <v>1</v>
      </c>
      <c r="E190" s="371">
        <v>0</v>
      </c>
      <c r="F190" s="371">
        <v>6</v>
      </c>
    </row>
    <row r="191" spans="1:256">
      <c r="A191" s="21"/>
      <c r="B191" s="369" t="s">
        <v>305</v>
      </c>
      <c r="C191" s="371">
        <v>2</v>
      </c>
      <c r="D191" s="371">
        <v>0</v>
      </c>
      <c r="E191" s="371">
        <v>0</v>
      </c>
      <c r="F191" s="371">
        <v>2</v>
      </c>
    </row>
    <row r="192" spans="1:256">
      <c r="A192" s="21"/>
      <c r="B192" s="369" t="s">
        <v>306</v>
      </c>
      <c r="C192" s="371">
        <v>1</v>
      </c>
      <c r="D192" s="371">
        <v>1</v>
      </c>
      <c r="E192" s="371">
        <v>0</v>
      </c>
      <c r="F192" s="371">
        <v>2</v>
      </c>
    </row>
    <row r="193" spans="1:6">
      <c r="A193" s="21"/>
      <c r="B193" s="369" t="s">
        <v>310</v>
      </c>
      <c r="C193" s="371">
        <f>$C$116</f>
        <v>1</v>
      </c>
      <c r="D193" s="371">
        <f>$D$116</f>
        <v>2</v>
      </c>
      <c r="E193" s="371">
        <f>$E$116</f>
        <v>0</v>
      </c>
      <c r="F193" s="371">
        <f>$F$116</f>
        <v>3</v>
      </c>
    </row>
    <row r="194" spans="1:6">
      <c r="A194" s="32"/>
      <c r="B194" s="21"/>
      <c r="C194" s="21"/>
      <c r="D194" s="21"/>
      <c r="E194" s="21"/>
      <c r="F194" s="21"/>
    </row>
    <row r="195" spans="1:6">
      <c r="A195" s="32"/>
      <c r="B195" s="505" t="s">
        <v>17</v>
      </c>
      <c r="C195" s="506">
        <f>(C193-C192)/C192</f>
        <v>0</v>
      </c>
      <c r="D195" s="506">
        <f t="shared" ref="D195:F195" si="0">(D193-D192)/D192</f>
        <v>1</v>
      </c>
      <c r="E195" s="506" t="e">
        <f t="shared" si="0"/>
        <v>#DIV/0!</v>
      </c>
      <c r="F195" s="506">
        <f t="shared" si="0"/>
        <v>0.5</v>
      </c>
    </row>
    <row r="196" spans="1:6">
      <c r="A196" s="32"/>
      <c r="B196" s="544" t="s">
        <v>18</v>
      </c>
      <c r="C196" s="545">
        <f>SUM(C193-C190)/C190</f>
        <v>-0.8</v>
      </c>
      <c r="D196" s="545">
        <f t="shared" ref="D196:F196" si="1">SUM(D193-D190)/D190</f>
        <v>1</v>
      </c>
      <c r="E196" s="545" t="e">
        <f t="shared" si="1"/>
        <v>#DIV/0!</v>
      </c>
      <c r="F196" s="545">
        <f t="shared" si="1"/>
        <v>-0.5</v>
      </c>
    </row>
    <row r="197" spans="1:6">
      <c r="A197" s="32"/>
      <c r="B197" s="21"/>
      <c r="C197" s="21"/>
      <c r="D197" s="21"/>
      <c r="E197" s="21"/>
      <c r="F197" s="21"/>
    </row>
    <row r="198" spans="1:6">
      <c r="A198" s="21"/>
      <c r="B198" s="21"/>
      <c r="C198" s="500"/>
      <c r="D198" s="500"/>
      <c r="E198" s="500"/>
      <c r="F198" s="500"/>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3:BW136"/>
  <sheetViews>
    <sheetView showGridLines="0" zoomScale="90" zoomScaleNormal="90" zoomScalePageLayoutView="90" workbookViewId="0">
      <pane xSplit="1" topLeftCell="BF1" activePane="topRight" state="frozen"/>
      <selection activeCell="H57" sqref="H57"/>
      <selection pane="topRight" activeCell="BT21" sqref="BT21"/>
    </sheetView>
  </sheetViews>
  <sheetFormatPr defaultColWidth="8.7109375" defaultRowHeight="14.25"/>
  <cols>
    <col min="1" max="1" width="35.7109375" style="42" customWidth="1"/>
    <col min="2" max="50" width="9.7109375" style="43" customWidth="1"/>
    <col min="51" max="51" width="10.140625" style="1" customWidth="1"/>
    <col min="52" max="52" width="8.7109375" style="1"/>
    <col min="53" max="53" width="8.7109375" style="129"/>
    <col min="54" max="54" width="8.85546875" style="1" bestFit="1" customWidth="1"/>
    <col min="55" max="56" width="8.7109375" style="1"/>
    <col min="57" max="57" width="10.7109375" style="1" bestFit="1" customWidth="1"/>
    <col min="60" max="71" width="9.140625" bestFit="1" customWidth="1"/>
    <col min="72" max="73" width="8.7109375" style="1"/>
    <col min="74" max="74" width="8.85546875" style="1" bestFit="1" customWidth="1"/>
    <col min="75" max="16384" width="8.7109375" style="1"/>
  </cols>
  <sheetData>
    <row r="3" spans="1:75" s="44" customFormat="1" ht="13.5">
      <c r="A3" s="45" t="s">
        <v>16</v>
      </c>
      <c r="B3" s="76">
        <v>41803</v>
      </c>
      <c r="C3" s="76">
        <v>41822</v>
      </c>
      <c r="D3" s="76">
        <v>41829</v>
      </c>
      <c r="E3" s="76">
        <v>41836</v>
      </c>
      <c r="F3" s="76">
        <v>41843</v>
      </c>
      <c r="G3" s="76">
        <v>41850</v>
      </c>
      <c r="H3" s="76">
        <v>41857</v>
      </c>
      <c r="I3" s="76">
        <v>41865</v>
      </c>
      <c r="J3" s="76">
        <v>41872</v>
      </c>
      <c r="K3" s="76">
        <v>41879</v>
      </c>
      <c r="L3" s="76">
        <v>41886</v>
      </c>
      <c r="M3" s="76">
        <v>41892</v>
      </c>
      <c r="N3" s="76">
        <v>41899</v>
      </c>
      <c r="O3" s="76">
        <v>41906</v>
      </c>
      <c r="P3" s="76">
        <v>41913</v>
      </c>
      <c r="Q3" s="76">
        <v>41920</v>
      </c>
      <c r="R3" s="76">
        <v>41927</v>
      </c>
      <c r="S3" s="76">
        <v>41933</v>
      </c>
      <c r="T3" s="76">
        <v>41941</v>
      </c>
      <c r="U3" s="76">
        <v>41948</v>
      </c>
      <c r="V3" s="76">
        <v>41955</v>
      </c>
      <c r="W3" s="76">
        <v>41961</v>
      </c>
      <c r="X3" s="76">
        <v>41969</v>
      </c>
      <c r="Y3" s="76">
        <v>41976</v>
      </c>
      <c r="Z3" s="76">
        <v>41983</v>
      </c>
      <c r="AA3" s="76">
        <v>41990</v>
      </c>
      <c r="AB3" s="76">
        <v>41997</v>
      </c>
      <c r="AC3" s="76">
        <v>42004</v>
      </c>
      <c r="AD3" s="76">
        <v>42011</v>
      </c>
      <c r="AE3" s="76">
        <v>42018</v>
      </c>
      <c r="AF3" s="76">
        <v>42025</v>
      </c>
      <c r="AG3" s="76">
        <v>42033</v>
      </c>
      <c r="AH3" s="76">
        <v>42039</v>
      </c>
      <c r="AI3" s="76">
        <v>42046</v>
      </c>
      <c r="AJ3" s="76">
        <v>42053</v>
      </c>
      <c r="AK3" s="76">
        <v>42060</v>
      </c>
      <c r="AL3" s="76">
        <v>42067</v>
      </c>
      <c r="AM3" s="76">
        <v>42074</v>
      </c>
      <c r="AN3" s="76">
        <v>42081</v>
      </c>
      <c r="AO3" s="76">
        <v>42088</v>
      </c>
      <c r="AP3" s="76">
        <v>42095</v>
      </c>
      <c r="AQ3" s="76">
        <v>42102</v>
      </c>
      <c r="AR3" s="76">
        <v>42109</v>
      </c>
      <c r="AS3" s="76">
        <v>42116</v>
      </c>
      <c r="AT3" s="76">
        <v>42123</v>
      </c>
      <c r="AU3" s="76">
        <v>42130</v>
      </c>
      <c r="AV3" s="76">
        <v>42137</v>
      </c>
      <c r="AW3" s="76">
        <v>42144</v>
      </c>
      <c r="AX3" s="76">
        <v>42152</v>
      </c>
      <c r="AY3" s="76">
        <v>42159</v>
      </c>
      <c r="AZ3" s="76">
        <v>42166</v>
      </c>
      <c r="BA3" s="76">
        <v>42173</v>
      </c>
      <c r="BB3" s="76">
        <v>42181</v>
      </c>
      <c r="BC3" s="76">
        <v>42186</v>
      </c>
      <c r="BD3" s="76">
        <v>42194</v>
      </c>
      <c r="BE3" s="383">
        <v>42200</v>
      </c>
      <c r="BF3" s="383">
        <v>42208</v>
      </c>
      <c r="BG3" s="383">
        <v>42214</v>
      </c>
      <c r="BH3" s="383">
        <v>42221</v>
      </c>
      <c r="BI3" s="383">
        <v>42228</v>
      </c>
      <c r="BJ3" s="383">
        <v>42235</v>
      </c>
      <c r="BK3" s="383">
        <v>42242</v>
      </c>
      <c r="BL3" s="383">
        <v>42249</v>
      </c>
      <c r="BM3" s="383">
        <v>42256</v>
      </c>
      <c r="BN3" s="383">
        <v>42263</v>
      </c>
      <c r="BO3" s="383">
        <v>42270</v>
      </c>
      <c r="BP3" s="383">
        <v>42277</v>
      </c>
      <c r="BQ3" s="383">
        <v>42284</v>
      </c>
      <c r="BR3" s="383">
        <v>42291</v>
      </c>
      <c r="BS3" s="383">
        <v>42298</v>
      </c>
      <c r="BT3" s="477" t="s">
        <v>20</v>
      </c>
      <c r="BV3" s="126"/>
    </row>
    <row r="4" spans="1:75" s="42" customFormat="1" ht="13.5">
      <c r="A4" s="42" t="s">
        <v>95</v>
      </c>
      <c r="B4" s="63">
        <f t="shared" ref="B4:G4" si="0">SUM(B100:B109)/12</f>
        <v>1.0833333333333333</v>
      </c>
      <c r="C4" s="63">
        <f t="shared" si="0"/>
        <v>1.6666666666666667</v>
      </c>
      <c r="D4" s="63">
        <f t="shared" si="0"/>
        <v>1.4166666666666667</v>
      </c>
      <c r="E4" s="63">
        <f t="shared" si="0"/>
        <v>1.9166666666666667</v>
      </c>
      <c r="F4" s="63">
        <f t="shared" si="0"/>
        <v>1.7083333333333333</v>
      </c>
      <c r="G4" s="63">
        <f t="shared" si="0"/>
        <v>1.875</v>
      </c>
      <c r="H4" s="63">
        <f t="shared" ref="H4:M4" si="1">SUM(H100:H109)/12</f>
        <v>1.7083333333333333</v>
      </c>
      <c r="I4" s="63">
        <f t="shared" si="1"/>
        <v>1.7083333333333333</v>
      </c>
      <c r="J4" s="63">
        <f t="shared" si="1"/>
        <v>1.7916666666666667</v>
      </c>
      <c r="K4" s="63">
        <f t="shared" si="1"/>
        <v>1.7916666666666667</v>
      </c>
      <c r="L4" s="63">
        <f t="shared" si="1"/>
        <v>1.7916666666666667</v>
      </c>
      <c r="M4" s="63">
        <f t="shared" si="1"/>
        <v>1.7083333333333333</v>
      </c>
      <c r="N4" s="63">
        <f t="shared" ref="N4:S4" si="2">SUM(N100:N109)/12</f>
        <v>1.75</v>
      </c>
      <c r="O4" s="63">
        <f t="shared" si="2"/>
        <v>1.5</v>
      </c>
      <c r="P4" s="63">
        <f t="shared" si="2"/>
        <v>1.5833333333333333</v>
      </c>
      <c r="Q4" s="63">
        <f t="shared" si="2"/>
        <v>1.75</v>
      </c>
      <c r="R4" s="63">
        <f t="shared" si="2"/>
        <v>1.5416666666666667</v>
      </c>
      <c r="S4" s="63">
        <f t="shared" si="2"/>
        <v>1.7916666666666667</v>
      </c>
      <c r="T4" s="63">
        <f t="shared" ref="T4:Y4" si="3">SUM(T100:T109)/12</f>
        <v>1.4583333333333333</v>
      </c>
      <c r="U4" s="63">
        <f t="shared" si="3"/>
        <v>1.125</v>
      </c>
      <c r="V4" s="63">
        <f t="shared" si="3"/>
        <v>1.2083333333333333</v>
      </c>
      <c r="W4" s="63">
        <f t="shared" si="3"/>
        <v>1.25</v>
      </c>
      <c r="X4" s="63">
        <f t="shared" si="3"/>
        <v>1.25</v>
      </c>
      <c r="Y4" s="63">
        <f t="shared" si="3"/>
        <v>1.25</v>
      </c>
      <c r="Z4" s="63">
        <f t="shared" ref="Z4:AE4" si="4">SUM(Z100:Z109)/12</f>
        <v>1.375</v>
      </c>
      <c r="AA4" s="63">
        <f t="shared" si="4"/>
        <v>1.375</v>
      </c>
      <c r="AB4" s="63">
        <f t="shared" si="4"/>
        <v>1.7083333333333333</v>
      </c>
      <c r="AC4" s="63">
        <f t="shared" si="4"/>
        <v>1.7083333333333333</v>
      </c>
      <c r="AD4" s="63">
        <f t="shared" si="4"/>
        <v>1.7083333333333333</v>
      </c>
      <c r="AE4" s="63">
        <f t="shared" si="4"/>
        <v>1.7083333333333333</v>
      </c>
      <c r="AF4" s="63">
        <f t="shared" ref="AF4:AK4" si="5">SUM(AF100:AF109)/12</f>
        <v>0.75</v>
      </c>
      <c r="AG4" s="63">
        <f t="shared" si="5"/>
        <v>0.75</v>
      </c>
      <c r="AH4" s="63">
        <f t="shared" si="5"/>
        <v>1.375</v>
      </c>
      <c r="AI4" s="63">
        <f t="shared" si="5"/>
        <v>1.2916666666666667</v>
      </c>
      <c r="AJ4" s="63">
        <f t="shared" si="5"/>
        <v>1.4583333333333333</v>
      </c>
      <c r="AK4" s="63">
        <f t="shared" si="5"/>
        <v>2.2916666666666665</v>
      </c>
      <c r="AL4" s="63">
        <f t="shared" ref="AL4:AQ4" si="6">SUM(AL100:AL109)/12</f>
        <v>2.4166666666666665</v>
      </c>
      <c r="AM4" s="63">
        <f t="shared" si="6"/>
        <v>2.2916666666666665</v>
      </c>
      <c r="AN4" s="63">
        <f t="shared" si="6"/>
        <v>2.0416666666666665</v>
      </c>
      <c r="AO4" s="63">
        <f t="shared" si="6"/>
        <v>1.75</v>
      </c>
      <c r="AP4" s="63">
        <f t="shared" si="6"/>
        <v>1.9166666666666667</v>
      </c>
      <c r="AQ4" s="63">
        <f t="shared" si="6"/>
        <v>1.9166666666666667</v>
      </c>
      <c r="AR4" s="63">
        <f t="shared" ref="AR4:AW4" si="7">SUM(AR100:AR109)/12</f>
        <v>1.4583333333333333</v>
      </c>
      <c r="AS4" s="63">
        <f t="shared" si="7"/>
        <v>1.4583333333333333</v>
      </c>
      <c r="AT4" s="63">
        <f t="shared" si="7"/>
        <v>1.4166666666666667</v>
      </c>
      <c r="AU4" s="63">
        <f t="shared" si="7"/>
        <v>1.4166666666666667</v>
      </c>
      <c r="AV4" s="63">
        <f t="shared" si="7"/>
        <v>1.0833333333333333</v>
      </c>
      <c r="AW4" s="63">
        <f t="shared" si="7"/>
        <v>1.0833333333333333</v>
      </c>
      <c r="AX4" s="63">
        <f t="shared" ref="AX4:BF4" si="8">SUM(AX100:AX109)/12</f>
        <v>1.0416666666666667</v>
      </c>
      <c r="AY4" s="63">
        <f t="shared" si="8"/>
        <v>1.125</v>
      </c>
      <c r="AZ4" s="63">
        <f t="shared" si="8"/>
        <v>1.1666666666666667</v>
      </c>
      <c r="BA4" s="63">
        <f t="shared" si="8"/>
        <v>1.0416666666666667</v>
      </c>
      <c r="BB4" s="63">
        <f t="shared" si="8"/>
        <v>0.875</v>
      </c>
      <c r="BC4" s="63">
        <f t="shared" si="8"/>
        <v>0.91666666666666663</v>
      </c>
      <c r="BD4" s="63">
        <f t="shared" si="8"/>
        <v>0.83333333333333337</v>
      </c>
      <c r="BE4" s="375">
        <f t="shared" si="8"/>
        <v>0.83333333333333337</v>
      </c>
      <c r="BF4" s="375">
        <f t="shared" si="8"/>
        <v>0.83333333333333337</v>
      </c>
      <c r="BG4" s="375">
        <f t="shared" ref="BG4:BH4" si="9">SUM(BG100:BG109)/12</f>
        <v>0.83333333333333337</v>
      </c>
      <c r="BH4" s="375">
        <f t="shared" si="9"/>
        <v>0.83333333333333337</v>
      </c>
      <c r="BI4" s="375">
        <f t="shared" ref="BI4:BJ4" si="10">SUM(BI100:BI109)/12</f>
        <v>0.83333333333333337</v>
      </c>
      <c r="BJ4" s="375">
        <f t="shared" si="10"/>
        <v>0.83333333333333337</v>
      </c>
      <c r="BK4" s="375">
        <f t="shared" ref="BK4:BL4" si="11">SUM(BK100:BK109)/12</f>
        <v>0.83333333333333337</v>
      </c>
      <c r="BL4" s="375">
        <f t="shared" si="11"/>
        <v>0.83333333333333337</v>
      </c>
      <c r="BM4" s="375">
        <f t="shared" ref="BM4:BN4" si="12">SUM(BM100:BM109)/12</f>
        <v>0.83333333333333337</v>
      </c>
      <c r="BN4" s="375">
        <f t="shared" si="12"/>
        <v>0.83333333333333337</v>
      </c>
      <c r="BO4" s="375">
        <f t="shared" ref="BO4:BP4" si="13">SUM(BO100:BO109)/12</f>
        <v>0.83333333333333337</v>
      </c>
      <c r="BP4" s="375">
        <f t="shared" si="13"/>
        <v>0.83333333333333337</v>
      </c>
      <c r="BQ4" s="375">
        <f t="shared" ref="BQ4:BR4" si="14">SUM(BQ100:BQ109)/12</f>
        <v>0.83333333333333337</v>
      </c>
      <c r="BR4" s="375">
        <f t="shared" si="14"/>
        <v>0.83333333333333337</v>
      </c>
      <c r="BS4" s="375">
        <f t="shared" ref="BS4" si="15">SUM(BS100:BS109)/12</f>
        <v>0.83333333333333337</v>
      </c>
      <c r="BT4" s="375">
        <f>BS4-BR4</f>
        <v>0</v>
      </c>
      <c r="BV4" s="43"/>
    </row>
    <row r="5" spans="1:75" s="42" customFormat="1" ht="13.5">
      <c r="A5" s="42" t="s">
        <v>96</v>
      </c>
      <c r="B5" s="124">
        <f t="shared" ref="B5:G5" si="16">SUM(B16:B109)/61</f>
        <v>4.5245901639344259</v>
      </c>
      <c r="C5" s="124">
        <f t="shared" si="16"/>
        <v>5.0655737704918034</v>
      </c>
      <c r="D5" s="124">
        <f t="shared" si="16"/>
        <v>5.1229508196721314</v>
      </c>
      <c r="E5" s="124">
        <f t="shared" si="16"/>
        <v>5.2622950819672134</v>
      </c>
      <c r="F5" s="124">
        <f t="shared" si="16"/>
        <v>5.0163934426229506</v>
      </c>
      <c r="G5" s="124">
        <f t="shared" si="16"/>
        <v>5.3688524590163933</v>
      </c>
      <c r="H5" s="124">
        <f t="shared" ref="H5:M5" si="17">SUM(H16:H109)/61</f>
        <v>3.2868852459016393</v>
      </c>
      <c r="I5" s="124">
        <f t="shared" si="17"/>
        <v>4.3360655737704921</v>
      </c>
      <c r="J5" s="124">
        <f t="shared" si="17"/>
        <v>3.8934426229508197</v>
      </c>
      <c r="K5" s="124">
        <f t="shared" si="17"/>
        <v>3.6885245901639343</v>
      </c>
      <c r="L5" s="124">
        <f t="shared" si="17"/>
        <v>3.319672131147541</v>
      </c>
      <c r="M5" s="124">
        <f t="shared" si="17"/>
        <v>3.0655737704918034</v>
      </c>
      <c r="N5" s="124">
        <f t="shared" ref="N5:S5" si="18">SUM(N16:N109)/61</f>
        <v>3.3278688524590163</v>
      </c>
      <c r="O5" s="124">
        <f t="shared" si="18"/>
        <v>3.2868852459016393</v>
      </c>
      <c r="P5" s="124">
        <f t="shared" si="18"/>
        <v>2.8032786885245899</v>
      </c>
      <c r="Q5" s="124">
        <f t="shared" si="18"/>
        <v>2.6147540983606556</v>
      </c>
      <c r="R5" s="124">
        <f t="shared" si="18"/>
        <v>2.8114754098360657</v>
      </c>
      <c r="S5" s="124">
        <f t="shared" si="18"/>
        <v>2.598360655737705</v>
      </c>
      <c r="T5" s="124">
        <f t="shared" ref="T5:Y5" si="19">SUM(T16:T109)/61</f>
        <v>2.0754098360655737</v>
      </c>
      <c r="U5" s="124">
        <f t="shared" si="19"/>
        <v>2.0672131147540984</v>
      </c>
      <c r="V5" s="124">
        <f t="shared" si="19"/>
        <v>1.8934426229508197</v>
      </c>
      <c r="W5" s="124">
        <f t="shared" si="19"/>
        <v>1.959016393442623</v>
      </c>
      <c r="X5" s="124">
        <f t="shared" si="19"/>
        <v>1.8852459016393444</v>
      </c>
      <c r="Y5" s="124">
        <f t="shared" si="19"/>
        <v>1.7868852459016393</v>
      </c>
      <c r="Z5" s="124">
        <f t="shared" ref="Z5:AE5" si="20">SUM(Z16:Z109)/61</f>
        <v>1.819672131147541</v>
      </c>
      <c r="AA5" s="124">
        <f t="shared" si="20"/>
        <v>1.7950819672131149</v>
      </c>
      <c r="AB5" s="124">
        <f t="shared" si="20"/>
        <v>1.8032786885245902</v>
      </c>
      <c r="AC5" s="124">
        <f t="shared" si="20"/>
        <v>1.7540983606557377</v>
      </c>
      <c r="AD5" s="124">
        <f t="shared" si="20"/>
        <v>1.8278688524590163</v>
      </c>
      <c r="AE5" s="124">
        <f t="shared" si="20"/>
        <v>1.4918032786885247</v>
      </c>
      <c r="AF5" s="124">
        <f t="shared" ref="AF5:AK5" si="21">SUM(AF16:AF109)/61</f>
        <v>1.4180327868852458</v>
      </c>
      <c r="AG5" s="124">
        <f t="shared" si="21"/>
        <v>1.7131147540983607</v>
      </c>
      <c r="AH5" s="124">
        <f t="shared" si="21"/>
        <v>2.1147540983606556</v>
      </c>
      <c r="AI5" s="124">
        <f t="shared" si="21"/>
        <v>2.1311475409836067</v>
      </c>
      <c r="AJ5" s="124">
        <f t="shared" si="21"/>
        <v>2.7704918032786887</v>
      </c>
      <c r="AK5" s="124">
        <f t="shared" si="21"/>
        <v>3.057377049180328</v>
      </c>
      <c r="AL5" s="124">
        <f t="shared" ref="AL5:AQ5" si="22">SUM(AL16:AL109)/61</f>
        <v>3.098360655737705</v>
      </c>
      <c r="AM5" s="124">
        <f t="shared" si="22"/>
        <v>3.3524590163934427</v>
      </c>
      <c r="AN5" s="124">
        <f t="shared" si="22"/>
        <v>4.1967213114754101</v>
      </c>
      <c r="AO5" s="124">
        <f t="shared" si="22"/>
        <v>4.4590163934426226</v>
      </c>
      <c r="AP5" s="124">
        <f t="shared" si="22"/>
        <v>4.639344262295082</v>
      </c>
      <c r="AQ5" s="124">
        <f t="shared" si="22"/>
        <v>5.1557377049180326</v>
      </c>
      <c r="AR5" s="124">
        <f t="shared" ref="AR5:AW5" si="23">SUM(AR16:AR109)/61</f>
        <v>4.557377049180328</v>
      </c>
      <c r="AS5" s="124">
        <f t="shared" si="23"/>
        <v>5.3688524590163933</v>
      </c>
      <c r="AT5" s="124">
        <f t="shared" si="23"/>
        <v>4.7049180327868854</v>
      </c>
      <c r="AU5" s="124">
        <f t="shared" si="23"/>
        <v>4.9016393442622954</v>
      </c>
      <c r="AV5" s="124">
        <f t="shared" si="23"/>
        <v>4.1475409836065573</v>
      </c>
      <c r="AW5" s="124">
        <f t="shared" si="23"/>
        <v>4.918032786885246</v>
      </c>
      <c r="AX5" s="124">
        <f t="shared" ref="AX5:BF5" si="24">SUM(AX16:AX109)/61</f>
        <v>4.7049180327868854</v>
      </c>
      <c r="AY5" s="124">
        <f t="shared" si="24"/>
        <v>6.778688524590164</v>
      </c>
      <c r="AZ5" s="124">
        <f t="shared" si="24"/>
        <v>6.139344262295082</v>
      </c>
      <c r="BA5" s="124">
        <f t="shared" si="24"/>
        <v>6.139344262295082</v>
      </c>
      <c r="BB5" s="124">
        <f t="shared" si="24"/>
        <v>4.6065573770491799</v>
      </c>
      <c r="BC5" s="124">
        <f t="shared" si="24"/>
        <v>4.8688524590163933</v>
      </c>
      <c r="BD5" s="124">
        <f t="shared" si="24"/>
        <v>5.278688524590164</v>
      </c>
      <c r="BE5" s="124">
        <f t="shared" si="24"/>
        <v>4.9262295081967213</v>
      </c>
      <c r="BF5" s="124">
        <f t="shared" si="24"/>
        <v>5.4262295081967213</v>
      </c>
      <c r="BG5" s="124">
        <f t="shared" ref="BG5:BH5" si="25">SUM(BG16:BG109)/61</f>
        <v>5.5491803278688527</v>
      </c>
      <c r="BH5" s="124">
        <f t="shared" si="25"/>
        <v>4.2131147540983607</v>
      </c>
      <c r="BI5" s="124">
        <f t="shared" ref="BI5:BJ5" si="26">SUM(BI16:BI109)/61</f>
        <v>4.6557377049180326</v>
      </c>
      <c r="BJ5" s="124">
        <f t="shared" si="26"/>
        <v>4.721311475409836</v>
      </c>
      <c r="BK5" s="124">
        <f t="shared" ref="BK5:BL5" si="27">SUM(BK16:BK109)/61</f>
        <v>5.1639344262295079</v>
      </c>
      <c r="BL5" s="124">
        <f t="shared" si="27"/>
        <v>2.9918032786885247</v>
      </c>
      <c r="BM5" s="124">
        <f t="shared" ref="BM5:BN5" si="28">SUM(BM16:BM109)/61</f>
        <v>3.4672131147540983</v>
      </c>
      <c r="BN5" s="124">
        <f t="shared" si="28"/>
        <v>4.2131147540983607</v>
      </c>
      <c r="BO5" s="124">
        <f t="shared" ref="BO5:BP5" si="29">SUM(BO16:BO109)/61</f>
        <v>4.1885245901639347</v>
      </c>
      <c r="BP5" s="124">
        <f t="shared" si="29"/>
        <v>4.8278688524590168</v>
      </c>
      <c r="BQ5" s="124">
        <f t="shared" ref="BQ5:BR5" si="30">SUM(BQ16:BQ109)/61</f>
        <v>4.5491803278688527</v>
      </c>
      <c r="BR5" s="124">
        <f t="shared" si="30"/>
        <v>4.1721311475409832</v>
      </c>
      <c r="BS5" s="124">
        <f t="shared" ref="BS5" si="31">SUM(BS16:BS109)/61</f>
        <v>4.8442622950819674</v>
      </c>
      <c r="BT5" s="375">
        <f>BS5-BR5</f>
        <v>0.67213114754098413</v>
      </c>
      <c r="BU5" s="48"/>
      <c r="BV5" s="43"/>
    </row>
    <row r="6" spans="1:75" s="42" customFormat="1" ht="13.5">
      <c r="A6" s="42" t="s">
        <v>167</v>
      </c>
      <c r="B6" s="63"/>
      <c r="C6" s="63">
        <f>SUM(C113:C130)/61</f>
        <v>0</v>
      </c>
      <c r="D6" s="63">
        <f t="shared" ref="D6:I6" si="32">SUM(D113:D130)/18</f>
        <v>1.8333333333333333</v>
      </c>
      <c r="E6" s="63">
        <f t="shared" si="32"/>
        <v>1.1666666666666667</v>
      </c>
      <c r="F6" s="63">
        <f t="shared" si="32"/>
        <v>2.4444444444444446</v>
      </c>
      <c r="G6" s="63">
        <f t="shared" si="32"/>
        <v>2.5555555555555554</v>
      </c>
      <c r="H6" s="63">
        <f t="shared" si="32"/>
        <v>2.6666666666666665</v>
      </c>
      <c r="I6" s="63">
        <f t="shared" si="32"/>
        <v>2.6666666666666665</v>
      </c>
      <c r="J6" s="63">
        <f t="shared" ref="J6:O6" si="33">SUM(J113:J130)/18</f>
        <v>1.3333333333333333</v>
      </c>
      <c r="K6" s="63">
        <f t="shared" si="33"/>
        <v>1.7222222222222223</v>
      </c>
      <c r="L6" s="63">
        <f t="shared" si="33"/>
        <v>1.75</v>
      </c>
      <c r="M6" s="63">
        <f t="shared" si="33"/>
        <v>1.8333333333333333</v>
      </c>
      <c r="N6" s="63">
        <f t="shared" si="33"/>
        <v>1.8888888888888888</v>
      </c>
      <c r="O6" s="63">
        <f t="shared" si="33"/>
        <v>2.7777777777777777</v>
      </c>
      <c r="P6" s="63">
        <f t="shared" ref="P6:U6" si="34">SUM(P113:P130)/18</f>
        <v>2.2222222222222223</v>
      </c>
      <c r="Q6" s="63">
        <f t="shared" si="34"/>
        <v>2.0833333333333335</v>
      </c>
      <c r="R6" s="63">
        <f t="shared" si="34"/>
        <v>1.8499999999999999</v>
      </c>
      <c r="S6" s="63">
        <f t="shared" si="34"/>
        <v>1.6111111111111112</v>
      </c>
      <c r="T6" s="63">
        <f t="shared" si="34"/>
        <v>1.6111111111111112</v>
      </c>
      <c r="U6" s="63">
        <f t="shared" si="34"/>
        <v>1</v>
      </c>
      <c r="V6" s="63">
        <f t="shared" ref="V6:AA6" si="35">SUM(V113:V130)/18</f>
        <v>1.2777777777777777</v>
      </c>
      <c r="W6" s="63">
        <f t="shared" si="35"/>
        <v>1.1666666666666667</v>
      </c>
      <c r="X6" s="63">
        <f t="shared" si="35"/>
        <v>2.0555555555555554</v>
      </c>
      <c r="Y6" s="63">
        <f t="shared" si="35"/>
        <v>1.6388888888888888</v>
      </c>
      <c r="Z6" s="63">
        <f t="shared" si="35"/>
        <v>1.3055555555555556</v>
      </c>
      <c r="AA6" s="63">
        <f t="shared" si="35"/>
        <v>1.5277777777777777</v>
      </c>
      <c r="AB6" s="63">
        <f t="shared" ref="AB6:AG6" si="36">SUM(AB113:AB130)/18</f>
        <v>1.25</v>
      </c>
      <c r="AC6" s="63">
        <f t="shared" si="36"/>
        <v>1.3611111111111112</v>
      </c>
      <c r="AD6" s="63">
        <f t="shared" si="36"/>
        <v>1.3055555555555556</v>
      </c>
      <c r="AE6" s="63">
        <f t="shared" si="36"/>
        <v>1.3055555555555556</v>
      </c>
      <c r="AF6" s="63">
        <f t="shared" si="36"/>
        <v>2.2777777777777777</v>
      </c>
      <c r="AG6" s="63">
        <f t="shared" si="36"/>
        <v>2.5277777777777777</v>
      </c>
      <c r="AH6" s="63">
        <f t="shared" ref="AH6:AM6" si="37">SUM(AH113:AH130)/18</f>
        <v>3.25</v>
      </c>
      <c r="AI6" s="63">
        <f t="shared" si="37"/>
        <v>2.9166666666666665</v>
      </c>
      <c r="AJ6" s="63">
        <f t="shared" si="37"/>
        <v>2.8333333333333335</v>
      </c>
      <c r="AK6" s="63">
        <f t="shared" si="37"/>
        <v>2.1111111111111112</v>
      </c>
      <c r="AL6" s="63">
        <f t="shared" si="37"/>
        <v>2.9166666666666665</v>
      </c>
      <c r="AM6" s="63">
        <f t="shared" si="37"/>
        <v>2.9166666666666665</v>
      </c>
      <c r="AN6" s="63">
        <f t="shared" ref="AN6:AS6" si="38">SUM(AN113:AN130)/18</f>
        <v>2.6111111111111112</v>
      </c>
      <c r="AO6" s="63">
        <f t="shared" si="38"/>
        <v>2.8333333333333335</v>
      </c>
      <c r="AP6" s="63">
        <f t="shared" si="38"/>
        <v>2.3611111111111112</v>
      </c>
      <c r="AQ6" s="63">
        <f t="shared" si="38"/>
        <v>2.8888888888888888</v>
      </c>
      <c r="AR6" s="63">
        <f t="shared" si="38"/>
        <v>2.8888888888888888</v>
      </c>
      <c r="AS6" s="63">
        <f t="shared" si="38"/>
        <v>2.6666666666666665</v>
      </c>
      <c r="AT6" s="63">
        <f t="shared" ref="AT6:AY6" si="39">SUM(AT113:AT130)/18</f>
        <v>1.7222222222222223</v>
      </c>
      <c r="AU6" s="63">
        <f t="shared" si="39"/>
        <v>2.8055555555555554</v>
      </c>
      <c r="AV6" s="63">
        <f t="shared" si="39"/>
        <v>2.8055555555555554</v>
      </c>
      <c r="AW6" s="63">
        <f t="shared" si="39"/>
        <v>2.25</v>
      </c>
      <c r="AX6" s="63">
        <f t="shared" si="39"/>
        <v>2.3055555555555554</v>
      </c>
      <c r="AY6" s="63">
        <f t="shared" si="39"/>
        <v>1.6388888888888888</v>
      </c>
      <c r="AZ6" s="63">
        <f t="shared" ref="AZ6:BF6" si="40">SUM(AZ113:AZ130)/18</f>
        <v>2.3611111111111112</v>
      </c>
      <c r="BA6" s="63">
        <f t="shared" si="40"/>
        <v>1.6666666666666667</v>
      </c>
      <c r="BB6" s="63">
        <f t="shared" si="40"/>
        <v>3.4166666666666665</v>
      </c>
      <c r="BC6" s="63">
        <f t="shared" si="40"/>
        <v>4.1388888888888893</v>
      </c>
      <c r="BD6" s="63">
        <f t="shared" si="40"/>
        <v>3.8055555555555554</v>
      </c>
      <c r="BE6" s="375">
        <f t="shared" si="40"/>
        <v>2.8333333333333335</v>
      </c>
      <c r="BF6" s="375">
        <f t="shared" si="40"/>
        <v>2.8055555555555554</v>
      </c>
      <c r="BG6" s="375">
        <f t="shared" ref="BG6:BH6" si="41">SUM(BG113:BG130)/18</f>
        <v>3.1111111111111112</v>
      </c>
      <c r="BH6" s="375">
        <f t="shared" si="41"/>
        <v>2.2777777777777777</v>
      </c>
      <c r="BI6" s="375">
        <f t="shared" ref="BI6:BJ6" si="42">SUM(BI113:BI130)/18</f>
        <v>1.25</v>
      </c>
      <c r="BJ6" s="375">
        <f t="shared" si="42"/>
        <v>2.6666666666666665</v>
      </c>
      <c r="BK6" s="375">
        <f t="shared" ref="BK6:BL6" si="43">SUM(BK113:BK130)/18</f>
        <v>2.8055555555555554</v>
      </c>
      <c r="BL6" s="375">
        <f t="shared" si="43"/>
        <v>2.0555555555555554</v>
      </c>
      <c r="BM6" s="375">
        <f t="shared" ref="BM6:BN6" si="44">SUM(BM113:BM130)/18</f>
        <v>0.55555555555555558</v>
      </c>
      <c r="BN6" s="375">
        <f t="shared" si="44"/>
        <v>0.55555555555555558</v>
      </c>
      <c r="BO6" s="375">
        <f t="shared" ref="BO6:BP6" si="45">SUM(BO113:BO130)/18</f>
        <v>1.1111111111111112</v>
      </c>
      <c r="BP6" s="375">
        <f t="shared" si="45"/>
        <v>0.97222222222222221</v>
      </c>
      <c r="BQ6" s="375">
        <f t="shared" ref="BQ6:BR6" si="46">SUM(BQ113:BQ130)/18</f>
        <v>0.44444444444444442</v>
      </c>
      <c r="BR6" s="375">
        <f t="shared" si="46"/>
        <v>0.61111111111111116</v>
      </c>
      <c r="BS6" s="375">
        <f t="shared" ref="BS6" si="47">SUM(BS113:BS130)/18</f>
        <v>0.66666666666666663</v>
      </c>
      <c r="BT6" s="375">
        <f>BS6-BR6</f>
        <v>5.5555555555555469E-2</v>
      </c>
      <c r="BU6" s="48"/>
      <c r="BV6" s="43"/>
    </row>
    <row r="7" spans="1:75" s="46" customFormat="1" ht="40.5">
      <c r="A7" s="42"/>
      <c r="BT7" s="478" t="s">
        <v>21</v>
      </c>
      <c r="BU7" s="476" t="s">
        <v>22</v>
      </c>
      <c r="BV7" s="127" t="s">
        <v>20</v>
      </c>
      <c r="BW7" s="49" t="s">
        <v>23</v>
      </c>
    </row>
    <row r="8" spans="1:75" s="10" customFormat="1" ht="13.5">
      <c r="A8" s="52"/>
      <c r="BT8" s="62"/>
      <c r="BU8" s="370"/>
      <c r="BV8" s="128"/>
      <c r="BW8" s="65"/>
    </row>
    <row r="9" spans="1:75" s="10" customFormat="1" ht="13.5">
      <c r="A9" s="77" t="s">
        <v>97</v>
      </c>
      <c r="BT9" s="370">
        <f>BT18</f>
        <v>9.0384615384615383</v>
      </c>
      <c r="BU9" s="370">
        <f>BU18</f>
        <v>7.134615384615385</v>
      </c>
      <c r="BV9" s="128">
        <f>BV18</f>
        <v>1.9038461538461533</v>
      </c>
      <c r="BW9" s="65"/>
    </row>
    <row r="10" spans="1:75" s="10" customFormat="1" ht="13.5">
      <c r="A10" s="77" t="s">
        <v>98</v>
      </c>
      <c r="BT10" s="370">
        <f>BT54</f>
        <v>1.6290322580645162</v>
      </c>
      <c r="BU10" s="370">
        <f>BU54</f>
        <v>1.903225806451613</v>
      </c>
      <c r="BV10" s="370">
        <f>BV54</f>
        <v>-0.27419354838709675</v>
      </c>
      <c r="BW10" s="65"/>
    </row>
    <row r="11" spans="1:75" s="10" customFormat="1" ht="13.5">
      <c r="A11" s="77" t="s">
        <v>99</v>
      </c>
      <c r="BT11" s="370">
        <f>BT100</f>
        <v>0.83333333333333337</v>
      </c>
      <c r="BU11" s="370">
        <f>BU100</f>
        <v>0.83333333333333337</v>
      </c>
      <c r="BV11" s="370">
        <f>BV100</f>
        <v>0</v>
      </c>
      <c r="BW11" s="65"/>
    </row>
    <row r="12" spans="1:75" s="10" customFormat="1" ht="13.5">
      <c r="A12" s="77" t="s">
        <v>166</v>
      </c>
      <c r="BT12" s="370">
        <f>BT113</f>
        <v>0.66666666666666663</v>
      </c>
      <c r="BU12" s="370">
        <f>BU113</f>
        <v>0.61111111111111116</v>
      </c>
      <c r="BV12" s="370">
        <f>BV113</f>
        <v>5.5555555555555469E-2</v>
      </c>
      <c r="BW12" s="65"/>
    </row>
    <row r="13" spans="1:75" s="10" customFormat="1" ht="13.5">
      <c r="A13" s="52"/>
      <c r="BT13" s="370"/>
      <c r="BU13" s="370"/>
      <c r="BV13" s="128"/>
      <c r="BW13" s="65"/>
    </row>
    <row r="14" spans="1:75" s="10" customFormat="1" ht="13.5">
      <c r="A14" s="52"/>
      <c r="BT14" s="370"/>
      <c r="BU14" s="370"/>
      <c r="BV14" s="128"/>
      <c r="BW14" s="65"/>
    </row>
    <row r="15" spans="1:75" s="51" customFormat="1" ht="13.5">
      <c r="A15" s="50" t="s">
        <v>5</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T15" s="370"/>
      <c r="BU15" s="370"/>
      <c r="BV15" s="128"/>
      <c r="BW15" s="65"/>
    </row>
    <row r="16" spans="1:75" s="54" customFormat="1" ht="13.5">
      <c r="A16" s="52"/>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H16" s="370"/>
      <c r="BI16" s="370"/>
      <c r="BJ16" s="370"/>
      <c r="BK16" s="370"/>
      <c r="BL16" s="370"/>
      <c r="BM16" s="370"/>
      <c r="BN16" s="370"/>
      <c r="BO16" s="370"/>
      <c r="BP16" s="370"/>
      <c r="BQ16" s="370"/>
      <c r="BR16" s="370"/>
      <c r="BS16" s="370"/>
      <c r="BT16" s="370"/>
      <c r="BU16" s="370"/>
      <c r="BV16" s="128"/>
      <c r="BW16" s="65"/>
    </row>
    <row r="17" spans="1:75" s="57" customFormat="1" ht="13.5">
      <c r="A17" s="528" t="s">
        <v>29</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V17" s="529"/>
      <c r="BW17" s="530"/>
    </row>
    <row r="18" spans="1:75" s="543" customFormat="1">
      <c r="A18" s="536" t="s">
        <v>30</v>
      </c>
      <c r="B18" s="537">
        <v>2</v>
      </c>
      <c r="C18" s="537">
        <v>2</v>
      </c>
      <c r="D18" s="537">
        <v>2</v>
      </c>
      <c r="E18" s="537">
        <v>1.5</v>
      </c>
      <c r="F18" s="537">
        <v>1</v>
      </c>
      <c r="G18" s="537">
        <v>1</v>
      </c>
      <c r="H18" s="537">
        <v>0.5</v>
      </c>
      <c r="I18" s="537">
        <v>0.5</v>
      </c>
      <c r="J18" s="537">
        <v>0.5</v>
      </c>
      <c r="K18" s="537">
        <v>1.5</v>
      </c>
      <c r="L18" s="537">
        <v>1.5</v>
      </c>
      <c r="M18" s="537">
        <v>1.5</v>
      </c>
      <c r="N18" s="537">
        <v>3</v>
      </c>
      <c r="O18" s="537">
        <v>2</v>
      </c>
      <c r="P18" s="537">
        <v>1</v>
      </c>
      <c r="Q18" s="537">
        <v>4</v>
      </c>
      <c r="R18" s="537">
        <v>0.5</v>
      </c>
      <c r="S18" s="537">
        <v>0.5</v>
      </c>
      <c r="T18" s="537">
        <v>0.5</v>
      </c>
      <c r="U18" s="537">
        <v>1</v>
      </c>
      <c r="V18" s="537">
        <v>2.5</v>
      </c>
      <c r="W18" s="537">
        <v>1</v>
      </c>
      <c r="X18" s="537">
        <v>2</v>
      </c>
      <c r="Y18" s="537">
        <v>3</v>
      </c>
      <c r="Z18" s="537">
        <v>1</v>
      </c>
      <c r="AA18" s="537">
        <v>1</v>
      </c>
      <c r="AB18" s="537">
        <v>0.5</v>
      </c>
      <c r="AC18" s="537">
        <v>0.5</v>
      </c>
      <c r="AD18" s="537">
        <v>0.5</v>
      </c>
      <c r="AE18" s="537">
        <v>0.5</v>
      </c>
      <c r="AF18" s="537">
        <v>1</v>
      </c>
      <c r="AG18" s="537">
        <v>4.5</v>
      </c>
      <c r="AH18" s="537">
        <v>9</v>
      </c>
      <c r="AI18" s="537">
        <v>3</v>
      </c>
      <c r="AJ18" s="537">
        <v>0.5</v>
      </c>
      <c r="AK18" s="537">
        <v>0.5</v>
      </c>
      <c r="AL18" s="537">
        <v>0.5</v>
      </c>
      <c r="AM18" s="537">
        <v>0.5</v>
      </c>
      <c r="AN18" s="537">
        <v>1</v>
      </c>
      <c r="AO18" s="537">
        <v>1</v>
      </c>
      <c r="AP18" s="537">
        <v>1</v>
      </c>
      <c r="AQ18" s="537">
        <v>1.5</v>
      </c>
      <c r="AR18" s="537">
        <v>1.5</v>
      </c>
      <c r="AS18" s="537">
        <v>1.5</v>
      </c>
      <c r="AT18" s="537">
        <v>1.5</v>
      </c>
      <c r="AU18" s="537">
        <v>1.5</v>
      </c>
      <c r="AV18" s="537">
        <v>1.5</v>
      </c>
      <c r="AW18" s="537">
        <v>1.5</v>
      </c>
      <c r="AX18" s="537">
        <v>1.5</v>
      </c>
      <c r="AY18" s="538">
        <v>4</v>
      </c>
      <c r="AZ18" s="538">
        <v>6</v>
      </c>
      <c r="BA18" s="539">
        <v>6</v>
      </c>
      <c r="BB18" s="539">
        <v>8</v>
      </c>
      <c r="BC18" s="540">
        <v>8</v>
      </c>
      <c r="BD18" s="540">
        <v>8</v>
      </c>
      <c r="BE18" s="541">
        <v>8</v>
      </c>
      <c r="BF18" s="541">
        <v>8</v>
      </c>
      <c r="BG18" s="541">
        <v>8</v>
      </c>
      <c r="BH18" s="541">
        <v>0</v>
      </c>
      <c r="BI18" s="541">
        <v>0</v>
      </c>
      <c r="BJ18" s="541">
        <v>0</v>
      </c>
      <c r="BK18" s="541">
        <v>0</v>
      </c>
      <c r="BL18" s="541">
        <v>0</v>
      </c>
      <c r="BM18" s="541">
        <v>0</v>
      </c>
      <c r="BN18" s="541">
        <v>0</v>
      </c>
      <c r="BO18" s="541">
        <v>0</v>
      </c>
      <c r="BP18" s="541">
        <v>0</v>
      </c>
      <c r="BQ18" s="541">
        <v>0</v>
      </c>
      <c r="BR18" s="541">
        <v>0</v>
      </c>
      <c r="BS18" s="541">
        <f>AVERAGE(CongestionIndex!$C$59:$D$59)</f>
        <v>0</v>
      </c>
      <c r="BT18" s="542">
        <f>SUM(BS18:BS49)/26</f>
        <v>9.0384615384615383</v>
      </c>
      <c r="BU18" s="542">
        <f>SUM(BR18:BR49)/26</f>
        <v>7.134615384615385</v>
      </c>
      <c r="BV18" s="541">
        <f>BT18-BU18</f>
        <v>1.9038461538461533</v>
      </c>
      <c r="BW18" s="542">
        <f>SUM(BH18:BH49)/26</f>
        <v>7.5192307692307692</v>
      </c>
    </row>
    <row r="19" spans="1:75" s="62" customFormat="1" ht="13.5">
      <c r="A19" s="110" t="s">
        <v>31</v>
      </c>
      <c r="B19" s="111">
        <v>0.5</v>
      </c>
      <c r="C19" s="111">
        <v>0.5</v>
      </c>
      <c r="D19" s="111">
        <v>0.5</v>
      </c>
      <c r="E19" s="111">
        <v>0.5</v>
      </c>
      <c r="F19" s="111">
        <v>1.5</v>
      </c>
      <c r="G19" s="111">
        <v>1.5</v>
      </c>
      <c r="H19" s="111">
        <v>1</v>
      </c>
      <c r="I19" s="111">
        <v>1</v>
      </c>
      <c r="J19" s="111">
        <v>1</v>
      </c>
      <c r="K19" s="111">
        <v>1.5</v>
      </c>
      <c r="L19" s="111">
        <v>1</v>
      </c>
      <c r="M19" s="111">
        <v>1</v>
      </c>
      <c r="N19" s="111">
        <v>2</v>
      </c>
      <c r="O19" s="111">
        <v>1.5</v>
      </c>
      <c r="P19" s="111">
        <v>1.5</v>
      </c>
      <c r="Q19" s="111">
        <v>0.5</v>
      </c>
      <c r="R19" s="111">
        <v>0.5</v>
      </c>
      <c r="S19" s="111">
        <v>0.5</v>
      </c>
      <c r="T19" s="111">
        <v>0.5</v>
      </c>
      <c r="U19" s="111">
        <v>1</v>
      </c>
      <c r="V19" s="111">
        <v>1.5</v>
      </c>
      <c r="W19" s="111">
        <v>1.5</v>
      </c>
      <c r="X19" s="111">
        <v>2.5</v>
      </c>
      <c r="Y19" s="111">
        <v>0.5</v>
      </c>
      <c r="Z19" s="111">
        <v>1</v>
      </c>
      <c r="AA19" s="111">
        <v>2</v>
      </c>
      <c r="AB19" s="111">
        <v>1.5</v>
      </c>
      <c r="AC19" s="111">
        <v>2.5</v>
      </c>
      <c r="AD19" s="111">
        <v>3</v>
      </c>
      <c r="AE19" s="111">
        <v>3</v>
      </c>
      <c r="AF19" s="111">
        <v>3</v>
      </c>
      <c r="AG19" s="111">
        <v>4</v>
      </c>
      <c r="AH19" s="111">
        <v>1</v>
      </c>
      <c r="AI19" s="111">
        <v>1</v>
      </c>
      <c r="AJ19" s="111">
        <v>0.5</v>
      </c>
      <c r="AK19" s="111">
        <v>0.5</v>
      </c>
      <c r="AL19" s="111">
        <v>0.5</v>
      </c>
      <c r="AM19" s="111">
        <v>0.5</v>
      </c>
      <c r="AN19" s="111">
        <v>0.5</v>
      </c>
      <c r="AO19" s="111">
        <v>0.5</v>
      </c>
      <c r="AP19" s="111">
        <v>0.5</v>
      </c>
      <c r="AQ19" s="111">
        <v>0.5</v>
      </c>
      <c r="AR19" s="111">
        <v>0.5</v>
      </c>
      <c r="AS19" s="111">
        <v>0.5</v>
      </c>
      <c r="AT19" s="111">
        <v>0.5</v>
      </c>
      <c r="AU19" s="111">
        <v>0.5</v>
      </c>
      <c r="AV19" s="111">
        <v>0.5</v>
      </c>
      <c r="AW19" s="111">
        <v>0.5</v>
      </c>
      <c r="AX19" s="111">
        <v>0.5</v>
      </c>
      <c r="AY19" s="531">
        <v>0</v>
      </c>
      <c r="AZ19" s="532">
        <v>0</v>
      </c>
      <c r="BA19" s="533">
        <v>0</v>
      </c>
      <c r="BB19" s="533">
        <v>0</v>
      </c>
      <c r="BC19" s="533">
        <v>0</v>
      </c>
      <c r="BD19" s="534">
        <v>0</v>
      </c>
      <c r="BE19" s="480">
        <v>0</v>
      </c>
      <c r="BF19" s="535">
        <v>0</v>
      </c>
      <c r="BG19" s="535">
        <v>5</v>
      </c>
      <c r="BH19" s="535">
        <v>6.5</v>
      </c>
      <c r="BI19" s="535">
        <v>1</v>
      </c>
      <c r="BJ19" s="535">
        <v>0</v>
      </c>
      <c r="BK19" s="535">
        <v>0</v>
      </c>
      <c r="BL19" s="535">
        <v>1.5</v>
      </c>
      <c r="BM19" s="535">
        <v>0</v>
      </c>
      <c r="BN19" s="535">
        <v>0</v>
      </c>
      <c r="BO19" s="535">
        <v>0</v>
      </c>
      <c r="BP19" s="535">
        <v>4</v>
      </c>
      <c r="BQ19" s="535">
        <v>6.5</v>
      </c>
      <c r="BR19" s="535">
        <v>6</v>
      </c>
      <c r="BS19" s="535">
        <f>AVERAGE(CongestionIndex!$C$60:$D$60)</f>
        <v>2</v>
      </c>
      <c r="BV19" s="61"/>
    </row>
    <row r="20" spans="1:75" s="54" customFormat="1" ht="13.5">
      <c r="A20" s="52" t="s">
        <v>32</v>
      </c>
      <c r="B20" s="10">
        <v>22</v>
      </c>
      <c r="C20" s="10">
        <v>17</v>
      </c>
      <c r="D20" s="10">
        <v>18</v>
      </c>
      <c r="E20" s="10">
        <v>17</v>
      </c>
      <c r="F20" s="10">
        <v>1.5</v>
      </c>
      <c r="G20" s="10">
        <v>15</v>
      </c>
      <c r="H20" s="10">
        <v>10</v>
      </c>
      <c r="I20" s="10">
        <v>10</v>
      </c>
      <c r="J20" s="10">
        <v>10</v>
      </c>
      <c r="K20" s="10">
        <v>11</v>
      </c>
      <c r="L20" s="10">
        <v>12</v>
      </c>
      <c r="M20" s="10">
        <v>8</v>
      </c>
      <c r="N20" s="10">
        <v>8</v>
      </c>
      <c r="O20" s="10">
        <v>6.5</v>
      </c>
      <c r="P20" s="10">
        <v>5</v>
      </c>
      <c r="Q20" s="10">
        <v>7</v>
      </c>
      <c r="R20" s="10">
        <v>7</v>
      </c>
      <c r="S20" s="10">
        <v>4</v>
      </c>
      <c r="T20" s="10">
        <v>5</v>
      </c>
      <c r="U20" s="10">
        <v>6</v>
      </c>
      <c r="V20" s="10">
        <v>1.5</v>
      </c>
      <c r="W20" s="10">
        <v>3</v>
      </c>
      <c r="X20" s="10">
        <v>2.5</v>
      </c>
      <c r="Y20" s="10">
        <v>3.5</v>
      </c>
      <c r="Z20" s="10">
        <v>4.5</v>
      </c>
      <c r="AA20" s="10">
        <v>4.5</v>
      </c>
      <c r="AB20" s="10">
        <v>8</v>
      </c>
      <c r="AC20" s="10">
        <v>5</v>
      </c>
      <c r="AD20" s="10">
        <v>5.5</v>
      </c>
      <c r="AE20" s="10">
        <v>13</v>
      </c>
      <c r="AF20" s="10">
        <v>12.5</v>
      </c>
      <c r="AG20" s="10">
        <v>14</v>
      </c>
      <c r="AH20" s="10">
        <v>17</v>
      </c>
      <c r="AI20" s="10">
        <v>20</v>
      </c>
      <c r="AJ20" s="10">
        <v>26</v>
      </c>
      <c r="AK20" s="10">
        <v>28</v>
      </c>
      <c r="AL20" s="10">
        <v>14</v>
      </c>
      <c r="AM20" s="10">
        <v>14</v>
      </c>
      <c r="AN20" s="10">
        <v>35</v>
      </c>
      <c r="AO20" s="10">
        <v>23</v>
      </c>
      <c r="AP20" s="10">
        <v>23</v>
      </c>
      <c r="AQ20" s="10">
        <v>22</v>
      </c>
      <c r="AR20" s="10">
        <v>22</v>
      </c>
      <c r="AS20" s="10">
        <v>37</v>
      </c>
      <c r="AT20" s="10">
        <v>32.5</v>
      </c>
      <c r="AU20" s="10">
        <v>11</v>
      </c>
      <c r="AV20" s="10">
        <v>11</v>
      </c>
      <c r="AW20" s="10">
        <v>16</v>
      </c>
      <c r="AX20" s="10">
        <v>15</v>
      </c>
      <c r="AY20" s="144">
        <v>39</v>
      </c>
      <c r="AZ20" s="199">
        <v>38</v>
      </c>
      <c r="BA20" s="205">
        <v>39.5</v>
      </c>
      <c r="BB20" s="205">
        <v>8</v>
      </c>
      <c r="BC20" s="205">
        <v>35.5</v>
      </c>
      <c r="BD20" s="227">
        <v>41.5</v>
      </c>
      <c r="BE20" s="54">
        <v>40.5</v>
      </c>
      <c r="BF20" s="66">
        <v>35</v>
      </c>
      <c r="BG20" s="66">
        <v>38.5</v>
      </c>
      <c r="BH20" s="66">
        <v>28</v>
      </c>
      <c r="BI20" s="66">
        <v>27</v>
      </c>
      <c r="BJ20" s="66">
        <v>28</v>
      </c>
      <c r="BK20" s="66">
        <v>26</v>
      </c>
      <c r="BL20" s="66">
        <v>23</v>
      </c>
      <c r="BM20" s="66">
        <v>22</v>
      </c>
      <c r="BN20" s="66">
        <v>22</v>
      </c>
      <c r="BO20" s="66">
        <v>27</v>
      </c>
      <c r="BP20" s="66">
        <v>30</v>
      </c>
      <c r="BQ20" s="66">
        <v>36.5</v>
      </c>
      <c r="BR20" s="66">
        <v>36</v>
      </c>
      <c r="BS20" s="66">
        <f>AVERAGE(CongestionIndex!$C$61:$D$61)</f>
        <v>38.5</v>
      </c>
      <c r="BT20" s="370"/>
      <c r="BU20" s="370"/>
      <c r="BV20" s="47"/>
      <c r="BW20" s="370"/>
    </row>
    <row r="21" spans="1:75" s="54" customFormat="1" ht="13.5">
      <c r="A21" s="56" t="s">
        <v>33</v>
      </c>
      <c r="B21" s="10">
        <v>0</v>
      </c>
      <c r="C21" s="10">
        <v>8</v>
      </c>
      <c r="D21" s="10">
        <v>6</v>
      </c>
      <c r="E21" s="10">
        <v>4</v>
      </c>
      <c r="F21" s="10">
        <v>2</v>
      </c>
      <c r="G21" s="10">
        <v>2</v>
      </c>
      <c r="H21" s="10">
        <v>1.5</v>
      </c>
      <c r="I21" s="10">
        <v>1.5</v>
      </c>
      <c r="J21" s="10">
        <v>1.5</v>
      </c>
      <c r="K21" s="10">
        <v>1.5</v>
      </c>
      <c r="L21" s="10">
        <v>1.5</v>
      </c>
      <c r="M21" s="10">
        <v>1.5</v>
      </c>
      <c r="N21" s="10">
        <v>1.5</v>
      </c>
      <c r="O21" s="10">
        <v>2.5</v>
      </c>
      <c r="P21" s="10">
        <v>4</v>
      </c>
      <c r="Q21" s="10">
        <v>0.5</v>
      </c>
      <c r="R21" s="10">
        <v>0.5</v>
      </c>
      <c r="S21" s="10">
        <v>0.5</v>
      </c>
      <c r="T21" s="10">
        <v>2</v>
      </c>
      <c r="U21" s="10">
        <v>2</v>
      </c>
      <c r="V21" s="10">
        <v>1</v>
      </c>
      <c r="W21" s="10">
        <v>1</v>
      </c>
      <c r="X21" s="10">
        <v>1.5</v>
      </c>
      <c r="Y21" s="10">
        <v>0.5</v>
      </c>
      <c r="Z21" s="10">
        <v>0.5</v>
      </c>
      <c r="AA21" s="10">
        <v>1</v>
      </c>
      <c r="AB21" s="10">
        <v>1</v>
      </c>
      <c r="AC21" s="10">
        <v>0.5</v>
      </c>
      <c r="AD21" s="10">
        <v>1</v>
      </c>
      <c r="AE21" s="10">
        <v>1.5</v>
      </c>
      <c r="AF21" s="10">
        <v>0.5</v>
      </c>
      <c r="AG21" s="10">
        <v>0.5</v>
      </c>
      <c r="AH21" s="10">
        <v>0.5</v>
      </c>
      <c r="AI21" s="10">
        <v>0.5</v>
      </c>
      <c r="AJ21" s="10">
        <v>0.5</v>
      </c>
      <c r="AK21" s="10">
        <v>0.5</v>
      </c>
      <c r="AL21" s="10">
        <v>0.5</v>
      </c>
      <c r="AM21" s="10">
        <v>0.5</v>
      </c>
      <c r="AN21" s="10">
        <v>2</v>
      </c>
      <c r="AO21" s="10">
        <v>17</v>
      </c>
      <c r="AP21" s="10">
        <v>17</v>
      </c>
      <c r="AQ21" s="10">
        <v>0.5</v>
      </c>
      <c r="AR21" s="10">
        <v>0.5</v>
      </c>
      <c r="AS21" s="10">
        <v>0.5</v>
      </c>
      <c r="AT21" s="10">
        <v>0.5</v>
      </c>
      <c r="AU21" s="10">
        <v>0.5</v>
      </c>
      <c r="AV21" s="10">
        <v>0.5</v>
      </c>
      <c r="AW21" s="10">
        <v>0.5</v>
      </c>
      <c r="AX21" s="10">
        <v>0.5</v>
      </c>
      <c r="AY21" s="144">
        <v>0</v>
      </c>
      <c r="AZ21" s="199">
        <v>3</v>
      </c>
      <c r="BA21" s="205">
        <v>5</v>
      </c>
      <c r="BB21" s="227">
        <v>0</v>
      </c>
      <c r="BC21" s="227">
        <v>0</v>
      </c>
      <c r="BD21" s="227">
        <v>2</v>
      </c>
      <c r="BE21" s="54">
        <v>7</v>
      </c>
      <c r="BF21" s="66">
        <v>7</v>
      </c>
      <c r="BG21" s="66">
        <v>3.5</v>
      </c>
      <c r="BH21" s="66">
        <v>0</v>
      </c>
      <c r="BI21" s="66">
        <v>0</v>
      </c>
      <c r="BJ21" s="66">
        <v>0</v>
      </c>
      <c r="BK21" s="66">
        <v>0</v>
      </c>
      <c r="BL21" s="66">
        <v>1</v>
      </c>
      <c r="BM21" s="66">
        <v>0</v>
      </c>
      <c r="BN21" s="66">
        <v>3</v>
      </c>
      <c r="BO21" s="66">
        <v>7.5</v>
      </c>
      <c r="BP21" s="66">
        <v>0</v>
      </c>
      <c r="BQ21" s="66">
        <v>0</v>
      </c>
      <c r="BR21" s="66">
        <v>0</v>
      </c>
      <c r="BS21" s="66">
        <f>AVERAGE(CongestionIndex!$C$62:$D$62)</f>
        <v>0</v>
      </c>
      <c r="BT21" s="370"/>
      <c r="BU21" s="370"/>
      <c r="BV21" s="47"/>
      <c r="BW21" s="370"/>
    </row>
    <row r="22" spans="1:75" s="54" customFormat="1" ht="13.5">
      <c r="A22" s="52" t="s">
        <v>34</v>
      </c>
      <c r="B22" s="10">
        <v>0</v>
      </c>
      <c r="C22" s="10">
        <v>0</v>
      </c>
      <c r="D22" s="10">
        <v>0</v>
      </c>
      <c r="E22" s="10">
        <v>0</v>
      </c>
      <c r="F22" s="10">
        <v>0</v>
      </c>
      <c r="G22" s="10">
        <v>0</v>
      </c>
      <c r="H22" s="10">
        <v>0</v>
      </c>
      <c r="I22" s="10">
        <v>0</v>
      </c>
      <c r="J22" s="10">
        <v>0</v>
      </c>
      <c r="K22" s="10">
        <v>0</v>
      </c>
      <c r="L22" s="10">
        <v>0</v>
      </c>
      <c r="M22" s="10">
        <v>1</v>
      </c>
      <c r="N22" s="10">
        <v>1</v>
      </c>
      <c r="O22" s="10">
        <v>2</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0.5</v>
      </c>
      <c r="AR22" s="10">
        <v>0.5</v>
      </c>
      <c r="AS22" s="10">
        <v>0.5</v>
      </c>
      <c r="AT22" s="10">
        <v>0.5</v>
      </c>
      <c r="AU22" s="10">
        <v>0.5</v>
      </c>
      <c r="AV22" s="10">
        <v>0.5</v>
      </c>
      <c r="AW22" s="10">
        <v>0.5</v>
      </c>
      <c r="AX22" s="10">
        <v>0.5</v>
      </c>
      <c r="AY22" s="144">
        <v>16</v>
      </c>
      <c r="AZ22" s="199">
        <v>16</v>
      </c>
      <c r="BA22" s="205">
        <v>8</v>
      </c>
      <c r="BB22" s="227">
        <v>0</v>
      </c>
      <c r="BC22" s="227">
        <v>0</v>
      </c>
      <c r="BD22" s="227">
        <v>2</v>
      </c>
      <c r="BE22" s="370">
        <v>2</v>
      </c>
      <c r="BF22" s="66">
        <v>6</v>
      </c>
      <c r="BG22" s="66">
        <v>11</v>
      </c>
      <c r="BH22" s="66">
        <v>15</v>
      </c>
      <c r="BI22" s="66">
        <v>13</v>
      </c>
      <c r="BJ22" s="66">
        <v>18</v>
      </c>
      <c r="BK22" s="66">
        <v>14.5</v>
      </c>
      <c r="BL22" s="66">
        <v>10</v>
      </c>
      <c r="BM22" s="66">
        <v>11</v>
      </c>
      <c r="BN22" s="66">
        <v>17</v>
      </c>
      <c r="BO22" s="66">
        <v>14</v>
      </c>
      <c r="BP22" s="66">
        <v>0</v>
      </c>
      <c r="BQ22" s="66">
        <v>0</v>
      </c>
      <c r="BR22" s="66">
        <v>0</v>
      </c>
      <c r="BS22" s="66">
        <f>AVERAGE(CongestionIndex!$C$63:$D$63)</f>
        <v>0</v>
      </c>
      <c r="BT22" s="370"/>
      <c r="BU22" s="370"/>
      <c r="BV22" s="47"/>
      <c r="BW22" s="370"/>
    </row>
    <row r="23" spans="1:75" s="54" customFormat="1" ht="13.5">
      <c r="A23" s="52" t="s">
        <v>35</v>
      </c>
      <c r="B23" s="10">
        <v>0</v>
      </c>
      <c r="C23" s="10">
        <v>0</v>
      </c>
      <c r="D23" s="10">
        <v>0</v>
      </c>
      <c r="E23" s="10">
        <v>0</v>
      </c>
      <c r="F23" s="10">
        <v>0</v>
      </c>
      <c r="G23" s="10">
        <v>0</v>
      </c>
      <c r="H23" s="10">
        <v>0</v>
      </c>
      <c r="I23" s="10">
        <v>0</v>
      </c>
      <c r="J23" s="10">
        <v>0</v>
      </c>
      <c r="K23" s="10">
        <v>0</v>
      </c>
      <c r="L23" s="10">
        <v>0</v>
      </c>
      <c r="M23" s="10">
        <v>1</v>
      </c>
      <c r="N23" s="10">
        <v>1</v>
      </c>
      <c r="O23" s="10">
        <v>0.5</v>
      </c>
      <c r="P23" s="10">
        <v>0.5</v>
      </c>
      <c r="Q23" s="10">
        <v>0.5</v>
      </c>
      <c r="R23" s="10">
        <v>0.5</v>
      </c>
      <c r="S23" s="10">
        <v>0.5</v>
      </c>
      <c r="T23" s="10">
        <v>0.5</v>
      </c>
      <c r="U23" s="10">
        <v>0.5</v>
      </c>
      <c r="V23" s="10">
        <v>0.5</v>
      </c>
      <c r="W23" s="10">
        <v>0.5</v>
      </c>
      <c r="X23" s="10">
        <v>1</v>
      </c>
      <c r="Y23" s="10">
        <v>1</v>
      </c>
      <c r="Z23" s="10">
        <v>1</v>
      </c>
      <c r="AA23" s="10">
        <v>1</v>
      </c>
      <c r="AB23" s="10">
        <v>1</v>
      </c>
      <c r="AC23" s="10">
        <v>1</v>
      </c>
      <c r="AD23" s="10">
        <v>1</v>
      </c>
      <c r="AE23" s="10">
        <v>1</v>
      </c>
      <c r="AF23" s="10">
        <v>1</v>
      </c>
      <c r="AG23" s="10">
        <v>1</v>
      </c>
      <c r="AH23" s="10">
        <v>1</v>
      </c>
      <c r="AI23" s="10">
        <v>1</v>
      </c>
      <c r="AJ23" s="10">
        <v>1</v>
      </c>
      <c r="AK23" s="10">
        <v>1</v>
      </c>
      <c r="AL23" s="10">
        <v>1</v>
      </c>
      <c r="AM23" s="10">
        <v>1</v>
      </c>
      <c r="AN23" s="10">
        <v>1</v>
      </c>
      <c r="AO23" s="10">
        <v>1</v>
      </c>
      <c r="AP23" s="10">
        <v>1</v>
      </c>
      <c r="AQ23" s="10">
        <v>1</v>
      </c>
      <c r="AR23" s="10">
        <v>1</v>
      </c>
      <c r="AS23" s="10">
        <v>1</v>
      </c>
      <c r="AT23" s="10">
        <v>1</v>
      </c>
      <c r="AU23" s="10">
        <v>1</v>
      </c>
      <c r="AV23" s="10">
        <v>1</v>
      </c>
      <c r="AW23" s="10">
        <v>1</v>
      </c>
      <c r="AX23" s="10">
        <v>1</v>
      </c>
      <c r="AY23" s="144">
        <v>0.5</v>
      </c>
      <c r="AZ23" s="199">
        <v>0.5</v>
      </c>
      <c r="BA23" s="205">
        <v>0</v>
      </c>
      <c r="BB23" s="227">
        <v>0</v>
      </c>
      <c r="BC23" s="227">
        <v>0</v>
      </c>
      <c r="BD23" s="227">
        <v>0</v>
      </c>
      <c r="BE23" s="54">
        <v>0</v>
      </c>
      <c r="BF23" s="66">
        <v>0</v>
      </c>
      <c r="BG23" s="66">
        <v>0</v>
      </c>
      <c r="BH23" s="66">
        <v>0</v>
      </c>
      <c r="BI23" s="66">
        <v>0</v>
      </c>
      <c r="BJ23" s="66">
        <v>0</v>
      </c>
      <c r="BK23" s="66">
        <v>0</v>
      </c>
      <c r="BL23" s="66">
        <v>0</v>
      </c>
      <c r="BM23" s="66">
        <v>0</v>
      </c>
      <c r="BN23" s="66">
        <v>0</v>
      </c>
      <c r="BO23" s="66">
        <v>0</v>
      </c>
      <c r="BP23" s="66">
        <v>0</v>
      </c>
      <c r="BQ23" s="66">
        <v>0</v>
      </c>
      <c r="BR23" s="66">
        <v>0</v>
      </c>
      <c r="BS23" s="66">
        <f>AVERAGE(CongestionIndex!$C$64:$D$64)</f>
        <v>0</v>
      </c>
      <c r="BT23" s="370"/>
      <c r="BU23" s="370"/>
      <c r="BV23" s="47"/>
      <c r="BW23" s="370"/>
    </row>
    <row r="24" spans="1:75" s="54" customFormat="1" ht="13.5">
      <c r="A24" s="79" t="s">
        <v>36</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53"/>
      <c r="AZ24" s="200"/>
      <c r="BA24" s="63"/>
      <c r="BB24" s="63"/>
      <c r="BC24" s="205"/>
      <c r="BD24" s="238"/>
      <c r="BH24" s="370"/>
      <c r="BI24" s="370"/>
      <c r="BJ24" s="370"/>
      <c r="BK24" s="370"/>
      <c r="BL24" s="370"/>
      <c r="BM24" s="370"/>
      <c r="BN24" s="370"/>
      <c r="BO24" s="370"/>
      <c r="BP24" s="370"/>
      <c r="BQ24" s="370"/>
      <c r="BR24" s="370"/>
      <c r="BS24" s="370"/>
      <c r="BT24" s="370"/>
      <c r="BU24" s="370"/>
      <c r="BV24" s="47"/>
      <c r="BW24" s="370"/>
    </row>
    <row r="25" spans="1:75" s="54" customFormat="1" ht="13.5">
      <c r="A25" s="97" t="s">
        <v>40</v>
      </c>
      <c r="B25" s="10">
        <v>10</v>
      </c>
      <c r="C25" s="10">
        <v>6.5</v>
      </c>
      <c r="D25" s="10">
        <v>9</v>
      </c>
      <c r="E25" s="10">
        <v>9</v>
      </c>
      <c r="F25" s="10">
        <v>8</v>
      </c>
      <c r="G25" s="10">
        <v>8</v>
      </c>
      <c r="H25" s="10">
        <v>8.5</v>
      </c>
      <c r="I25" s="10">
        <v>8.5</v>
      </c>
      <c r="J25" s="10">
        <v>8.5</v>
      </c>
      <c r="K25" s="10">
        <v>9</v>
      </c>
      <c r="L25" s="10">
        <v>8</v>
      </c>
      <c r="M25" s="10">
        <v>7</v>
      </c>
      <c r="N25" s="10">
        <v>8.5</v>
      </c>
      <c r="O25" s="10">
        <v>5</v>
      </c>
      <c r="P25" s="10">
        <v>6.5</v>
      </c>
      <c r="Q25" s="10">
        <v>7.5</v>
      </c>
      <c r="R25" s="10">
        <v>3.5</v>
      </c>
      <c r="S25" s="10">
        <v>2.5</v>
      </c>
      <c r="T25" s="10">
        <v>3</v>
      </c>
      <c r="U25" s="10">
        <v>5</v>
      </c>
      <c r="V25" s="10">
        <v>11.5</v>
      </c>
      <c r="W25" s="10">
        <v>14.5</v>
      </c>
      <c r="X25" s="10">
        <v>13</v>
      </c>
      <c r="Y25" s="10">
        <v>5</v>
      </c>
      <c r="Z25" s="10">
        <v>2</v>
      </c>
      <c r="AA25" s="10">
        <v>4</v>
      </c>
      <c r="AB25" s="10">
        <v>4</v>
      </c>
      <c r="AC25" s="10">
        <v>12</v>
      </c>
      <c r="AD25" s="10">
        <v>12.5</v>
      </c>
      <c r="AE25" s="10">
        <v>1</v>
      </c>
      <c r="AF25" s="10">
        <v>2</v>
      </c>
      <c r="AG25" s="10">
        <v>3</v>
      </c>
      <c r="AH25" s="10">
        <v>4</v>
      </c>
      <c r="AI25" s="10">
        <v>5.5</v>
      </c>
      <c r="AJ25" s="10">
        <v>8</v>
      </c>
      <c r="AK25" s="10">
        <v>13</v>
      </c>
      <c r="AL25" s="10">
        <v>20</v>
      </c>
      <c r="AM25" s="10">
        <v>20.5</v>
      </c>
      <c r="AN25" s="10">
        <v>21</v>
      </c>
      <c r="AO25" s="10">
        <v>23</v>
      </c>
      <c r="AP25" s="10">
        <v>23</v>
      </c>
      <c r="AQ25" s="10">
        <v>20</v>
      </c>
      <c r="AR25" s="10">
        <v>23</v>
      </c>
      <c r="AS25" s="10">
        <v>19</v>
      </c>
      <c r="AT25" s="10">
        <v>21</v>
      </c>
      <c r="AU25" s="10">
        <v>16</v>
      </c>
      <c r="AV25" s="10">
        <v>14</v>
      </c>
      <c r="AW25" s="10">
        <v>13</v>
      </c>
      <c r="AX25" s="10">
        <v>12</v>
      </c>
      <c r="AY25" s="145">
        <v>10.5</v>
      </c>
      <c r="AZ25" s="201">
        <v>14</v>
      </c>
      <c r="BA25" s="206">
        <v>21</v>
      </c>
      <c r="BB25" s="208">
        <v>21</v>
      </c>
      <c r="BC25" s="235">
        <v>7.5</v>
      </c>
      <c r="BD25" s="227">
        <v>9</v>
      </c>
      <c r="BE25" s="148">
        <v>7</v>
      </c>
      <c r="BF25" s="66">
        <v>8.5</v>
      </c>
      <c r="BG25" s="54">
        <v>7</v>
      </c>
      <c r="BH25" s="370">
        <v>12</v>
      </c>
      <c r="BI25" s="370">
        <v>13</v>
      </c>
      <c r="BJ25" s="370">
        <v>17</v>
      </c>
      <c r="BK25" s="370">
        <v>16.5</v>
      </c>
      <c r="BL25" s="370">
        <v>18.5</v>
      </c>
      <c r="BM25" s="370">
        <v>19</v>
      </c>
      <c r="BN25" s="370">
        <v>20.5</v>
      </c>
      <c r="BO25" s="370">
        <v>18</v>
      </c>
      <c r="BP25" s="370">
        <v>20.5</v>
      </c>
      <c r="BQ25" s="370">
        <v>23.5</v>
      </c>
      <c r="BR25" s="370">
        <v>18.5</v>
      </c>
      <c r="BS25" s="370">
        <f>AVERAGE(CongestionIndex!$C$67:$D$67)</f>
        <v>22.5</v>
      </c>
      <c r="BT25" s="370"/>
      <c r="BU25" s="370"/>
      <c r="BV25" s="226"/>
      <c r="BW25" s="370"/>
    </row>
    <row r="26" spans="1:75" s="54" customFormat="1" ht="13.5">
      <c r="A26" s="98" t="s">
        <v>106</v>
      </c>
      <c r="B26" s="10">
        <v>15</v>
      </c>
      <c r="C26" s="10">
        <v>5.5</v>
      </c>
      <c r="D26" s="10">
        <v>7</v>
      </c>
      <c r="E26" s="10">
        <v>8</v>
      </c>
      <c r="F26" s="10">
        <v>4.5</v>
      </c>
      <c r="G26" s="10">
        <v>4.5</v>
      </c>
      <c r="H26" s="10">
        <v>3</v>
      </c>
      <c r="I26" s="10">
        <v>3</v>
      </c>
      <c r="J26" s="10">
        <v>3</v>
      </c>
      <c r="K26" s="10">
        <v>2.5</v>
      </c>
      <c r="L26" s="10">
        <v>1.5</v>
      </c>
      <c r="M26" s="10">
        <v>1.5</v>
      </c>
      <c r="N26" s="10">
        <v>1</v>
      </c>
      <c r="O26" s="10">
        <v>2</v>
      </c>
      <c r="P26" s="10">
        <v>3.5</v>
      </c>
      <c r="Q26" s="10">
        <v>7</v>
      </c>
      <c r="R26" s="10">
        <v>3.5</v>
      </c>
      <c r="S26" s="10">
        <v>3.5</v>
      </c>
      <c r="T26" s="10">
        <v>5</v>
      </c>
      <c r="U26" s="10">
        <v>2.5</v>
      </c>
      <c r="V26" s="10">
        <v>0.5</v>
      </c>
      <c r="W26" s="10">
        <v>0.5</v>
      </c>
      <c r="X26" s="10">
        <v>1</v>
      </c>
      <c r="Y26" s="10">
        <v>3</v>
      </c>
      <c r="Z26" s="10">
        <v>3</v>
      </c>
      <c r="AA26" s="10">
        <v>0.5</v>
      </c>
      <c r="AB26" s="10">
        <v>0.5</v>
      </c>
      <c r="AC26" s="10">
        <v>0.5</v>
      </c>
      <c r="AD26" s="10">
        <v>0.5</v>
      </c>
      <c r="AE26" s="10">
        <v>0.5</v>
      </c>
      <c r="AF26" s="10">
        <v>0.5</v>
      </c>
      <c r="AG26" s="10">
        <v>0.5</v>
      </c>
      <c r="AH26" s="10">
        <v>3</v>
      </c>
      <c r="AI26" s="10">
        <v>3.5</v>
      </c>
      <c r="AJ26" s="10">
        <v>3.5</v>
      </c>
      <c r="AK26" s="10">
        <v>3</v>
      </c>
      <c r="AL26" s="10">
        <v>3</v>
      </c>
      <c r="AM26" s="10">
        <v>8</v>
      </c>
      <c r="AN26" s="10">
        <v>8</v>
      </c>
      <c r="AO26" s="10">
        <v>7</v>
      </c>
      <c r="AP26" s="10">
        <v>6</v>
      </c>
      <c r="AQ26" s="10">
        <v>6.5</v>
      </c>
      <c r="AR26" s="10">
        <v>9</v>
      </c>
      <c r="AS26" s="10">
        <v>11.5</v>
      </c>
      <c r="AT26" s="10">
        <v>1</v>
      </c>
      <c r="AU26" s="10">
        <v>12</v>
      </c>
      <c r="AV26" s="10">
        <v>7.5</v>
      </c>
      <c r="AW26" s="10">
        <v>7</v>
      </c>
      <c r="AX26" s="10">
        <v>9</v>
      </c>
      <c r="AY26" s="230">
        <v>33</v>
      </c>
      <c r="AZ26" s="201">
        <v>17</v>
      </c>
      <c r="BA26" s="206">
        <v>16.5</v>
      </c>
      <c r="BB26" s="209">
        <v>6</v>
      </c>
      <c r="BC26" s="235">
        <v>6</v>
      </c>
      <c r="BD26" s="227">
        <v>12</v>
      </c>
      <c r="BE26" s="148">
        <v>6</v>
      </c>
      <c r="BF26" s="66">
        <v>13</v>
      </c>
      <c r="BG26" s="370">
        <v>18.5</v>
      </c>
      <c r="BH26" s="370">
        <v>11.5</v>
      </c>
      <c r="BI26" s="370">
        <v>5.5</v>
      </c>
      <c r="BJ26" s="370">
        <v>0</v>
      </c>
      <c r="BK26" s="370">
        <v>10</v>
      </c>
      <c r="BL26" s="370">
        <v>13</v>
      </c>
      <c r="BM26" s="370">
        <v>0</v>
      </c>
      <c r="BN26" s="370">
        <v>0</v>
      </c>
      <c r="BO26" s="370">
        <v>8.5</v>
      </c>
      <c r="BP26" s="370">
        <v>10.5</v>
      </c>
      <c r="BQ26" s="370">
        <v>12</v>
      </c>
      <c r="BR26" s="370">
        <v>16.5</v>
      </c>
      <c r="BS26" s="370">
        <f>AVERAGE(CongestionIndex!$C$68:$D$68)</f>
        <v>16.5</v>
      </c>
      <c r="BT26" s="370"/>
      <c r="BU26" s="370"/>
      <c r="BV26" s="47"/>
      <c r="BW26" s="370"/>
    </row>
    <row r="27" spans="1:75" s="54" customFormat="1" ht="13.5">
      <c r="A27" s="98" t="s">
        <v>37</v>
      </c>
      <c r="B27" s="55">
        <v>0</v>
      </c>
      <c r="C27" s="55">
        <v>0</v>
      </c>
      <c r="D27" s="55">
        <v>0</v>
      </c>
      <c r="E27" s="55">
        <v>0</v>
      </c>
      <c r="F27" s="55">
        <v>0</v>
      </c>
      <c r="G27" s="55">
        <v>0</v>
      </c>
      <c r="H27" s="55">
        <v>0</v>
      </c>
      <c r="I27" s="55">
        <v>0</v>
      </c>
      <c r="J27" s="55">
        <v>0</v>
      </c>
      <c r="K27" s="55">
        <v>0</v>
      </c>
      <c r="L27" s="55">
        <v>0</v>
      </c>
      <c r="M27" s="55">
        <v>0</v>
      </c>
      <c r="N27" s="55">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1</v>
      </c>
      <c r="AU27" s="55">
        <v>1</v>
      </c>
      <c r="AV27" s="55">
        <v>1</v>
      </c>
      <c r="AW27" s="55">
        <v>7</v>
      </c>
      <c r="AX27" s="55">
        <v>7</v>
      </c>
      <c r="AY27" s="145">
        <v>7</v>
      </c>
      <c r="AZ27" s="229">
        <v>0</v>
      </c>
      <c r="BA27" s="206">
        <v>0</v>
      </c>
      <c r="BB27" s="209">
        <v>0</v>
      </c>
      <c r="BC27" s="235">
        <v>0</v>
      </c>
      <c r="BD27" s="227">
        <v>0</v>
      </c>
      <c r="BE27" s="148">
        <v>0</v>
      </c>
      <c r="BF27" s="66">
        <v>0</v>
      </c>
      <c r="BG27" s="370">
        <v>0</v>
      </c>
      <c r="BH27" s="370">
        <v>0</v>
      </c>
      <c r="BI27" s="370">
        <v>0</v>
      </c>
      <c r="BJ27" s="370">
        <v>0</v>
      </c>
      <c r="BK27" s="370">
        <v>0</v>
      </c>
      <c r="BL27" s="370">
        <v>0</v>
      </c>
      <c r="BM27" s="370">
        <v>0</v>
      </c>
      <c r="BN27" s="370">
        <v>0</v>
      </c>
      <c r="BO27" s="370">
        <v>0</v>
      </c>
      <c r="BP27" s="370">
        <v>0</v>
      </c>
      <c r="BQ27" s="370">
        <v>0</v>
      </c>
      <c r="BR27" s="370">
        <v>0</v>
      </c>
      <c r="BS27" s="370">
        <f>AVERAGE(CongestionIndex!$C$69:$D$69)</f>
        <v>0</v>
      </c>
      <c r="BT27" s="370"/>
      <c r="BU27" s="370"/>
      <c r="BV27" s="47"/>
      <c r="BW27" s="370"/>
    </row>
    <row r="28" spans="1:75" s="54" customFormat="1" ht="13.5">
      <c r="A28" s="98" t="s">
        <v>38</v>
      </c>
      <c r="B28" s="10">
        <v>7.5</v>
      </c>
      <c r="C28" s="10">
        <v>10.5</v>
      </c>
      <c r="D28" s="10">
        <v>16.5</v>
      </c>
      <c r="E28" s="10">
        <v>16.5</v>
      </c>
      <c r="F28" s="10">
        <v>18.5</v>
      </c>
      <c r="G28" s="10">
        <v>18.5</v>
      </c>
      <c r="H28" s="10">
        <v>17</v>
      </c>
      <c r="I28" s="10">
        <v>17</v>
      </c>
      <c r="J28" s="10">
        <v>17</v>
      </c>
      <c r="K28" s="10">
        <v>19.5</v>
      </c>
      <c r="L28" s="10">
        <v>20</v>
      </c>
      <c r="M28" s="10">
        <v>11</v>
      </c>
      <c r="N28" s="10">
        <v>13</v>
      </c>
      <c r="O28" s="10">
        <v>14</v>
      </c>
      <c r="P28" s="10">
        <v>12</v>
      </c>
      <c r="Q28" s="10">
        <v>5</v>
      </c>
      <c r="R28" s="10">
        <v>7</v>
      </c>
      <c r="S28" s="10">
        <v>8</v>
      </c>
      <c r="T28" s="10">
        <v>1.5</v>
      </c>
      <c r="U28" s="10">
        <v>2</v>
      </c>
      <c r="V28" s="10">
        <v>2</v>
      </c>
      <c r="W28" s="10">
        <v>7</v>
      </c>
      <c r="X28" s="10">
        <v>4</v>
      </c>
      <c r="Y28" s="10">
        <v>2</v>
      </c>
      <c r="Z28" s="10">
        <v>3</v>
      </c>
      <c r="AA28" s="10">
        <v>2</v>
      </c>
      <c r="AB28" s="10">
        <v>2</v>
      </c>
      <c r="AC28" s="10">
        <v>7</v>
      </c>
      <c r="AD28" s="10">
        <v>7</v>
      </c>
      <c r="AE28" s="10">
        <v>6</v>
      </c>
      <c r="AF28" s="10">
        <v>4</v>
      </c>
      <c r="AG28" s="10">
        <v>5</v>
      </c>
      <c r="AH28" s="10">
        <v>4</v>
      </c>
      <c r="AI28" s="10">
        <v>1.5</v>
      </c>
      <c r="AJ28" s="10">
        <v>8.5</v>
      </c>
      <c r="AK28" s="10">
        <v>4.5</v>
      </c>
      <c r="AL28" s="10">
        <v>5</v>
      </c>
      <c r="AM28" s="10">
        <v>8.5</v>
      </c>
      <c r="AN28" s="10">
        <v>8</v>
      </c>
      <c r="AO28" s="10">
        <v>10</v>
      </c>
      <c r="AP28" s="10">
        <v>5</v>
      </c>
      <c r="AQ28" s="10">
        <v>8.5</v>
      </c>
      <c r="AR28" s="10">
        <v>2.5</v>
      </c>
      <c r="AS28" s="10">
        <v>4.5</v>
      </c>
      <c r="AT28" s="10">
        <v>5</v>
      </c>
      <c r="AU28" s="10">
        <v>1</v>
      </c>
      <c r="AV28" s="10">
        <v>6</v>
      </c>
      <c r="AW28" s="10">
        <v>1</v>
      </c>
      <c r="AX28" s="10">
        <v>2</v>
      </c>
      <c r="AY28" s="146">
        <v>11.5</v>
      </c>
      <c r="AZ28" s="202">
        <v>0</v>
      </c>
      <c r="BA28" s="207">
        <v>6</v>
      </c>
      <c r="BB28" s="209">
        <v>3</v>
      </c>
      <c r="BC28" s="235">
        <v>9.5</v>
      </c>
      <c r="BD28" s="227">
        <v>12.5</v>
      </c>
      <c r="BE28" s="148">
        <v>7</v>
      </c>
      <c r="BF28" s="66">
        <v>6.5</v>
      </c>
      <c r="BG28" s="370">
        <v>3</v>
      </c>
      <c r="BH28" s="370">
        <v>6</v>
      </c>
      <c r="BI28" s="370">
        <v>4.5</v>
      </c>
      <c r="BJ28" s="370">
        <v>3</v>
      </c>
      <c r="BK28" s="370">
        <v>10.5</v>
      </c>
      <c r="BL28" s="370">
        <v>13</v>
      </c>
      <c r="BM28" s="370">
        <v>13</v>
      </c>
      <c r="BN28" s="370">
        <v>7.5</v>
      </c>
      <c r="BO28" s="370">
        <v>12</v>
      </c>
      <c r="BP28" s="370">
        <v>12</v>
      </c>
      <c r="BQ28" s="370">
        <v>9.5</v>
      </c>
      <c r="BR28" s="370">
        <v>11</v>
      </c>
      <c r="BS28" s="370">
        <f>AVERAGE(CongestionIndex!$C$70:$D$70)</f>
        <v>11</v>
      </c>
      <c r="BT28" s="370"/>
      <c r="BU28" s="370"/>
      <c r="BV28" s="47"/>
      <c r="BW28" s="370"/>
    </row>
    <row r="29" spans="1:75" s="54" customFormat="1" ht="13.5">
      <c r="A29" s="99" t="s">
        <v>109</v>
      </c>
      <c r="B29" s="10">
        <v>4</v>
      </c>
      <c r="C29" s="10">
        <v>11.5</v>
      </c>
      <c r="D29" s="10">
        <v>11</v>
      </c>
      <c r="E29" s="10">
        <v>12</v>
      </c>
      <c r="F29" s="10">
        <v>5</v>
      </c>
      <c r="G29" s="10">
        <v>5</v>
      </c>
      <c r="H29" s="10">
        <v>6</v>
      </c>
      <c r="I29" s="10">
        <v>6</v>
      </c>
      <c r="J29" s="10">
        <v>6</v>
      </c>
      <c r="K29" s="10">
        <v>6.5</v>
      </c>
      <c r="L29" s="10">
        <v>8</v>
      </c>
      <c r="M29" s="10">
        <v>9.5</v>
      </c>
      <c r="N29" s="10">
        <v>10.5</v>
      </c>
      <c r="O29" s="10">
        <v>7.5</v>
      </c>
      <c r="P29" s="10">
        <v>7.5</v>
      </c>
      <c r="Q29" s="10">
        <v>1.5</v>
      </c>
      <c r="R29" s="10">
        <v>2.5</v>
      </c>
      <c r="S29" s="10">
        <v>1.5</v>
      </c>
      <c r="T29" s="10">
        <v>2</v>
      </c>
      <c r="U29" s="10">
        <v>2</v>
      </c>
      <c r="V29" s="10">
        <v>4.5</v>
      </c>
      <c r="W29" s="10">
        <v>2</v>
      </c>
      <c r="X29" s="10">
        <v>2.5</v>
      </c>
      <c r="Y29" s="10">
        <v>5</v>
      </c>
      <c r="Z29" s="10">
        <v>4</v>
      </c>
      <c r="AA29" s="10">
        <v>3</v>
      </c>
      <c r="AB29" s="10">
        <v>3</v>
      </c>
      <c r="AC29" s="10">
        <v>3</v>
      </c>
      <c r="AD29" s="10">
        <v>3</v>
      </c>
      <c r="AE29" s="10">
        <v>0.5</v>
      </c>
      <c r="AF29" s="10">
        <v>0.5</v>
      </c>
      <c r="AG29" s="10">
        <v>2.5</v>
      </c>
      <c r="AH29" s="10">
        <v>3.5</v>
      </c>
      <c r="AI29" s="10">
        <v>4.5</v>
      </c>
      <c r="AJ29" s="10">
        <v>6</v>
      </c>
      <c r="AK29" s="10">
        <v>5.5</v>
      </c>
      <c r="AL29" s="10">
        <v>8</v>
      </c>
      <c r="AM29" s="10">
        <v>8</v>
      </c>
      <c r="AN29" s="10">
        <v>10</v>
      </c>
      <c r="AO29" s="10">
        <v>13</v>
      </c>
      <c r="AP29" s="10">
        <v>12</v>
      </c>
      <c r="AQ29" s="10">
        <v>16</v>
      </c>
      <c r="AR29" s="10">
        <v>7.5</v>
      </c>
      <c r="AS29" s="10">
        <v>9.5</v>
      </c>
      <c r="AT29" s="10">
        <v>11</v>
      </c>
      <c r="AU29" s="10">
        <v>5</v>
      </c>
      <c r="AV29" s="10">
        <v>4</v>
      </c>
      <c r="AW29" s="10">
        <v>1</v>
      </c>
      <c r="AX29" s="10">
        <v>1.5</v>
      </c>
      <c r="AY29" s="146">
        <v>1.5</v>
      </c>
      <c r="AZ29" s="202">
        <v>5</v>
      </c>
      <c r="BA29" s="207">
        <v>4.5</v>
      </c>
      <c r="BB29" s="207">
        <v>4.5</v>
      </c>
      <c r="BC29" s="235">
        <v>0.5</v>
      </c>
      <c r="BD29" s="227">
        <v>2.5</v>
      </c>
      <c r="BE29" s="148">
        <v>6</v>
      </c>
      <c r="BF29" s="66">
        <v>3</v>
      </c>
      <c r="BG29" s="370">
        <v>7.5</v>
      </c>
      <c r="BH29" s="370">
        <v>9</v>
      </c>
      <c r="BI29" s="370">
        <v>11.5</v>
      </c>
      <c r="BJ29" s="370">
        <v>11</v>
      </c>
      <c r="BK29" s="370">
        <v>25</v>
      </c>
      <c r="BL29" s="370">
        <v>4.5</v>
      </c>
      <c r="BM29" s="370">
        <v>5</v>
      </c>
      <c r="BN29" s="370">
        <v>10.5</v>
      </c>
      <c r="BO29" s="370">
        <v>13</v>
      </c>
      <c r="BP29" s="370">
        <v>8.5</v>
      </c>
      <c r="BQ29" s="370">
        <v>11</v>
      </c>
      <c r="BR29" s="370">
        <v>14</v>
      </c>
      <c r="BS29" s="370">
        <f>AVERAGE(CongestionIndex!$C$71:$D$71)</f>
        <v>14</v>
      </c>
      <c r="BT29" s="370"/>
      <c r="BU29" s="370"/>
      <c r="BV29" s="47"/>
      <c r="BW29" s="370"/>
    </row>
    <row r="30" spans="1:75" s="54" customFormat="1" ht="13.5">
      <c r="A30" s="101" t="s">
        <v>107</v>
      </c>
      <c r="B30" s="102">
        <v>0</v>
      </c>
      <c r="C30" s="102">
        <v>10</v>
      </c>
      <c r="D30" s="102">
        <v>10</v>
      </c>
      <c r="E30" s="102">
        <v>10</v>
      </c>
      <c r="F30" s="102">
        <v>11.5</v>
      </c>
      <c r="G30" s="102">
        <v>11.5</v>
      </c>
      <c r="H30" s="102">
        <v>11.5</v>
      </c>
      <c r="I30" s="102">
        <v>11.5</v>
      </c>
      <c r="J30" s="102">
        <v>11.5</v>
      </c>
      <c r="K30" s="102">
        <v>12</v>
      </c>
      <c r="L30" s="102">
        <v>9</v>
      </c>
      <c r="M30" s="102">
        <v>9</v>
      </c>
      <c r="N30" s="102">
        <v>9</v>
      </c>
      <c r="O30" s="102">
        <v>9</v>
      </c>
      <c r="P30" s="102">
        <v>10</v>
      </c>
      <c r="Q30" s="102">
        <v>0.5</v>
      </c>
      <c r="R30" s="102">
        <v>0.5</v>
      </c>
      <c r="S30" s="102">
        <v>1</v>
      </c>
      <c r="T30" s="102">
        <v>0.1</v>
      </c>
      <c r="U30" s="102">
        <v>0.1</v>
      </c>
      <c r="V30" s="102">
        <v>0.5</v>
      </c>
      <c r="W30" s="102">
        <v>0.5</v>
      </c>
      <c r="X30" s="102">
        <v>0.5</v>
      </c>
      <c r="Y30" s="102">
        <v>0.5</v>
      </c>
      <c r="Z30" s="102">
        <v>0.5</v>
      </c>
      <c r="AA30" s="102">
        <v>0.5</v>
      </c>
      <c r="AB30" s="102">
        <v>0.5</v>
      </c>
      <c r="AC30" s="102">
        <v>0.5</v>
      </c>
      <c r="AD30" s="102">
        <v>0.5</v>
      </c>
      <c r="AE30" s="102">
        <v>0.5</v>
      </c>
      <c r="AF30" s="102">
        <v>0.5</v>
      </c>
      <c r="AG30" s="102">
        <v>0.5</v>
      </c>
      <c r="AH30" s="102">
        <v>0.5</v>
      </c>
      <c r="AI30" s="102">
        <v>0.5</v>
      </c>
      <c r="AJ30" s="102">
        <v>0.5</v>
      </c>
      <c r="AK30" s="102">
        <v>4</v>
      </c>
      <c r="AL30" s="102">
        <v>4</v>
      </c>
      <c r="AM30" s="102">
        <v>4</v>
      </c>
      <c r="AN30" s="102">
        <v>8</v>
      </c>
      <c r="AO30" s="102">
        <v>5</v>
      </c>
      <c r="AP30" s="102">
        <v>3</v>
      </c>
      <c r="AQ30" s="102">
        <v>4.5</v>
      </c>
      <c r="AR30" s="102">
        <v>11</v>
      </c>
      <c r="AS30" s="102">
        <v>7</v>
      </c>
      <c r="AT30" s="102">
        <v>7</v>
      </c>
      <c r="AU30" s="102">
        <v>4.5</v>
      </c>
      <c r="AV30" s="102">
        <v>4</v>
      </c>
      <c r="AW30" s="102">
        <v>1.5</v>
      </c>
      <c r="AX30" s="102">
        <v>1</v>
      </c>
      <c r="AY30" s="146">
        <v>1</v>
      </c>
      <c r="AZ30" s="202">
        <v>7</v>
      </c>
      <c r="BA30" s="207">
        <v>5.5</v>
      </c>
      <c r="BB30" s="206">
        <v>5.5</v>
      </c>
      <c r="BC30" s="235">
        <v>1.5</v>
      </c>
      <c r="BD30" s="227">
        <v>2</v>
      </c>
      <c r="BE30" s="148">
        <v>6</v>
      </c>
      <c r="BF30" s="66">
        <v>6</v>
      </c>
      <c r="BG30" s="370">
        <v>2</v>
      </c>
      <c r="BH30" s="370">
        <v>0</v>
      </c>
      <c r="BI30" s="370">
        <v>7.5</v>
      </c>
      <c r="BJ30" s="370">
        <v>6</v>
      </c>
      <c r="BK30" s="370">
        <v>5</v>
      </c>
      <c r="BL30" s="370">
        <v>2</v>
      </c>
      <c r="BM30" s="370">
        <v>0</v>
      </c>
      <c r="BN30" s="370">
        <v>7</v>
      </c>
      <c r="BO30" s="370">
        <v>7.5</v>
      </c>
      <c r="BP30" s="370">
        <v>9</v>
      </c>
      <c r="BQ30" s="370">
        <v>0</v>
      </c>
      <c r="BR30" s="370">
        <v>0</v>
      </c>
      <c r="BS30" s="370">
        <f>AVERAGE(CongestionIndex!$C$72:$D$72)</f>
        <v>17</v>
      </c>
      <c r="BT30" s="370"/>
      <c r="BU30" s="370"/>
      <c r="BV30" s="47"/>
      <c r="BW30" s="370"/>
    </row>
    <row r="31" spans="1:75" s="54" customFormat="1" ht="13.5">
      <c r="A31" s="99" t="s">
        <v>41</v>
      </c>
      <c r="B31" s="67">
        <v>1</v>
      </c>
      <c r="C31" s="67">
        <v>5</v>
      </c>
      <c r="D31" s="67">
        <v>3</v>
      </c>
      <c r="E31" s="67">
        <v>3</v>
      </c>
      <c r="F31" s="67">
        <v>2.5</v>
      </c>
      <c r="G31" s="67">
        <v>2.5</v>
      </c>
      <c r="H31" s="67">
        <v>1</v>
      </c>
      <c r="I31" s="67">
        <v>1</v>
      </c>
      <c r="J31" s="67">
        <v>1</v>
      </c>
      <c r="K31" s="67">
        <v>3</v>
      </c>
      <c r="L31" s="67">
        <v>3</v>
      </c>
      <c r="M31" s="67">
        <v>4</v>
      </c>
      <c r="N31" s="67">
        <v>4</v>
      </c>
      <c r="O31" s="67">
        <v>3.5</v>
      </c>
      <c r="P31" s="67">
        <v>2</v>
      </c>
      <c r="Q31" s="67">
        <v>0.5</v>
      </c>
      <c r="R31" s="67">
        <v>1.5</v>
      </c>
      <c r="S31" s="67">
        <v>3.5</v>
      </c>
      <c r="T31" s="67">
        <v>0.5</v>
      </c>
      <c r="U31" s="67">
        <v>1</v>
      </c>
      <c r="V31" s="67">
        <v>1</v>
      </c>
      <c r="W31" s="67">
        <v>0.5</v>
      </c>
      <c r="X31" s="67">
        <v>0.5</v>
      </c>
      <c r="Y31" s="67">
        <v>8</v>
      </c>
      <c r="Z31" s="67">
        <v>6</v>
      </c>
      <c r="AA31" s="67">
        <v>6</v>
      </c>
      <c r="AB31" s="67">
        <v>6</v>
      </c>
      <c r="AC31" s="67">
        <v>2.5</v>
      </c>
      <c r="AD31" s="67">
        <v>3</v>
      </c>
      <c r="AE31" s="67">
        <v>1</v>
      </c>
      <c r="AF31" s="67">
        <v>1</v>
      </c>
      <c r="AG31" s="67">
        <v>3</v>
      </c>
      <c r="AH31" s="67">
        <v>6</v>
      </c>
      <c r="AI31" s="67">
        <v>9</v>
      </c>
      <c r="AJ31" s="67">
        <v>13</v>
      </c>
      <c r="AK31" s="67">
        <v>13</v>
      </c>
      <c r="AL31" s="67">
        <v>14</v>
      </c>
      <c r="AM31" s="67">
        <v>17</v>
      </c>
      <c r="AN31" s="67">
        <v>8</v>
      </c>
      <c r="AO31" s="67">
        <v>15</v>
      </c>
      <c r="AP31" s="67">
        <v>20.5</v>
      </c>
      <c r="AQ31" s="67">
        <v>20</v>
      </c>
      <c r="AR31" s="67">
        <v>26</v>
      </c>
      <c r="AS31" s="67">
        <v>21</v>
      </c>
      <c r="AT31" s="67">
        <v>12</v>
      </c>
      <c r="AU31" s="67">
        <v>11</v>
      </c>
      <c r="AV31" s="67">
        <v>9</v>
      </c>
      <c r="AW31" s="67">
        <v>8</v>
      </c>
      <c r="AX31" s="67">
        <v>7</v>
      </c>
      <c r="AY31" s="146">
        <v>5</v>
      </c>
      <c r="AZ31" s="202">
        <v>5</v>
      </c>
      <c r="BA31" s="207">
        <v>8</v>
      </c>
      <c r="BB31" s="207">
        <v>8</v>
      </c>
      <c r="BC31" s="235">
        <v>2</v>
      </c>
      <c r="BD31" s="227">
        <v>8</v>
      </c>
      <c r="BE31" s="148">
        <v>10</v>
      </c>
      <c r="BF31" s="66">
        <v>10</v>
      </c>
      <c r="BG31" s="370">
        <v>16</v>
      </c>
      <c r="BH31" s="370">
        <v>21.5</v>
      </c>
      <c r="BI31" s="370">
        <v>23</v>
      </c>
      <c r="BJ31" s="370">
        <v>22</v>
      </c>
      <c r="BK31" s="370">
        <v>18</v>
      </c>
      <c r="BL31" s="370">
        <v>0</v>
      </c>
      <c r="BM31" s="370">
        <v>10.5</v>
      </c>
      <c r="BN31" s="370">
        <v>14</v>
      </c>
      <c r="BO31" s="370">
        <v>11</v>
      </c>
      <c r="BP31" s="370">
        <v>13.5</v>
      </c>
      <c r="BQ31" s="370">
        <v>9</v>
      </c>
      <c r="BR31" s="370">
        <v>12</v>
      </c>
      <c r="BS31" s="370">
        <f>AVERAGE(CongestionIndex!$C$73:$D$73)</f>
        <v>15</v>
      </c>
      <c r="BT31" s="370"/>
      <c r="BU31" s="370"/>
      <c r="BV31" s="47"/>
      <c r="BW31" s="370"/>
    </row>
    <row r="32" spans="1:75" s="54" customFormat="1" ht="13.5">
      <c r="A32" s="99" t="s">
        <v>136</v>
      </c>
      <c r="B32" s="67">
        <v>15.5</v>
      </c>
      <c r="C32" s="67">
        <v>13.5</v>
      </c>
      <c r="D32" s="67">
        <v>19</v>
      </c>
      <c r="E32" s="67">
        <v>20</v>
      </c>
      <c r="F32" s="67">
        <v>17.5</v>
      </c>
      <c r="G32" s="67">
        <v>17.5</v>
      </c>
      <c r="H32" s="67">
        <v>17</v>
      </c>
      <c r="I32" s="67">
        <v>17</v>
      </c>
      <c r="J32" s="67">
        <v>17</v>
      </c>
      <c r="K32" s="67">
        <v>17</v>
      </c>
      <c r="L32" s="67">
        <v>12</v>
      </c>
      <c r="M32" s="67">
        <v>8</v>
      </c>
      <c r="N32" s="67">
        <v>5</v>
      </c>
      <c r="O32" s="67">
        <v>6</v>
      </c>
      <c r="P32" s="67">
        <v>6</v>
      </c>
      <c r="Q32" s="67">
        <v>6</v>
      </c>
      <c r="R32" s="67">
        <v>12.5</v>
      </c>
      <c r="S32" s="67">
        <v>7</v>
      </c>
      <c r="T32" s="67">
        <v>10</v>
      </c>
      <c r="U32" s="67">
        <v>10</v>
      </c>
      <c r="V32" s="67">
        <v>9</v>
      </c>
      <c r="W32" s="67">
        <v>10</v>
      </c>
      <c r="X32" s="67">
        <v>8</v>
      </c>
      <c r="Y32" s="67">
        <v>7</v>
      </c>
      <c r="Z32" s="67">
        <v>4</v>
      </c>
      <c r="AA32" s="67">
        <v>4</v>
      </c>
      <c r="AB32" s="67">
        <v>4</v>
      </c>
      <c r="AC32" s="67">
        <v>2</v>
      </c>
      <c r="AD32" s="67">
        <v>2.5</v>
      </c>
      <c r="AE32" s="67">
        <v>0.5</v>
      </c>
      <c r="AF32" s="67">
        <v>0.5</v>
      </c>
      <c r="AG32" s="67">
        <v>1.5</v>
      </c>
      <c r="AH32" s="67">
        <v>3</v>
      </c>
      <c r="AI32" s="67">
        <v>3.5</v>
      </c>
      <c r="AJ32" s="67">
        <v>4.5</v>
      </c>
      <c r="AK32" s="67">
        <v>1</v>
      </c>
      <c r="AL32" s="67">
        <v>1</v>
      </c>
      <c r="AM32" s="67">
        <v>5</v>
      </c>
      <c r="AN32" s="67">
        <v>7</v>
      </c>
      <c r="AO32" s="67">
        <v>6.5</v>
      </c>
      <c r="AP32" s="67">
        <v>1</v>
      </c>
      <c r="AQ32" s="67">
        <v>5.5</v>
      </c>
      <c r="AR32" s="67">
        <v>4.5</v>
      </c>
      <c r="AS32" s="67">
        <v>4.5</v>
      </c>
      <c r="AT32" s="67">
        <v>1</v>
      </c>
      <c r="AU32" s="67">
        <v>2.5</v>
      </c>
      <c r="AV32" s="67">
        <v>2.5</v>
      </c>
      <c r="AW32" s="67">
        <v>4</v>
      </c>
      <c r="AX32" s="67">
        <v>3</v>
      </c>
      <c r="AY32" s="145">
        <v>3</v>
      </c>
      <c r="AZ32" s="229">
        <v>3</v>
      </c>
      <c r="BA32" s="206">
        <v>2</v>
      </c>
      <c r="BB32" s="228">
        <v>2</v>
      </c>
      <c r="BC32" s="235">
        <v>2</v>
      </c>
      <c r="BD32" s="227">
        <v>0</v>
      </c>
      <c r="BE32" s="148">
        <v>22</v>
      </c>
      <c r="BF32" s="66">
        <v>22</v>
      </c>
      <c r="BG32" s="370">
        <v>22</v>
      </c>
      <c r="BH32" s="370">
        <v>4</v>
      </c>
      <c r="BI32" s="370">
        <v>0</v>
      </c>
      <c r="BJ32" s="370">
        <v>0</v>
      </c>
      <c r="BK32" s="370">
        <v>0</v>
      </c>
      <c r="BL32" s="370">
        <v>0</v>
      </c>
      <c r="BM32" s="370">
        <v>0</v>
      </c>
      <c r="BN32" s="370">
        <v>0</v>
      </c>
      <c r="BO32" s="370">
        <v>0</v>
      </c>
      <c r="BP32" s="370">
        <v>0</v>
      </c>
      <c r="BQ32" s="370">
        <v>0</v>
      </c>
      <c r="BR32" s="370">
        <v>0</v>
      </c>
      <c r="BS32" s="370">
        <f>AVERAGE(CongestionIndex!$C$75:$D$75)</f>
        <v>0</v>
      </c>
      <c r="BT32" s="370"/>
      <c r="BU32" s="370"/>
      <c r="BV32" s="47"/>
      <c r="BW32" s="370"/>
    </row>
    <row r="33" spans="1:75" s="54" customFormat="1" ht="13.5">
      <c r="A33" s="97" t="s">
        <v>110</v>
      </c>
      <c r="B33" s="103">
        <v>1.5</v>
      </c>
      <c r="C33" s="103">
        <v>1</v>
      </c>
      <c r="D33" s="103">
        <v>1</v>
      </c>
      <c r="E33" s="103">
        <v>1</v>
      </c>
      <c r="F33" s="103">
        <v>2</v>
      </c>
      <c r="G33" s="103">
        <v>2</v>
      </c>
      <c r="H33" s="103">
        <v>1</v>
      </c>
      <c r="I33" s="103">
        <v>1</v>
      </c>
      <c r="J33" s="103">
        <v>1</v>
      </c>
      <c r="K33" s="103">
        <v>2.5</v>
      </c>
      <c r="L33" s="103">
        <v>1.5</v>
      </c>
      <c r="M33" s="103">
        <v>1</v>
      </c>
      <c r="N33" s="103">
        <v>1</v>
      </c>
      <c r="O33" s="103">
        <v>2</v>
      </c>
      <c r="P33" s="103">
        <v>0</v>
      </c>
      <c r="Q33" s="103">
        <v>0.5</v>
      </c>
      <c r="R33" s="103">
        <v>0.5</v>
      </c>
      <c r="S33" s="103">
        <v>0.5</v>
      </c>
      <c r="T33" s="103">
        <v>0.5</v>
      </c>
      <c r="U33" s="103">
        <v>0.5</v>
      </c>
      <c r="V33" s="103">
        <v>0.5</v>
      </c>
      <c r="W33" s="103">
        <v>0.5</v>
      </c>
      <c r="X33" s="103">
        <v>1</v>
      </c>
      <c r="Y33" s="103">
        <v>1</v>
      </c>
      <c r="Z33" s="103">
        <v>1</v>
      </c>
      <c r="AA33" s="103">
        <v>0.5</v>
      </c>
      <c r="AB33" s="103">
        <v>0.5</v>
      </c>
      <c r="AC33" s="103">
        <v>0.5</v>
      </c>
      <c r="AD33" s="103">
        <v>1</v>
      </c>
      <c r="AE33" s="103">
        <v>1</v>
      </c>
      <c r="AF33" s="103">
        <v>1</v>
      </c>
      <c r="AG33" s="103">
        <v>2</v>
      </c>
      <c r="AH33" s="103">
        <v>3</v>
      </c>
      <c r="AI33" s="103">
        <v>1</v>
      </c>
      <c r="AJ33" s="103">
        <v>2.5</v>
      </c>
      <c r="AK33" s="103">
        <v>2.5</v>
      </c>
      <c r="AL33" s="103">
        <v>2.5</v>
      </c>
      <c r="AM33" s="103">
        <v>1</v>
      </c>
      <c r="AN33" s="103">
        <v>1</v>
      </c>
      <c r="AO33" s="103">
        <v>1</v>
      </c>
      <c r="AP33" s="103">
        <v>1</v>
      </c>
      <c r="AQ33" s="103">
        <v>1</v>
      </c>
      <c r="AR33" s="103">
        <v>1</v>
      </c>
      <c r="AS33" s="103">
        <v>1</v>
      </c>
      <c r="AT33" s="103">
        <v>1.5</v>
      </c>
      <c r="AU33" s="103">
        <v>1</v>
      </c>
      <c r="AV33" s="103">
        <v>1</v>
      </c>
      <c r="AW33" s="103">
        <v>1</v>
      </c>
      <c r="AX33" s="103">
        <v>1</v>
      </c>
      <c r="AY33" s="146">
        <v>1</v>
      </c>
      <c r="AZ33" s="202">
        <v>2.5</v>
      </c>
      <c r="BA33" s="207">
        <v>2.5</v>
      </c>
      <c r="BB33" s="208">
        <v>2.5</v>
      </c>
      <c r="BC33" s="235">
        <v>2.5</v>
      </c>
      <c r="BD33" s="227">
        <v>2.5</v>
      </c>
      <c r="BE33" s="148">
        <v>1</v>
      </c>
      <c r="BF33" s="66">
        <v>1</v>
      </c>
      <c r="BG33" s="370">
        <v>9</v>
      </c>
      <c r="BH33" s="370">
        <v>0</v>
      </c>
      <c r="BI33" s="370">
        <v>0</v>
      </c>
      <c r="BJ33" s="370">
        <v>0</v>
      </c>
      <c r="BK33" s="370">
        <v>0</v>
      </c>
      <c r="BL33" s="370">
        <v>0</v>
      </c>
      <c r="BM33" s="370">
        <v>0</v>
      </c>
      <c r="BN33" s="370">
        <v>0</v>
      </c>
      <c r="BO33" s="370">
        <v>0</v>
      </c>
      <c r="BP33" s="370">
        <v>0</v>
      </c>
      <c r="BQ33" s="370">
        <v>0</v>
      </c>
      <c r="BR33" s="370">
        <v>0</v>
      </c>
      <c r="BS33" s="370">
        <f>AVERAGE(CongestionIndex!$C$75:$D$75)</f>
        <v>0</v>
      </c>
      <c r="BT33" s="370"/>
      <c r="BU33" s="370"/>
      <c r="BV33" s="47"/>
      <c r="BW33" s="370"/>
    </row>
    <row r="34" spans="1:75" s="54" customFormat="1" ht="13.5">
      <c r="A34" s="100" t="s">
        <v>104</v>
      </c>
      <c r="B34" s="10">
        <v>14</v>
      </c>
      <c r="C34" s="10">
        <v>14</v>
      </c>
      <c r="D34" s="10">
        <v>7</v>
      </c>
      <c r="E34" s="10">
        <v>8</v>
      </c>
      <c r="F34" s="10">
        <v>7</v>
      </c>
      <c r="G34" s="10">
        <v>7</v>
      </c>
      <c r="H34" s="10">
        <v>6</v>
      </c>
      <c r="I34" s="10">
        <v>6</v>
      </c>
      <c r="J34" s="10">
        <v>6</v>
      </c>
      <c r="K34" s="10">
        <v>5.5</v>
      </c>
      <c r="L34" s="10">
        <v>7</v>
      </c>
      <c r="M34" s="10">
        <v>8</v>
      </c>
      <c r="N34" s="10">
        <v>8</v>
      </c>
      <c r="O34" s="10">
        <v>8</v>
      </c>
      <c r="P34" s="10">
        <v>10</v>
      </c>
      <c r="Q34" s="10">
        <v>1.5</v>
      </c>
      <c r="R34" s="10">
        <v>4</v>
      </c>
      <c r="S34" s="10">
        <v>3.5</v>
      </c>
      <c r="T34" s="10">
        <v>5</v>
      </c>
      <c r="U34" s="10">
        <v>1</v>
      </c>
      <c r="V34" s="10">
        <v>0.5</v>
      </c>
      <c r="W34" s="10">
        <v>0.5</v>
      </c>
      <c r="X34" s="10">
        <v>0.5</v>
      </c>
      <c r="Y34" s="10">
        <v>3</v>
      </c>
      <c r="Z34" s="10">
        <v>3</v>
      </c>
      <c r="AA34" s="10">
        <v>3</v>
      </c>
      <c r="AB34" s="10">
        <v>3</v>
      </c>
      <c r="AC34" s="10">
        <v>2</v>
      </c>
      <c r="AD34" s="10">
        <v>2</v>
      </c>
      <c r="AE34" s="10">
        <v>0.5</v>
      </c>
      <c r="AF34" s="10">
        <v>0.5</v>
      </c>
      <c r="AG34" s="10">
        <v>0.5</v>
      </c>
      <c r="AH34" s="10">
        <v>0.5</v>
      </c>
      <c r="AI34" s="10">
        <v>0.5</v>
      </c>
      <c r="AJ34" s="10">
        <v>4</v>
      </c>
      <c r="AK34" s="10">
        <v>2.5</v>
      </c>
      <c r="AL34" s="10">
        <v>9</v>
      </c>
      <c r="AM34" s="10">
        <v>8</v>
      </c>
      <c r="AN34" s="10">
        <v>8</v>
      </c>
      <c r="AO34" s="10">
        <v>7</v>
      </c>
      <c r="AP34" s="10">
        <v>5.5</v>
      </c>
      <c r="AQ34" s="10">
        <v>9</v>
      </c>
      <c r="AR34" s="10">
        <v>9</v>
      </c>
      <c r="AS34" s="10">
        <v>15</v>
      </c>
      <c r="AT34" s="10">
        <v>8.5</v>
      </c>
      <c r="AU34" s="10">
        <v>12.5</v>
      </c>
      <c r="AV34" s="10">
        <v>7.5</v>
      </c>
      <c r="AW34" s="10">
        <v>6</v>
      </c>
      <c r="AX34" s="10">
        <v>5</v>
      </c>
      <c r="AY34" s="146">
        <v>5</v>
      </c>
      <c r="AZ34" s="202">
        <v>5</v>
      </c>
      <c r="BA34" s="209">
        <v>0</v>
      </c>
      <c r="BB34" s="208">
        <v>0</v>
      </c>
      <c r="BC34" s="235">
        <v>0</v>
      </c>
      <c r="BD34" s="227">
        <v>0</v>
      </c>
      <c r="BE34" s="148">
        <v>0</v>
      </c>
      <c r="BF34" s="66">
        <v>0</v>
      </c>
      <c r="BG34" s="370">
        <v>0</v>
      </c>
      <c r="BH34" s="370">
        <v>0</v>
      </c>
      <c r="BI34" s="370">
        <v>0</v>
      </c>
      <c r="BJ34" s="370">
        <v>0</v>
      </c>
      <c r="BK34" s="370">
        <v>0</v>
      </c>
      <c r="BL34" s="370">
        <v>0</v>
      </c>
      <c r="BM34" s="370">
        <v>0</v>
      </c>
      <c r="BN34" s="370">
        <v>0</v>
      </c>
      <c r="BO34" s="370">
        <v>0</v>
      </c>
      <c r="BP34" s="370">
        <v>0</v>
      </c>
      <c r="BQ34" s="370">
        <v>0</v>
      </c>
      <c r="BR34" s="370">
        <v>0</v>
      </c>
      <c r="BS34" s="370">
        <f>AVERAGE(CongestionIndex!$C$76:$D$76)</f>
        <v>0</v>
      </c>
      <c r="BT34" s="370"/>
      <c r="BU34" s="370"/>
      <c r="BV34" s="47"/>
      <c r="BW34" s="370"/>
    </row>
    <row r="35" spans="1:75" s="54" customFormat="1" ht="13.5">
      <c r="A35" s="79" t="s">
        <v>42</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53"/>
      <c r="AZ35" s="200"/>
      <c r="BA35" s="63"/>
      <c r="BC35" s="128"/>
      <c r="BD35" s="235"/>
      <c r="BE35" s="237"/>
      <c r="BH35" s="370"/>
      <c r="BI35" s="370"/>
      <c r="BJ35" s="370"/>
      <c r="BK35" s="370"/>
      <c r="BL35" s="370"/>
      <c r="BM35" s="370"/>
      <c r="BN35" s="370"/>
      <c r="BO35" s="370"/>
      <c r="BP35" s="370"/>
      <c r="BQ35" s="370"/>
      <c r="BR35" s="370"/>
      <c r="BS35" s="370"/>
      <c r="BT35" s="370"/>
      <c r="BU35" s="370"/>
      <c r="BV35" s="47"/>
      <c r="BW35" s="370"/>
    </row>
    <row r="36" spans="1:75" s="54" customFormat="1" ht="13.5">
      <c r="A36" s="52" t="s">
        <v>43</v>
      </c>
      <c r="B36" s="10">
        <v>1</v>
      </c>
      <c r="C36" s="10">
        <v>5</v>
      </c>
      <c r="D36" s="10">
        <v>14.5</v>
      </c>
      <c r="E36" s="10">
        <v>14.5</v>
      </c>
      <c r="F36" s="10">
        <v>10</v>
      </c>
      <c r="G36" s="10">
        <v>10</v>
      </c>
      <c r="H36" s="10">
        <v>8</v>
      </c>
      <c r="I36" s="10">
        <v>8</v>
      </c>
      <c r="J36" s="10">
        <v>8</v>
      </c>
      <c r="K36" s="10">
        <v>7.5</v>
      </c>
      <c r="L36" s="10">
        <v>8</v>
      </c>
      <c r="M36" s="10">
        <v>7</v>
      </c>
      <c r="N36" s="10">
        <v>7</v>
      </c>
      <c r="O36" s="10">
        <v>5</v>
      </c>
      <c r="P36" s="10">
        <v>6</v>
      </c>
      <c r="Q36" s="10">
        <v>8</v>
      </c>
      <c r="R36" s="10">
        <v>8.5</v>
      </c>
      <c r="S36" s="10">
        <v>11.5</v>
      </c>
      <c r="T36" s="10">
        <v>5</v>
      </c>
      <c r="U36" s="10">
        <v>5</v>
      </c>
      <c r="V36" s="10">
        <v>4</v>
      </c>
      <c r="W36" s="10">
        <v>4</v>
      </c>
      <c r="X36" s="10">
        <v>3</v>
      </c>
      <c r="Y36" s="10">
        <v>1.5</v>
      </c>
      <c r="Z36" s="10">
        <v>1</v>
      </c>
      <c r="AA36" s="10">
        <v>1</v>
      </c>
      <c r="AB36" s="10">
        <v>1</v>
      </c>
      <c r="AC36" s="10">
        <v>1</v>
      </c>
      <c r="AD36" s="10">
        <v>0.5</v>
      </c>
      <c r="AE36" s="10">
        <v>1.5</v>
      </c>
      <c r="AF36" s="10">
        <v>3.5</v>
      </c>
      <c r="AG36" s="10">
        <v>7</v>
      </c>
      <c r="AH36" s="10">
        <v>1.5</v>
      </c>
      <c r="AI36" s="10">
        <v>1</v>
      </c>
      <c r="AJ36" s="10">
        <v>3</v>
      </c>
      <c r="AK36" s="10">
        <v>2</v>
      </c>
      <c r="AL36" s="10">
        <v>2</v>
      </c>
      <c r="AM36" s="10">
        <v>2</v>
      </c>
      <c r="AN36" s="10">
        <v>4</v>
      </c>
      <c r="AO36" s="10">
        <v>4</v>
      </c>
      <c r="AP36" s="10">
        <v>10</v>
      </c>
      <c r="AQ36" s="10">
        <v>7.5</v>
      </c>
      <c r="AR36" s="10">
        <v>4.5</v>
      </c>
      <c r="AS36" s="10">
        <v>10</v>
      </c>
      <c r="AT36" s="10">
        <v>2</v>
      </c>
      <c r="AU36" s="10">
        <v>4.5</v>
      </c>
      <c r="AV36" s="10">
        <v>2.5</v>
      </c>
      <c r="AW36" s="10">
        <v>7.5</v>
      </c>
      <c r="AX36" s="10">
        <v>8</v>
      </c>
      <c r="AY36" s="145">
        <v>11.5</v>
      </c>
      <c r="AZ36" s="201">
        <v>11.5</v>
      </c>
      <c r="BA36" s="208">
        <v>8.5</v>
      </c>
      <c r="BB36" s="206">
        <v>8.5</v>
      </c>
      <c r="BC36" s="236">
        <f>35/2</f>
        <v>17.5</v>
      </c>
      <c r="BD36" s="240">
        <v>14</v>
      </c>
      <c r="BE36" s="148">
        <v>13.5</v>
      </c>
      <c r="BF36" s="54">
        <v>15.5</v>
      </c>
      <c r="BG36" s="54">
        <v>15.5</v>
      </c>
      <c r="BH36" s="370">
        <v>17</v>
      </c>
      <c r="BI36" s="370">
        <v>18.5</v>
      </c>
      <c r="BJ36" s="370">
        <v>22.5</v>
      </c>
      <c r="BK36" s="370">
        <v>19.5</v>
      </c>
      <c r="BL36" s="370">
        <v>0</v>
      </c>
      <c r="BM36" s="370">
        <v>17.5</v>
      </c>
      <c r="BN36" s="370">
        <v>21</v>
      </c>
      <c r="BO36" s="370">
        <v>21</v>
      </c>
      <c r="BP36" s="370">
        <v>25.5</v>
      </c>
      <c r="BQ36" s="370">
        <v>25.5</v>
      </c>
      <c r="BR36" s="370">
        <v>23</v>
      </c>
      <c r="BS36" s="370">
        <f>AVERAGE(CongestionIndex!$C$79:$D$79)</f>
        <v>35</v>
      </c>
      <c r="BT36" s="370"/>
      <c r="BU36" s="370"/>
      <c r="BV36" s="47"/>
      <c r="BW36" s="370"/>
    </row>
    <row r="37" spans="1:75" s="54" customFormat="1" ht="13.5">
      <c r="A37" s="52" t="s">
        <v>44</v>
      </c>
      <c r="B37" s="55">
        <v>0.5</v>
      </c>
      <c r="C37" s="55">
        <v>1</v>
      </c>
      <c r="D37" s="55">
        <v>2</v>
      </c>
      <c r="E37" s="55">
        <v>2</v>
      </c>
      <c r="F37" s="55">
        <v>3.5</v>
      </c>
      <c r="G37" s="55">
        <v>3.5</v>
      </c>
      <c r="H37" s="55">
        <v>2.5</v>
      </c>
      <c r="I37" s="55">
        <v>2.5</v>
      </c>
      <c r="J37" s="55">
        <v>2.5</v>
      </c>
      <c r="K37" s="55">
        <v>3</v>
      </c>
      <c r="L37" s="55">
        <v>2</v>
      </c>
      <c r="M37" s="55">
        <v>2</v>
      </c>
      <c r="N37" s="55">
        <v>3</v>
      </c>
      <c r="O37" s="55">
        <v>3</v>
      </c>
      <c r="P37" s="55">
        <v>3.5</v>
      </c>
      <c r="Q37" s="55">
        <v>1.5</v>
      </c>
      <c r="R37" s="55">
        <v>7</v>
      </c>
      <c r="S37" s="55">
        <v>1</v>
      </c>
      <c r="T37" s="55">
        <v>1.5</v>
      </c>
      <c r="U37" s="55">
        <v>1.5</v>
      </c>
      <c r="V37" s="55">
        <v>5</v>
      </c>
      <c r="W37" s="55">
        <v>5</v>
      </c>
      <c r="X37" s="55">
        <v>4</v>
      </c>
      <c r="Y37" s="55">
        <v>2</v>
      </c>
      <c r="Z37" s="55">
        <v>1</v>
      </c>
      <c r="AA37" s="55">
        <v>1</v>
      </c>
      <c r="AB37" s="55">
        <v>0.5</v>
      </c>
      <c r="AC37" s="55">
        <v>0.5</v>
      </c>
      <c r="AD37" s="55">
        <v>0.5</v>
      </c>
      <c r="AE37" s="55">
        <v>2.5</v>
      </c>
      <c r="AF37" s="55">
        <v>4</v>
      </c>
      <c r="AG37" s="55">
        <v>7</v>
      </c>
      <c r="AH37" s="55">
        <v>2.5</v>
      </c>
      <c r="AI37" s="55">
        <v>1</v>
      </c>
      <c r="AJ37" s="55">
        <v>1</v>
      </c>
      <c r="AK37" s="55">
        <v>1</v>
      </c>
      <c r="AL37" s="55">
        <v>1</v>
      </c>
      <c r="AM37" s="55">
        <v>1</v>
      </c>
      <c r="AN37" s="55">
        <v>5.5</v>
      </c>
      <c r="AO37" s="55">
        <v>1</v>
      </c>
      <c r="AP37" s="55">
        <v>2</v>
      </c>
      <c r="AQ37" s="55">
        <v>8.5</v>
      </c>
      <c r="AR37" s="55">
        <v>3.5</v>
      </c>
      <c r="AS37" s="55">
        <v>9</v>
      </c>
      <c r="AT37" s="55">
        <v>7.5</v>
      </c>
      <c r="AU37" s="55">
        <v>3.5</v>
      </c>
      <c r="AV37" s="55">
        <v>10.5</v>
      </c>
      <c r="AW37" s="55">
        <v>14</v>
      </c>
      <c r="AX37" s="55">
        <v>12.5</v>
      </c>
      <c r="AY37" s="145">
        <v>14.5</v>
      </c>
      <c r="AZ37" s="201">
        <v>13.5</v>
      </c>
      <c r="BA37" s="206">
        <v>18</v>
      </c>
      <c r="BB37" s="63">
        <v>18</v>
      </c>
      <c r="BC37" s="236">
        <v>16.5</v>
      </c>
      <c r="BD37" s="205">
        <v>10.5</v>
      </c>
      <c r="BE37" s="148">
        <v>7</v>
      </c>
      <c r="BF37" s="54">
        <v>13.5</v>
      </c>
      <c r="BG37" s="370">
        <v>12</v>
      </c>
      <c r="BH37" s="370">
        <v>15.5</v>
      </c>
      <c r="BI37" s="370">
        <v>16</v>
      </c>
      <c r="BJ37" s="370">
        <v>16</v>
      </c>
      <c r="BK37" s="370">
        <v>16</v>
      </c>
      <c r="BL37" s="370">
        <v>0</v>
      </c>
      <c r="BM37" s="370">
        <v>12</v>
      </c>
      <c r="BN37" s="370">
        <v>14</v>
      </c>
      <c r="BO37" s="370">
        <v>0</v>
      </c>
      <c r="BP37" s="370">
        <v>11.5</v>
      </c>
      <c r="BQ37" s="370">
        <v>11</v>
      </c>
      <c r="BR37" s="370">
        <v>0</v>
      </c>
      <c r="BS37" s="370">
        <f>AVERAGE(CongestionIndex!$C$80:$D$80)</f>
        <v>6.5</v>
      </c>
      <c r="BT37" s="370"/>
      <c r="BU37" s="370"/>
      <c r="BV37" s="47"/>
      <c r="BW37" s="370"/>
    </row>
    <row r="38" spans="1:75" s="54" customFormat="1" ht="13.5">
      <c r="A38" s="52" t="s">
        <v>45</v>
      </c>
      <c r="B38" s="10">
        <v>0</v>
      </c>
      <c r="C38" s="10">
        <v>0</v>
      </c>
      <c r="D38" s="10">
        <v>0</v>
      </c>
      <c r="E38" s="10">
        <v>0</v>
      </c>
      <c r="F38" s="10">
        <v>0</v>
      </c>
      <c r="G38" s="10">
        <v>0</v>
      </c>
      <c r="H38" s="10">
        <v>1</v>
      </c>
      <c r="I38" s="10">
        <v>1</v>
      </c>
      <c r="J38" s="10">
        <v>1</v>
      </c>
      <c r="K38" s="10">
        <v>3</v>
      </c>
      <c r="L38" s="10">
        <v>3</v>
      </c>
      <c r="M38" s="10">
        <v>4.5</v>
      </c>
      <c r="N38" s="10">
        <v>3.5</v>
      </c>
      <c r="O38" s="10">
        <v>4.5</v>
      </c>
      <c r="P38" s="10">
        <v>4.5</v>
      </c>
      <c r="Q38" s="10">
        <v>8</v>
      </c>
      <c r="R38" s="10">
        <v>8</v>
      </c>
      <c r="S38" s="10">
        <v>8</v>
      </c>
      <c r="T38" s="10">
        <v>1.5</v>
      </c>
      <c r="U38" s="10">
        <v>1.5</v>
      </c>
      <c r="V38" s="10">
        <v>2</v>
      </c>
      <c r="W38" s="10">
        <v>2</v>
      </c>
      <c r="X38" s="10">
        <v>1.5</v>
      </c>
      <c r="Y38" s="10">
        <v>1.5</v>
      </c>
      <c r="Z38" s="10">
        <v>1.5</v>
      </c>
      <c r="AA38" s="10">
        <v>1.5</v>
      </c>
      <c r="AB38" s="10">
        <v>0.5</v>
      </c>
      <c r="AC38" s="10">
        <v>0.5</v>
      </c>
      <c r="AD38" s="10">
        <v>0.5</v>
      </c>
      <c r="AE38" s="10">
        <v>0.5</v>
      </c>
      <c r="AF38" s="10">
        <v>0.5</v>
      </c>
      <c r="AG38" s="10">
        <v>0.5</v>
      </c>
      <c r="AH38" s="10">
        <v>0.5</v>
      </c>
      <c r="AI38" s="10">
        <v>2</v>
      </c>
      <c r="AJ38" s="10">
        <v>0.5</v>
      </c>
      <c r="AK38" s="10">
        <v>0.5</v>
      </c>
      <c r="AL38" s="10">
        <v>0.5</v>
      </c>
      <c r="AM38" s="10">
        <v>0.5</v>
      </c>
      <c r="AN38" s="10">
        <v>0.5</v>
      </c>
      <c r="AO38" s="10">
        <v>0.5</v>
      </c>
      <c r="AP38" s="10">
        <v>0.5</v>
      </c>
      <c r="AQ38" s="10">
        <v>0.5</v>
      </c>
      <c r="AR38" s="10">
        <v>0.5</v>
      </c>
      <c r="AS38" s="10">
        <v>0.5</v>
      </c>
      <c r="AT38" s="10">
        <v>0.5</v>
      </c>
      <c r="AU38" s="10">
        <v>0.5</v>
      </c>
      <c r="AV38" s="10">
        <v>1</v>
      </c>
      <c r="AW38" s="10">
        <v>1</v>
      </c>
      <c r="AX38" s="10">
        <v>1</v>
      </c>
      <c r="AY38" s="230">
        <v>0</v>
      </c>
      <c r="AZ38" s="201">
        <v>3</v>
      </c>
      <c r="BA38" s="206">
        <v>3</v>
      </c>
      <c r="BB38" s="209">
        <v>3</v>
      </c>
      <c r="BC38" s="235">
        <v>3</v>
      </c>
      <c r="BD38" s="240">
        <v>5</v>
      </c>
      <c r="BE38" s="148">
        <v>5</v>
      </c>
      <c r="BF38" s="370">
        <v>5</v>
      </c>
      <c r="BG38" s="370">
        <v>10</v>
      </c>
      <c r="BH38" s="370">
        <v>0</v>
      </c>
      <c r="BI38" s="370">
        <v>11</v>
      </c>
      <c r="BJ38" s="370">
        <v>11</v>
      </c>
      <c r="BK38" s="370">
        <v>11</v>
      </c>
      <c r="BL38" s="370">
        <v>0</v>
      </c>
      <c r="BM38" s="370">
        <v>0</v>
      </c>
      <c r="BN38" s="370">
        <v>11</v>
      </c>
      <c r="BO38" s="370">
        <v>11</v>
      </c>
      <c r="BP38" s="370">
        <v>8.5</v>
      </c>
      <c r="BQ38" s="370">
        <v>9</v>
      </c>
      <c r="BR38" s="370">
        <v>0</v>
      </c>
      <c r="BS38" s="370">
        <f>AVERAGE(CongestionIndex!$C$81:$D$81)</f>
        <v>0</v>
      </c>
      <c r="BT38" s="370"/>
      <c r="BU38" s="370"/>
      <c r="BV38" s="47"/>
      <c r="BW38" s="370"/>
    </row>
    <row r="39" spans="1:75" s="54" customFormat="1" ht="13.5">
      <c r="A39" s="52" t="s">
        <v>46</v>
      </c>
      <c r="B39" s="10">
        <v>2</v>
      </c>
      <c r="C39" s="10">
        <v>2</v>
      </c>
      <c r="D39" s="10">
        <v>2</v>
      </c>
      <c r="E39" s="10">
        <v>1.5</v>
      </c>
      <c r="F39" s="10">
        <v>2</v>
      </c>
      <c r="G39" s="10">
        <v>2</v>
      </c>
      <c r="H39" s="10">
        <v>2</v>
      </c>
      <c r="I39" s="10">
        <v>2</v>
      </c>
      <c r="J39" s="10">
        <v>2</v>
      </c>
      <c r="K39" s="10">
        <v>1.5</v>
      </c>
      <c r="L39" s="10">
        <v>1</v>
      </c>
      <c r="M39" s="10">
        <v>1</v>
      </c>
      <c r="N39" s="10">
        <v>1</v>
      </c>
      <c r="O39" s="10">
        <v>2</v>
      </c>
      <c r="P39" s="10">
        <v>1</v>
      </c>
      <c r="Q39" s="10">
        <v>8</v>
      </c>
      <c r="R39" s="10">
        <v>0.5</v>
      </c>
      <c r="S39" s="10">
        <v>0.5</v>
      </c>
      <c r="T39" s="10">
        <v>0.5</v>
      </c>
      <c r="U39" s="10">
        <v>0.5</v>
      </c>
      <c r="V39" s="10">
        <v>0.5</v>
      </c>
      <c r="W39" s="10">
        <v>0.5</v>
      </c>
      <c r="X39" s="10">
        <v>0.5</v>
      </c>
      <c r="Y39" s="10">
        <v>0.5</v>
      </c>
      <c r="Z39" s="10">
        <v>1.5</v>
      </c>
      <c r="AA39" s="10">
        <v>1.5</v>
      </c>
      <c r="AB39" s="10">
        <v>0.5</v>
      </c>
      <c r="AC39" s="10">
        <v>0.5</v>
      </c>
      <c r="AD39" s="10">
        <v>0.5</v>
      </c>
      <c r="AE39" s="10">
        <v>1</v>
      </c>
      <c r="AF39" s="10">
        <v>1.5</v>
      </c>
      <c r="AG39" s="10">
        <v>0.5</v>
      </c>
      <c r="AH39" s="10">
        <v>2.5</v>
      </c>
      <c r="AI39" s="10">
        <v>1</v>
      </c>
      <c r="AJ39" s="10">
        <v>0.5</v>
      </c>
      <c r="AK39" s="10">
        <v>1</v>
      </c>
      <c r="AL39" s="10">
        <v>1</v>
      </c>
      <c r="AM39" s="10">
        <v>1</v>
      </c>
      <c r="AN39" s="10">
        <v>1</v>
      </c>
      <c r="AO39" s="10">
        <v>1</v>
      </c>
      <c r="AP39" s="10">
        <v>2</v>
      </c>
      <c r="AQ39" s="10">
        <v>11.5</v>
      </c>
      <c r="AR39" s="10">
        <v>5</v>
      </c>
      <c r="AS39" s="10">
        <v>7</v>
      </c>
      <c r="AT39" s="10">
        <v>4.5</v>
      </c>
      <c r="AU39" s="10">
        <v>3</v>
      </c>
      <c r="AV39" s="10">
        <v>5</v>
      </c>
      <c r="AW39" s="10">
        <v>12</v>
      </c>
      <c r="AX39" s="10">
        <v>8.5</v>
      </c>
      <c r="AY39" s="230">
        <v>22</v>
      </c>
      <c r="AZ39" s="201">
        <v>10</v>
      </c>
      <c r="BA39" s="206">
        <v>14.5</v>
      </c>
      <c r="BB39" s="63">
        <v>14.5</v>
      </c>
      <c r="BC39" s="235">
        <v>20</v>
      </c>
      <c r="BD39" s="205">
        <v>11.5</v>
      </c>
      <c r="BE39" s="148">
        <v>7</v>
      </c>
      <c r="BF39" s="370">
        <v>6</v>
      </c>
      <c r="BG39" s="370">
        <v>13</v>
      </c>
      <c r="BH39" s="370">
        <v>14</v>
      </c>
      <c r="BI39" s="370">
        <v>6</v>
      </c>
      <c r="BJ39" s="370">
        <v>13</v>
      </c>
      <c r="BK39" s="370">
        <v>18</v>
      </c>
      <c r="BL39" s="370">
        <v>0</v>
      </c>
      <c r="BM39" s="370">
        <v>15</v>
      </c>
      <c r="BN39" s="370">
        <v>0</v>
      </c>
      <c r="BO39" s="370">
        <v>0</v>
      </c>
      <c r="BP39" s="370">
        <v>0</v>
      </c>
      <c r="BQ39" s="370">
        <v>0</v>
      </c>
      <c r="BR39" s="370">
        <v>0</v>
      </c>
      <c r="BS39" s="370">
        <f>AVERAGE(CongestionIndex!$C$82:$D$82)</f>
        <v>0</v>
      </c>
      <c r="BT39" s="370"/>
      <c r="BU39" s="370"/>
      <c r="BV39" s="47"/>
      <c r="BW39" s="370"/>
    </row>
    <row r="40" spans="1:75" s="54" customFormat="1" ht="13.5">
      <c r="A40" s="79" t="s">
        <v>47</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53"/>
      <c r="AZ40" s="200"/>
      <c r="BA40" s="63"/>
      <c r="BC40" s="236"/>
      <c r="BD40" s="239"/>
      <c r="BE40" s="148"/>
      <c r="BH40" s="370"/>
      <c r="BI40" s="370"/>
      <c r="BJ40" s="370"/>
      <c r="BK40" s="370"/>
      <c r="BL40" s="370"/>
      <c r="BM40" s="370"/>
      <c r="BN40" s="370"/>
      <c r="BO40" s="370"/>
      <c r="BP40" s="370"/>
      <c r="BQ40" s="370"/>
      <c r="BR40" s="370"/>
      <c r="BS40" s="370"/>
      <c r="BT40" s="370"/>
      <c r="BU40" s="370"/>
      <c r="BV40" s="47"/>
      <c r="BW40" s="370"/>
    </row>
    <row r="41" spans="1:75" s="54" customFormat="1" ht="13.5">
      <c r="A41" s="52" t="s">
        <v>48</v>
      </c>
      <c r="B41" s="10">
        <v>1</v>
      </c>
      <c r="C41" s="10">
        <v>1</v>
      </c>
      <c r="D41" s="10">
        <v>1</v>
      </c>
      <c r="E41" s="10">
        <v>1</v>
      </c>
      <c r="F41" s="10">
        <v>1</v>
      </c>
      <c r="G41" s="10">
        <v>1</v>
      </c>
      <c r="H41" s="10">
        <v>1</v>
      </c>
      <c r="I41" s="10">
        <v>1</v>
      </c>
      <c r="J41" s="10">
        <v>1</v>
      </c>
      <c r="K41" s="10">
        <v>2.5</v>
      </c>
      <c r="L41" s="10">
        <v>1.5</v>
      </c>
      <c r="M41" s="10">
        <v>1</v>
      </c>
      <c r="N41" s="10">
        <v>2</v>
      </c>
      <c r="O41" s="10">
        <v>1.5</v>
      </c>
      <c r="P41" s="10">
        <v>1.5</v>
      </c>
      <c r="Q41" s="10">
        <v>0.5</v>
      </c>
      <c r="R41" s="10">
        <v>0.5</v>
      </c>
      <c r="S41" s="10">
        <v>1</v>
      </c>
      <c r="T41" s="10">
        <v>1</v>
      </c>
      <c r="U41" s="10">
        <v>1</v>
      </c>
      <c r="V41" s="10">
        <v>0.5</v>
      </c>
      <c r="W41" s="10">
        <v>1.5</v>
      </c>
      <c r="X41" s="10">
        <v>1.5</v>
      </c>
      <c r="Y41" s="10">
        <v>2.5</v>
      </c>
      <c r="Z41" s="10">
        <v>2</v>
      </c>
      <c r="AA41" s="10">
        <v>2</v>
      </c>
      <c r="AB41" s="10">
        <v>2</v>
      </c>
      <c r="AC41" s="10">
        <v>1</v>
      </c>
      <c r="AD41" s="10">
        <v>1</v>
      </c>
      <c r="AE41" s="10">
        <v>1</v>
      </c>
      <c r="AF41" s="10">
        <v>1</v>
      </c>
      <c r="AG41" s="10">
        <v>0.5</v>
      </c>
      <c r="AH41" s="10">
        <v>8</v>
      </c>
      <c r="AI41" s="10">
        <v>13</v>
      </c>
      <c r="AJ41" s="10">
        <v>13</v>
      </c>
      <c r="AK41" s="10">
        <v>5</v>
      </c>
      <c r="AL41" s="10">
        <v>5</v>
      </c>
      <c r="AM41" s="10">
        <v>5</v>
      </c>
      <c r="AN41" s="10">
        <v>10</v>
      </c>
      <c r="AO41" s="10">
        <v>11.5</v>
      </c>
      <c r="AP41" s="10">
        <v>6</v>
      </c>
      <c r="AQ41" s="10">
        <v>7</v>
      </c>
      <c r="AR41" s="10">
        <v>5</v>
      </c>
      <c r="AS41" s="10">
        <v>2.5</v>
      </c>
      <c r="AT41" s="10">
        <v>1</v>
      </c>
      <c r="AU41" s="10">
        <v>2.5</v>
      </c>
      <c r="AV41" s="10">
        <v>6.5</v>
      </c>
      <c r="AW41" s="10">
        <v>12</v>
      </c>
      <c r="AX41" s="10">
        <v>9</v>
      </c>
      <c r="AY41" s="146">
        <v>9</v>
      </c>
      <c r="AZ41" s="202">
        <v>4.5</v>
      </c>
      <c r="BA41" s="207">
        <v>3</v>
      </c>
      <c r="BB41" s="63">
        <v>3.5</v>
      </c>
      <c r="BC41" s="227">
        <v>3.5</v>
      </c>
      <c r="BD41" s="239">
        <v>6</v>
      </c>
      <c r="BE41" s="148">
        <v>7</v>
      </c>
      <c r="BF41" s="54">
        <v>11</v>
      </c>
      <c r="BG41" s="54">
        <v>13</v>
      </c>
      <c r="BH41" s="370">
        <v>10.5</v>
      </c>
      <c r="BI41" s="370">
        <v>14.5</v>
      </c>
      <c r="BJ41" s="370">
        <v>3</v>
      </c>
      <c r="BK41" s="370">
        <v>7</v>
      </c>
      <c r="BL41" s="370">
        <v>3</v>
      </c>
      <c r="BM41" s="370">
        <v>1</v>
      </c>
      <c r="BN41" s="370">
        <v>0</v>
      </c>
      <c r="BO41" s="370">
        <v>0</v>
      </c>
      <c r="BP41" s="370">
        <v>4</v>
      </c>
      <c r="BQ41" s="370">
        <v>3</v>
      </c>
      <c r="BR41" s="370">
        <v>14</v>
      </c>
      <c r="BS41" s="370">
        <f>AVERAGE(CongestionIndex!$C$84:$D$84)</f>
        <v>19</v>
      </c>
      <c r="BT41" s="370"/>
      <c r="BU41" s="370"/>
      <c r="BV41" s="47"/>
      <c r="BW41" s="370"/>
    </row>
    <row r="42" spans="1:75" s="54" customFormat="1" ht="13.5">
      <c r="A42" s="79" t="s">
        <v>49</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53"/>
      <c r="AZ42" s="200"/>
      <c r="BA42" s="63"/>
      <c r="BB42" s="207"/>
      <c r="BC42" s="205"/>
      <c r="BD42" s="239"/>
      <c r="BE42" s="148"/>
      <c r="BH42" s="370"/>
      <c r="BI42" s="370"/>
      <c r="BJ42" s="370"/>
      <c r="BK42" s="370"/>
      <c r="BL42" s="370"/>
      <c r="BM42" s="370"/>
      <c r="BN42" s="370"/>
      <c r="BO42" s="370"/>
      <c r="BP42" s="370"/>
      <c r="BQ42" s="370"/>
      <c r="BR42" s="370"/>
      <c r="BS42" s="370"/>
      <c r="BT42" s="370"/>
      <c r="BU42" s="370"/>
      <c r="BV42" s="47"/>
      <c r="BW42" s="370"/>
    </row>
    <row r="43" spans="1:75" s="54" customFormat="1" ht="13.5">
      <c r="A43" s="52" t="s">
        <v>50</v>
      </c>
      <c r="B43" s="51">
        <v>0</v>
      </c>
      <c r="C43" s="51">
        <v>0</v>
      </c>
      <c r="D43" s="51">
        <v>0</v>
      </c>
      <c r="E43" s="51">
        <v>0</v>
      </c>
      <c r="F43" s="51">
        <v>0</v>
      </c>
      <c r="G43" s="51">
        <v>0</v>
      </c>
      <c r="H43" s="51">
        <v>0</v>
      </c>
      <c r="I43" s="51">
        <v>0</v>
      </c>
      <c r="J43" s="51">
        <v>0</v>
      </c>
      <c r="K43" s="51">
        <v>0</v>
      </c>
      <c r="L43" s="51">
        <v>0</v>
      </c>
      <c r="M43" s="51">
        <v>0</v>
      </c>
      <c r="N43" s="51">
        <v>0</v>
      </c>
      <c r="O43" s="10">
        <v>1</v>
      </c>
      <c r="P43" s="10">
        <v>0.5</v>
      </c>
      <c r="Q43" s="10">
        <v>8</v>
      </c>
      <c r="R43" s="10">
        <v>8</v>
      </c>
      <c r="S43" s="10">
        <v>8</v>
      </c>
      <c r="T43" s="10">
        <v>8</v>
      </c>
      <c r="U43" s="10">
        <v>8</v>
      </c>
      <c r="V43" s="10">
        <v>8</v>
      </c>
      <c r="W43" s="10">
        <v>3</v>
      </c>
      <c r="X43" s="10">
        <v>3</v>
      </c>
      <c r="Y43" s="10">
        <v>3</v>
      </c>
      <c r="Z43" s="10">
        <v>3</v>
      </c>
      <c r="AA43" s="10">
        <v>3</v>
      </c>
      <c r="AB43" s="10">
        <v>3</v>
      </c>
      <c r="AC43" s="10">
        <v>1</v>
      </c>
      <c r="AD43" s="10">
        <v>1</v>
      </c>
      <c r="AE43" s="10">
        <v>1</v>
      </c>
      <c r="AF43" s="10">
        <v>1</v>
      </c>
      <c r="AG43" s="10">
        <v>0.5</v>
      </c>
      <c r="AH43" s="10">
        <v>0.5</v>
      </c>
      <c r="AI43" s="10">
        <v>0.5</v>
      </c>
      <c r="AJ43" s="10">
        <v>0.5</v>
      </c>
      <c r="AK43" s="10">
        <v>5.5</v>
      </c>
      <c r="AL43" s="10">
        <v>5.5</v>
      </c>
      <c r="AM43" s="10">
        <v>5.5</v>
      </c>
      <c r="AN43" s="10">
        <v>6</v>
      </c>
      <c r="AO43" s="10">
        <v>6</v>
      </c>
      <c r="AP43" s="10">
        <v>6</v>
      </c>
      <c r="AQ43" s="10">
        <v>6</v>
      </c>
      <c r="AR43" s="10">
        <v>6</v>
      </c>
      <c r="AS43" s="10">
        <v>11.5</v>
      </c>
      <c r="AT43" s="10">
        <v>20</v>
      </c>
      <c r="AU43" s="10">
        <v>20</v>
      </c>
      <c r="AV43" s="10">
        <v>5</v>
      </c>
      <c r="AW43" s="10">
        <v>4</v>
      </c>
      <c r="AX43" s="10">
        <v>4</v>
      </c>
      <c r="AY43" s="146">
        <v>4</v>
      </c>
      <c r="AZ43" s="202">
        <v>4</v>
      </c>
      <c r="BA43" s="207">
        <v>4</v>
      </c>
      <c r="BB43" s="63">
        <v>4</v>
      </c>
      <c r="BC43" s="227">
        <v>2</v>
      </c>
      <c r="BD43" s="227">
        <v>6</v>
      </c>
      <c r="BE43" s="148">
        <v>12.5</v>
      </c>
      <c r="BF43" s="54">
        <v>12.5</v>
      </c>
      <c r="BG43" s="54">
        <v>1</v>
      </c>
      <c r="BH43" s="370">
        <v>6</v>
      </c>
      <c r="BI43" s="370">
        <v>9</v>
      </c>
      <c r="BJ43" s="370">
        <v>14</v>
      </c>
      <c r="BK43" s="370">
        <v>13.5</v>
      </c>
      <c r="BL43" s="370">
        <v>12</v>
      </c>
      <c r="BM43" s="370">
        <v>5</v>
      </c>
      <c r="BN43" s="370">
        <v>4</v>
      </c>
      <c r="BO43" s="370">
        <v>0</v>
      </c>
      <c r="BP43" s="370">
        <v>0</v>
      </c>
      <c r="BQ43" s="370">
        <v>0</v>
      </c>
      <c r="BR43" s="370">
        <v>0</v>
      </c>
      <c r="BS43" s="370">
        <f>AVERAGE(CongestionIndex!$C$86:$D$86)</f>
        <v>0</v>
      </c>
      <c r="BT43" s="370"/>
      <c r="BU43" s="370"/>
      <c r="BV43" s="47"/>
      <c r="BW43" s="370"/>
    </row>
    <row r="44" spans="1:75" s="54" customFormat="1" ht="13.5">
      <c r="A44" s="79" t="s">
        <v>51</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53"/>
      <c r="AZ44" s="200"/>
      <c r="BA44" s="63"/>
      <c r="BB44" s="63"/>
      <c r="BC44" s="205"/>
      <c r="BD44" s="239"/>
      <c r="BE44" s="148"/>
      <c r="BH44" s="370"/>
      <c r="BI44" s="370"/>
      <c r="BJ44" s="370"/>
      <c r="BK44" s="370"/>
      <c r="BL44" s="370"/>
      <c r="BM44" s="370"/>
      <c r="BN44" s="370"/>
      <c r="BO44" s="370"/>
      <c r="BP44" s="370"/>
      <c r="BQ44" s="370"/>
      <c r="BR44" s="370"/>
      <c r="BS44" s="370"/>
      <c r="BT44" s="370"/>
      <c r="BU44" s="370"/>
      <c r="BV44" s="47"/>
      <c r="BW44" s="370"/>
    </row>
    <row r="45" spans="1:75" s="54" customFormat="1" ht="13.5">
      <c r="A45" s="52" t="s">
        <v>52</v>
      </c>
      <c r="B45" s="10">
        <v>2.5</v>
      </c>
      <c r="C45" s="224">
        <v>1</v>
      </c>
      <c r="D45" s="10">
        <v>0</v>
      </c>
      <c r="E45" s="10" t="s">
        <v>273</v>
      </c>
      <c r="F45" s="10">
        <v>4</v>
      </c>
      <c r="G45" s="10">
        <v>4</v>
      </c>
      <c r="H45" s="10">
        <v>3</v>
      </c>
      <c r="I45" s="10">
        <v>3</v>
      </c>
      <c r="J45" s="10">
        <v>3</v>
      </c>
      <c r="K45" s="10">
        <v>3</v>
      </c>
      <c r="L45" s="10">
        <v>3.5</v>
      </c>
      <c r="M45" s="10">
        <v>3</v>
      </c>
      <c r="N45" s="10">
        <v>4</v>
      </c>
      <c r="O45" s="10">
        <v>3.5</v>
      </c>
      <c r="P45" s="10">
        <v>4</v>
      </c>
      <c r="Q45" s="10">
        <v>1.5</v>
      </c>
      <c r="R45" s="10">
        <v>3</v>
      </c>
      <c r="S45" s="10">
        <v>1.5</v>
      </c>
      <c r="T45" s="10">
        <v>3</v>
      </c>
      <c r="U45" s="10">
        <v>3</v>
      </c>
      <c r="V45" s="10">
        <v>2</v>
      </c>
      <c r="W45" s="10">
        <v>2</v>
      </c>
      <c r="X45" s="10">
        <v>2.5</v>
      </c>
      <c r="Y45" s="10">
        <v>5</v>
      </c>
      <c r="Z45" s="10">
        <v>2</v>
      </c>
      <c r="AA45" s="10">
        <v>2</v>
      </c>
      <c r="AB45" s="10">
        <v>3</v>
      </c>
      <c r="AC45" s="10">
        <v>1</v>
      </c>
      <c r="AD45" s="10">
        <v>1</v>
      </c>
      <c r="AE45" s="10">
        <v>1.5</v>
      </c>
      <c r="AF45" s="10">
        <v>2</v>
      </c>
      <c r="AG45" s="10">
        <v>0.5</v>
      </c>
      <c r="AH45" s="10">
        <v>1</v>
      </c>
      <c r="AI45" s="10">
        <v>1</v>
      </c>
      <c r="AJ45" s="10">
        <v>5</v>
      </c>
      <c r="AK45" s="10">
        <v>6.5</v>
      </c>
      <c r="AL45" s="10">
        <v>7</v>
      </c>
      <c r="AM45" s="10">
        <v>7</v>
      </c>
      <c r="AN45" s="10">
        <v>13</v>
      </c>
      <c r="AO45" s="10">
        <v>14</v>
      </c>
      <c r="AP45" s="10">
        <v>21</v>
      </c>
      <c r="AQ45" s="10">
        <v>18</v>
      </c>
      <c r="AR45" s="10">
        <v>18</v>
      </c>
      <c r="AS45" s="10">
        <v>18.5</v>
      </c>
      <c r="AT45" s="10">
        <v>20</v>
      </c>
      <c r="AU45" s="10">
        <v>15.5</v>
      </c>
      <c r="AV45" s="10">
        <v>8</v>
      </c>
      <c r="AW45" s="10">
        <v>12</v>
      </c>
      <c r="AX45" s="10">
        <v>12</v>
      </c>
      <c r="AY45" s="146">
        <v>14.5</v>
      </c>
      <c r="AZ45" s="202">
        <v>13.5</v>
      </c>
      <c r="BA45" s="207">
        <v>12</v>
      </c>
      <c r="BB45" s="63">
        <v>12</v>
      </c>
      <c r="BC45" s="227">
        <v>10</v>
      </c>
      <c r="BD45" s="239">
        <v>1</v>
      </c>
      <c r="BE45" s="148">
        <v>0</v>
      </c>
      <c r="BF45" s="54">
        <v>13</v>
      </c>
      <c r="BG45" s="54">
        <v>15</v>
      </c>
      <c r="BH45" s="370">
        <v>0</v>
      </c>
      <c r="BI45" s="370">
        <v>5</v>
      </c>
      <c r="BJ45" s="370">
        <v>3.5</v>
      </c>
      <c r="BK45" s="370">
        <v>5</v>
      </c>
      <c r="BL45" s="370">
        <v>2</v>
      </c>
      <c r="BM45" s="370">
        <v>0</v>
      </c>
      <c r="BN45" s="370">
        <v>11</v>
      </c>
      <c r="BO45" s="370">
        <v>8.5</v>
      </c>
      <c r="BP45" s="370">
        <v>11</v>
      </c>
      <c r="BQ45" s="370">
        <v>9.5</v>
      </c>
      <c r="BR45" s="370">
        <v>7</v>
      </c>
      <c r="BS45" s="370">
        <f>AVERAGE(CongestionIndex!$C$88:$D$88)</f>
        <v>6.5</v>
      </c>
      <c r="BT45" s="370"/>
      <c r="BU45" s="370"/>
      <c r="BV45" s="47"/>
      <c r="BW45" s="370"/>
    </row>
    <row r="46" spans="1:75" s="54" customFormat="1" ht="13.5">
      <c r="A46" s="79" t="s">
        <v>53</v>
      </c>
      <c r="B46" s="10"/>
      <c r="C46" s="224"/>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53"/>
      <c r="AZ46" s="200"/>
      <c r="BA46" s="63"/>
      <c r="BB46" s="204"/>
      <c r="BC46" s="205"/>
      <c r="BD46" s="239"/>
      <c r="BE46" s="148"/>
      <c r="BH46" s="370"/>
      <c r="BI46" s="370"/>
      <c r="BJ46" s="370"/>
      <c r="BK46" s="370"/>
      <c r="BL46" s="370"/>
      <c r="BM46" s="370"/>
      <c r="BN46" s="370"/>
      <c r="BO46" s="370"/>
      <c r="BP46" s="370"/>
      <c r="BQ46" s="370"/>
      <c r="BR46" s="370"/>
      <c r="BS46" s="370"/>
      <c r="BT46" s="370"/>
      <c r="BU46" s="370"/>
      <c r="BV46" s="47"/>
      <c r="BW46" s="370"/>
    </row>
    <row r="47" spans="1:75" s="54" customFormat="1" ht="13.5">
      <c r="A47" s="52" t="s">
        <v>54</v>
      </c>
      <c r="B47" s="10">
        <v>0</v>
      </c>
      <c r="C47" s="224">
        <v>0</v>
      </c>
      <c r="D47" s="10">
        <v>0</v>
      </c>
      <c r="E47" s="10">
        <v>0</v>
      </c>
      <c r="F47" s="10">
        <v>0</v>
      </c>
      <c r="G47" s="10">
        <v>0</v>
      </c>
      <c r="H47" s="10">
        <v>0</v>
      </c>
      <c r="I47" s="10">
        <v>0</v>
      </c>
      <c r="J47" s="10">
        <v>0</v>
      </c>
      <c r="K47" s="10">
        <v>0</v>
      </c>
      <c r="L47" s="10">
        <v>2.5</v>
      </c>
      <c r="M47" s="10">
        <v>2</v>
      </c>
      <c r="N47" s="10">
        <v>3</v>
      </c>
      <c r="O47" s="10">
        <v>3</v>
      </c>
      <c r="P47" s="10">
        <v>3</v>
      </c>
      <c r="Q47" s="10">
        <v>1</v>
      </c>
      <c r="R47" s="10">
        <v>1</v>
      </c>
      <c r="S47" s="10">
        <v>1</v>
      </c>
      <c r="T47" s="10">
        <v>1.5</v>
      </c>
      <c r="U47" s="10">
        <v>1.5</v>
      </c>
      <c r="V47" s="10">
        <v>2</v>
      </c>
      <c r="W47" s="10">
        <v>2</v>
      </c>
      <c r="X47" s="10">
        <v>1</v>
      </c>
      <c r="Y47" s="10">
        <v>2.5</v>
      </c>
      <c r="Z47" s="10">
        <v>2.5</v>
      </c>
      <c r="AA47" s="10">
        <v>2.5</v>
      </c>
      <c r="AB47" s="10">
        <v>1</v>
      </c>
      <c r="AC47" s="10">
        <v>0.5</v>
      </c>
      <c r="AD47" s="10">
        <v>0.5</v>
      </c>
      <c r="AE47" s="10">
        <v>0.5</v>
      </c>
      <c r="AF47" s="10">
        <v>0.5</v>
      </c>
      <c r="AG47" s="10">
        <v>0.5</v>
      </c>
      <c r="AH47" s="10">
        <v>0.5</v>
      </c>
      <c r="AI47" s="10">
        <v>1</v>
      </c>
      <c r="AJ47" s="10">
        <v>1</v>
      </c>
      <c r="AK47" s="10">
        <v>1</v>
      </c>
      <c r="AL47" s="10">
        <v>1</v>
      </c>
      <c r="AM47" s="10">
        <v>1</v>
      </c>
      <c r="AN47" s="10">
        <v>1</v>
      </c>
      <c r="AO47" s="10">
        <v>1</v>
      </c>
      <c r="AP47" s="10">
        <v>2</v>
      </c>
      <c r="AQ47" s="10">
        <v>1</v>
      </c>
      <c r="AR47" s="10">
        <v>1</v>
      </c>
      <c r="AS47" s="10">
        <v>1</v>
      </c>
      <c r="AT47" s="10">
        <v>1</v>
      </c>
      <c r="AU47" s="10">
        <v>1</v>
      </c>
      <c r="AV47" s="10">
        <v>1</v>
      </c>
      <c r="AW47" s="10">
        <v>1</v>
      </c>
      <c r="AX47" s="10">
        <v>1</v>
      </c>
      <c r="AY47" s="231">
        <v>0</v>
      </c>
      <c r="AZ47" s="232">
        <v>0</v>
      </c>
      <c r="BA47" s="63">
        <v>0</v>
      </c>
      <c r="BB47" s="233">
        <v>0</v>
      </c>
      <c r="BC47" s="227">
        <v>0</v>
      </c>
      <c r="BD47" s="240">
        <v>0</v>
      </c>
      <c r="BE47" s="148">
        <v>0</v>
      </c>
      <c r="BF47" s="54">
        <v>0</v>
      </c>
      <c r="BG47" s="54">
        <v>0</v>
      </c>
      <c r="BH47" s="370">
        <v>0</v>
      </c>
      <c r="BI47" s="370">
        <v>0</v>
      </c>
      <c r="BJ47" s="370">
        <v>0</v>
      </c>
      <c r="BK47" s="370">
        <v>0</v>
      </c>
      <c r="BL47" s="370">
        <v>0</v>
      </c>
      <c r="BM47" s="370">
        <v>0</v>
      </c>
      <c r="BN47" s="370">
        <v>0</v>
      </c>
      <c r="BO47" s="370">
        <v>0</v>
      </c>
      <c r="BP47" s="370">
        <v>0</v>
      </c>
      <c r="BQ47" s="370">
        <v>0</v>
      </c>
      <c r="BR47" s="370">
        <v>0</v>
      </c>
      <c r="BS47" s="370">
        <v>0</v>
      </c>
      <c r="BT47" s="370"/>
      <c r="BU47" s="370"/>
      <c r="BV47" s="47"/>
      <c r="BW47" s="370"/>
    </row>
    <row r="48" spans="1:75" s="54" customFormat="1" ht="13.5">
      <c r="A48" s="79" t="s">
        <v>55</v>
      </c>
      <c r="B48" s="10">
        <v>15.5</v>
      </c>
      <c r="C48" s="224">
        <v>15.5</v>
      </c>
      <c r="D48" s="10">
        <v>15.5</v>
      </c>
      <c r="E48" s="10">
        <v>15</v>
      </c>
      <c r="F48" s="10">
        <v>16</v>
      </c>
      <c r="G48" s="10">
        <v>16</v>
      </c>
      <c r="H48" s="10">
        <v>17</v>
      </c>
      <c r="I48" s="10">
        <v>17</v>
      </c>
      <c r="J48" s="10">
        <v>17</v>
      </c>
      <c r="K48" s="10">
        <v>16</v>
      </c>
      <c r="L48" s="10">
        <v>16</v>
      </c>
      <c r="M48" s="10">
        <v>12</v>
      </c>
      <c r="N48" s="10">
        <v>12</v>
      </c>
      <c r="O48" s="10">
        <v>8</v>
      </c>
      <c r="P48" s="10">
        <v>9</v>
      </c>
      <c r="Q48" s="10">
        <v>6</v>
      </c>
      <c r="R48" s="10">
        <v>7</v>
      </c>
      <c r="S48" s="10">
        <v>6</v>
      </c>
      <c r="T48" s="10">
        <v>6.5</v>
      </c>
      <c r="U48" s="10">
        <v>6.5</v>
      </c>
      <c r="V48" s="10">
        <v>2.5</v>
      </c>
      <c r="W48" s="10">
        <v>3</v>
      </c>
      <c r="X48" s="10">
        <v>3</v>
      </c>
      <c r="Y48" s="10">
        <v>3</v>
      </c>
      <c r="Z48" s="10">
        <v>11.5</v>
      </c>
      <c r="AA48" s="10">
        <v>11.5</v>
      </c>
      <c r="AB48" s="10">
        <v>12.5</v>
      </c>
      <c r="AC48" s="10">
        <v>12.5</v>
      </c>
      <c r="AD48" s="10">
        <v>11.5</v>
      </c>
      <c r="AE48" s="10">
        <v>6</v>
      </c>
      <c r="AF48" s="10">
        <v>8</v>
      </c>
      <c r="AG48" s="10">
        <v>8</v>
      </c>
      <c r="AH48" s="10">
        <v>12</v>
      </c>
      <c r="AI48" s="10">
        <v>12</v>
      </c>
      <c r="AJ48" s="10">
        <v>6.5</v>
      </c>
      <c r="AK48" s="10">
        <v>8</v>
      </c>
      <c r="AL48" s="10">
        <v>12</v>
      </c>
      <c r="AM48" s="10">
        <v>12</v>
      </c>
      <c r="AN48" s="10">
        <v>10</v>
      </c>
      <c r="AO48" s="10">
        <v>13.5</v>
      </c>
      <c r="AP48" s="10">
        <v>19.5</v>
      </c>
      <c r="AQ48" s="10">
        <v>29.5</v>
      </c>
      <c r="AR48" s="10">
        <v>29.5</v>
      </c>
      <c r="AS48" s="10">
        <v>29.5</v>
      </c>
      <c r="AT48" s="10">
        <v>24</v>
      </c>
      <c r="AU48" s="10">
        <v>22.5</v>
      </c>
      <c r="AV48" s="10">
        <v>22.5</v>
      </c>
      <c r="AW48" s="10">
        <v>25</v>
      </c>
      <c r="AX48" s="10">
        <v>22.5</v>
      </c>
      <c r="AY48" s="147">
        <v>35</v>
      </c>
      <c r="AZ48" s="203">
        <v>29</v>
      </c>
      <c r="BA48" s="63">
        <v>26.5</v>
      </c>
      <c r="BB48" s="10">
        <v>26.5</v>
      </c>
      <c r="BC48" s="205">
        <f>51/2</f>
        <v>25.5</v>
      </c>
      <c r="BD48" s="205">
        <f>85/2</f>
        <v>42.5</v>
      </c>
      <c r="BE48" s="148">
        <v>28</v>
      </c>
      <c r="BF48" s="54">
        <v>28.5</v>
      </c>
      <c r="BG48" s="54">
        <v>19</v>
      </c>
      <c r="BH48" s="370">
        <v>19</v>
      </c>
      <c r="BI48" s="370">
        <v>19</v>
      </c>
      <c r="BJ48" s="370">
        <v>22.5</v>
      </c>
      <c r="BK48" s="370">
        <v>23.5</v>
      </c>
      <c r="BL48" s="370">
        <v>14</v>
      </c>
      <c r="BM48" s="370">
        <v>15.5</v>
      </c>
      <c r="BN48" s="370">
        <v>14.5</v>
      </c>
      <c r="BO48" s="370">
        <v>28.5</v>
      </c>
      <c r="BP48" s="370">
        <v>29</v>
      </c>
      <c r="BQ48" s="370">
        <v>27</v>
      </c>
      <c r="BR48" s="370">
        <v>27.5</v>
      </c>
      <c r="BS48" s="370">
        <f>AVERAGE(CongestionIndex!$C$91:$D$91)</f>
        <v>31.5</v>
      </c>
      <c r="BT48" s="370"/>
      <c r="BU48" s="370"/>
      <c r="BV48" s="47"/>
      <c r="BW48" s="370"/>
    </row>
    <row r="49" spans="1:75" s="10" customFormat="1" ht="13.5">
      <c r="A49" s="79" t="s">
        <v>56</v>
      </c>
      <c r="B49" s="10">
        <v>0</v>
      </c>
      <c r="C49" s="224">
        <v>0</v>
      </c>
      <c r="D49" s="10">
        <v>0</v>
      </c>
      <c r="E49" s="10">
        <v>0</v>
      </c>
      <c r="F49" s="10">
        <v>0</v>
      </c>
      <c r="G49" s="10">
        <v>0</v>
      </c>
      <c r="H49" s="10">
        <v>0</v>
      </c>
      <c r="I49" s="10">
        <v>0</v>
      </c>
      <c r="J49" s="10">
        <v>0</v>
      </c>
      <c r="K49" s="10">
        <v>0</v>
      </c>
      <c r="L49" s="10">
        <v>0</v>
      </c>
      <c r="M49" s="10">
        <v>1</v>
      </c>
      <c r="N49" s="10">
        <v>1</v>
      </c>
      <c r="O49" s="10">
        <v>1</v>
      </c>
      <c r="P49" s="10">
        <v>1</v>
      </c>
      <c r="Q49" s="10">
        <v>0.5</v>
      </c>
      <c r="R49" s="10">
        <v>0.5</v>
      </c>
      <c r="S49" s="10">
        <v>0.5</v>
      </c>
      <c r="T49" s="10">
        <v>0.5</v>
      </c>
      <c r="U49" s="10">
        <v>0.5</v>
      </c>
      <c r="V49" s="10">
        <v>0.5</v>
      </c>
      <c r="W49" s="10">
        <v>0.5</v>
      </c>
      <c r="X49" s="10">
        <v>0.5</v>
      </c>
      <c r="Y49" s="10">
        <v>0.5</v>
      </c>
      <c r="Z49" s="10">
        <v>0.5</v>
      </c>
      <c r="AA49" s="10">
        <v>0.5</v>
      </c>
      <c r="AB49" s="10">
        <v>0.5</v>
      </c>
      <c r="AC49" s="10">
        <v>0.5</v>
      </c>
      <c r="AD49" s="10">
        <v>0.5</v>
      </c>
      <c r="AE49" s="10">
        <v>0.5</v>
      </c>
      <c r="AF49" s="10">
        <v>0.5</v>
      </c>
      <c r="AG49" s="10">
        <v>0.5</v>
      </c>
      <c r="AH49" s="10">
        <v>0.5</v>
      </c>
      <c r="AI49" s="10">
        <v>0.5</v>
      </c>
      <c r="AJ49" s="10">
        <v>0.5</v>
      </c>
      <c r="AK49" s="10">
        <v>0.5</v>
      </c>
      <c r="AL49" s="10">
        <v>0.5</v>
      </c>
      <c r="AM49" s="10">
        <v>0.5</v>
      </c>
      <c r="AN49" s="10">
        <v>0.5</v>
      </c>
      <c r="AO49" s="10">
        <v>0.5</v>
      </c>
      <c r="AP49" s="10">
        <v>0.5</v>
      </c>
      <c r="AQ49" s="10">
        <v>0.5</v>
      </c>
      <c r="AR49" s="10">
        <v>0.5</v>
      </c>
      <c r="AS49" s="10">
        <v>0.5</v>
      </c>
      <c r="AT49" s="10">
        <v>0.5</v>
      </c>
      <c r="AU49" s="10">
        <v>0.5</v>
      </c>
      <c r="AV49" s="10">
        <v>0.5</v>
      </c>
      <c r="AW49" s="10">
        <v>0.5</v>
      </c>
      <c r="AX49" s="10">
        <v>0.5</v>
      </c>
      <c r="AY49" s="144">
        <v>0.5</v>
      </c>
      <c r="AZ49" s="199">
        <v>0</v>
      </c>
      <c r="BA49" s="204">
        <v>0</v>
      </c>
      <c r="BB49" s="224">
        <v>0</v>
      </c>
      <c r="BC49" s="227">
        <v>0</v>
      </c>
      <c r="BD49" s="227">
        <v>0</v>
      </c>
      <c r="BE49" s="104">
        <v>0</v>
      </c>
      <c r="BF49" s="10">
        <v>0</v>
      </c>
      <c r="BG49" s="370">
        <v>0</v>
      </c>
      <c r="BH49" s="370">
        <v>0</v>
      </c>
      <c r="BI49" s="370">
        <v>0</v>
      </c>
      <c r="BJ49" s="370">
        <v>0</v>
      </c>
      <c r="BK49" s="370">
        <v>0</v>
      </c>
      <c r="BL49" s="370">
        <v>0</v>
      </c>
      <c r="BM49" s="370">
        <v>0</v>
      </c>
      <c r="BN49" s="370">
        <v>0</v>
      </c>
      <c r="BO49" s="370">
        <v>0</v>
      </c>
      <c r="BP49" s="370">
        <v>0</v>
      </c>
      <c r="BQ49" s="370">
        <v>0</v>
      </c>
      <c r="BR49" s="370">
        <v>0</v>
      </c>
      <c r="BS49" s="370">
        <v>0</v>
      </c>
      <c r="BT49" s="370"/>
      <c r="BU49" s="370"/>
      <c r="BV49" s="47"/>
    </row>
    <row r="50" spans="1:75" s="10" customFormat="1" ht="13.5">
      <c r="A50" s="52"/>
      <c r="C50" s="224"/>
      <c r="BA50" s="103"/>
      <c r="BD50" s="103"/>
      <c r="BE50" s="54"/>
      <c r="BT50" s="370"/>
      <c r="BU50" s="370"/>
      <c r="BV50" s="47"/>
    </row>
    <row r="51" spans="1:75" s="10" customFormat="1" ht="13.5">
      <c r="A51" s="50" t="s">
        <v>57</v>
      </c>
      <c r="BD51" s="54"/>
      <c r="BE51" s="54"/>
      <c r="BT51" s="370"/>
      <c r="BU51" s="370"/>
      <c r="BV51" s="47"/>
    </row>
    <row r="52" spans="1:75" s="54" customFormat="1" ht="13.5">
      <c r="A52" s="5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D52" s="102"/>
      <c r="BH52" s="370"/>
      <c r="BI52" s="370"/>
      <c r="BJ52" s="370"/>
      <c r="BK52" s="370"/>
      <c r="BL52" s="370"/>
      <c r="BM52" s="370"/>
      <c r="BN52" s="370"/>
      <c r="BO52" s="370"/>
      <c r="BP52" s="370"/>
      <c r="BQ52" s="370"/>
      <c r="BR52" s="370"/>
      <c r="BS52" s="370"/>
      <c r="BT52" s="370"/>
      <c r="BU52" s="370"/>
      <c r="BV52" s="47"/>
      <c r="BW52" s="370"/>
    </row>
    <row r="53" spans="1:75" s="54" customFormat="1" ht="13.5">
      <c r="A53" s="79" t="s">
        <v>58</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2"/>
      <c r="BA53" s="102"/>
      <c r="BB53" s="102"/>
      <c r="BC53" s="102"/>
      <c r="BH53" s="370"/>
      <c r="BI53" s="370"/>
      <c r="BJ53" s="370"/>
      <c r="BK53" s="370"/>
      <c r="BL53" s="370"/>
      <c r="BM53" s="370"/>
      <c r="BN53" s="370"/>
      <c r="BO53" s="370"/>
      <c r="BP53" s="370"/>
      <c r="BQ53" s="370"/>
      <c r="BR53" s="370"/>
      <c r="BS53" s="370"/>
      <c r="BT53" s="370"/>
      <c r="BU53" s="370"/>
      <c r="BV53" s="58"/>
      <c r="BW53" s="370"/>
    </row>
    <row r="54" spans="1:75">
      <c r="A54" s="52" t="s">
        <v>59</v>
      </c>
      <c r="B54" s="10">
        <v>0</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0</v>
      </c>
      <c r="AW54" s="10">
        <v>0</v>
      </c>
      <c r="AX54" s="10">
        <v>0</v>
      </c>
      <c r="AY54" s="156">
        <v>0</v>
      </c>
      <c r="AZ54" s="164">
        <v>0</v>
      </c>
      <c r="BA54" s="164">
        <v>0</v>
      </c>
      <c r="BB54" s="214">
        <v>0</v>
      </c>
      <c r="BC54" s="214">
        <v>0</v>
      </c>
      <c r="BD54" s="214">
        <v>0</v>
      </c>
      <c r="BE54" s="370">
        <v>0</v>
      </c>
      <c r="BF54" s="370">
        <v>0</v>
      </c>
      <c r="BG54" s="370">
        <v>0</v>
      </c>
      <c r="BH54" s="370">
        <v>0</v>
      </c>
      <c r="BI54" s="370">
        <v>0</v>
      </c>
      <c r="BJ54" s="370">
        <v>0</v>
      </c>
      <c r="BK54" s="370">
        <v>0</v>
      </c>
      <c r="BL54" s="370">
        <v>0</v>
      </c>
      <c r="BM54" s="370">
        <v>0</v>
      </c>
      <c r="BN54" s="370">
        <v>0</v>
      </c>
      <c r="BO54" s="370">
        <v>0</v>
      </c>
      <c r="BP54" s="370">
        <v>0</v>
      </c>
      <c r="BQ54" s="370">
        <v>0</v>
      </c>
      <c r="BR54" s="370">
        <v>0</v>
      </c>
      <c r="BS54" s="370">
        <f>AVERAGE(CongestionIndex!$C$96:$D$96)</f>
        <v>0</v>
      </c>
      <c r="BT54" s="53">
        <f>SUM(BS54:BS94)/31</f>
        <v>1.6290322580645162</v>
      </c>
      <c r="BU54" s="53">
        <f>SUM(BR54:BR94)/31</f>
        <v>1.903225806451613</v>
      </c>
      <c r="BV54" s="128">
        <f>BT54-BU54</f>
        <v>-0.27419354838709675</v>
      </c>
      <c r="BW54" s="53">
        <f>SUM(BH54:BH94)/31</f>
        <v>1.6612903225806452</v>
      </c>
    </row>
    <row r="55" spans="1:75" s="54" customFormat="1" ht="13.5">
      <c r="A55" s="52" t="s">
        <v>60</v>
      </c>
      <c r="B55" s="10">
        <v>0</v>
      </c>
      <c r="C55" s="10">
        <v>3</v>
      </c>
      <c r="D55" s="10">
        <v>1.5</v>
      </c>
      <c r="E55" s="10">
        <v>6.5</v>
      </c>
      <c r="F55" s="10">
        <v>7.5</v>
      </c>
      <c r="G55" s="10">
        <v>7.5</v>
      </c>
      <c r="H55" s="10">
        <v>7.5</v>
      </c>
      <c r="I55" s="10">
        <v>7.5</v>
      </c>
      <c r="J55" s="10">
        <v>4.5</v>
      </c>
      <c r="K55" s="10">
        <v>3.5</v>
      </c>
      <c r="L55" s="10">
        <v>3.5</v>
      </c>
      <c r="M55" s="10">
        <v>4.5</v>
      </c>
      <c r="N55" s="10">
        <v>5.5</v>
      </c>
      <c r="O55" s="10">
        <v>6.5</v>
      </c>
      <c r="P55" s="10">
        <v>3.5</v>
      </c>
      <c r="Q55" s="10">
        <v>0.5</v>
      </c>
      <c r="R55" s="10">
        <v>0.5</v>
      </c>
      <c r="S55" s="10">
        <v>0.5</v>
      </c>
      <c r="T55" s="10">
        <v>1.5</v>
      </c>
      <c r="U55" s="10">
        <v>6.5</v>
      </c>
      <c r="V55" s="10">
        <v>2.5</v>
      </c>
      <c r="W55" s="10">
        <v>1</v>
      </c>
      <c r="X55" s="10">
        <v>1</v>
      </c>
      <c r="Y55" s="10">
        <v>0.5</v>
      </c>
      <c r="Z55" s="10">
        <v>0.5</v>
      </c>
      <c r="AA55" s="10">
        <v>0.5</v>
      </c>
      <c r="AB55" s="10">
        <v>0.5</v>
      </c>
      <c r="AC55" s="10">
        <v>0.5</v>
      </c>
      <c r="AD55" s="10">
        <v>0.5</v>
      </c>
      <c r="AE55" s="10">
        <v>0.5</v>
      </c>
      <c r="AF55" s="10">
        <v>0.5</v>
      </c>
      <c r="AG55" s="10">
        <v>0.5</v>
      </c>
      <c r="AH55" s="10">
        <v>0.5</v>
      </c>
      <c r="AI55" s="10">
        <v>0.5</v>
      </c>
      <c r="AJ55" s="10">
        <v>0.5</v>
      </c>
      <c r="AK55" s="10">
        <v>0.5</v>
      </c>
      <c r="AL55" s="10">
        <v>0.5</v>
      </c>
      <c r="AM55" s="10">
        <v>0.5</v>
      </c>
      <c r="AN55" s="10">
        <v>2</v>
      </c>
      <c r="AO55" s="10">
        <v>2.5</v>
      </c>
      <c r="AP55" s="10">
        <v>2.5</v>
      </c>
      <c r="AQ55" s="10">
        <v>1.5</v>
      </c>
      <c r="AR55" s="10">
        <v>1.5</v>
      </c>
      <c r="AS55" s="10">
        <v>1.5</v>
      </c>
      <c r="AT55" s="10">
        <v>0.5</v>
      </c>
      <c r="AU55" s="10">
        <v>2.5</v>
      </c>
      <c r="AV55" s="10">
        <v>2</v>
      </c>
      <c r="AW55" s="10">
        <v>2</v>
      </c>
      <c r="AX55" s="10">
        <v>2</v>
      </c>
      <c r="AY55" s="157">
        <v>2</v>
      </c>
      <c r="AZ55" s="165">
        <v>0.5</v>
      </c>
      <c r="BA55" s="149">
        <v>0.5</v>
      </c>
      <c r="BB55" s="214">
        <v>1</v>
      </c>
      <c r="BC55" s="214">
        <v>0</v>
      </c>
      <c r="BD55" s="214">
        <v>0</v>
      </c>
      <c r="BE55" s="54">
        <v>0</v>
      </c>
      <c r="BF55" s="370">
        <v>0</v>
      </c>
      <c r="BG55" s="370">
        <v>0</v>
      </c>
      <c r="BH55" s="370">
        <v>1.5</v>
      </c>
      <c r="BI55" s="370">
        <v>1.5</v>
      </c>
      <c r="BJ55" s="370">
        <v>2</v>
      </c>
      <c r="BK55" s="370">
        <v>0.5</v>
      </c>
      <c r="BL55" s="370">
        <v>0</v>
      </c>
      <c r="BM55" s="370">
        <v>0</v>
      </c>
      <c r="BN55" s="370">
        <v>1</v>
      </c>
      <c r="BO55" s="370">
        <v>0</v>
      </c>
      <c r="BP55" s="370">
        <v>1.5</v>
      </c>
      <c r="BQ55" s="370">
        <v>1.5</v>
      </c>
      <c r="BR55" s="370">
        <v>2</v>
      </c>
      <c r="BS55" s="370">
        <f>AVERAGE(CongestionIndex!$C$97:$D$97)</f>
        <v>0</v>
      </c>
      <c r="BT55" s="370"/>
      <c r="BU55" s="370"/>
      <c r="BV55" s="61"/>
      <c r="BW55" s="370"/>
    </row>
    <row r="56" spans="1:75" s="54" customFormat="1" ht="13.5">
      <c r="A56" s="52" t="s">
        <v>61</v>
      </c>
      <c r="B56" s="10">
        <v>9.5</v>
      </c>
      <c r="C56" s="10">
        <v>10.5</v>
      </c>
      <c r="D56" s="10">
        <v>10</v>
      </c>
      <c r="E56" s="10">
        <v>10.5</v>
      </c>
      <c r="F56" s="10">
        <v>16.5</v>
      </c>
      <c r="G56" s="10">
        <v>15.5</v>
      </c>
      <c r="H56" s="102">
        <v>10.5</v>
      </c>
      <c r="I56" s="10">
        <v>10.5</v>
      </c>
      <c r="J56" s="10">
        <v>7.5</v>
      </c>
      <c r="K56" s="10">
        <v>6.5</v>
      </c>
      <c r="L56" s="10">
        <v>5.5</v>
      </c>
      <c r="M56" s="10">
        <v>7</v>
      </c>
      <c r="N56" s="10">
        <v>6</v>
      </c>
      <c r="O56" s="10">
        <v>4</v>
      </c>
      <c r="P56" s="10">
        <v>6.5</v>
      </c>
      <c r="Q56" s="10">
        <v>5</v>
      </c>
      <c r="R56" s="10">
        <v>9.5</v>
      </c>
      <c r="S56" s="10">
        <v>7</v>
      </c>
      <c r="T56" s="10">
        <v>3</v>
      </c>
      <c r="U56" s="10">
        <v>3</v>
      </c>
      <c r="V56" s="10">
        <v>1</v>
      </c>
      <c r="W56" s="10">
        <v>2.5</v>
      </c>
      <c r="X56" s="10">
        <v>3.5</v>
      </c>
      <c r="Y56" s="10">
        <v>1</v>
      </c>
      <c r="Z56" s="10">
        <v>1</v>
      </c>
      <c r="AA56" s="10">
        <v>1.5</v>
      </c>
      <c r="AB56" s="10">
        <v>1.5</v>
      </c>
      <c r="AC56" s="10">
        <v>0.5</v>
      </c>
      <c r="AD56" s="10">
        <v>1</v>
      </c>
      <c r="AE56" s="10">
        <v>0.5</v>
      </c>
      <c r="AF56" s="10">
        <v>0.5</v>
      </c>
      <c r="AG56" s="10">
        <v>2.5</v>
      </c>
      <c r="AH56" s="10">
        <v>3</v>
      </c>
      <c r="AI56" s="10">
        <v>3</v>
      </c>
      <c r="AJ56" s="10">
        <v>6.5</v>
      </c>
      <c r="AK56" s="10">
        <v>6.5</v>
      </c>
      <c r="AL56" s="10">
        <v>3</v>
      </c>
      <c r="AM56" s="10">
        <v>1.5</v>
      </c>
      <c r="AN56" s="10">
        <v>3.5</v>
      </c>
      <c r="AO56" s="10">
        <v>5.5</v>
      </c>
      <c r="AP56" s="10">
        <v>6.5</v>
      </c>
      <c r="AQ56" s="10">
        <v>5</v>
      </c>
      <c r="AR56" s="10">
        <v>2.5</v>
      </c>
      <c r="AS56" s="10">
        <v>3.5</v>
      </c>
      <c r="AT56" s="10">
        <v>2.5</v>
      </c>
      <c r="AU56" s="10">
        <v>2.5</v>
      </c>
      <c r="AV56" s="10">
        <v>2.5</v>
      </c>
      <c r="AW56" s="10">
        <v>2.5</v>
      </c>
      <c r="AX56" s="10">
        <v>2.5</v>
      </c>
      <c r="AY56" s="157">
        <v>6</v>
      </c>
      <c r="AZ56" s="214">
        <v>10</v>
      </c>
      <c r="BA56" s="214">
        <v>7.5</v>
      </c>
      <c r="BB56" s="214">
        <v>5.5</v>
      </c>
      <c r="BC56" s="214">
        <v>3</v>
      </c>
      <c r="BD56" s="214">
        <v>3.5</v>
      </c>
      <c r="BE56" s="54">
        <v>4</v>
      </c>
      <c r="BF56" s="370">
        <v>5.5</v>
      </c>
      <c r="BG56" s="370">
        <v>2.5</v>
      </c>
      <c r="BH56" s="370">
        <v>1</v>
      </c>
      <c r="BI56" s="370">
        <v>2.5</v>
      </c>
      <c r="BJ56" s="370">
        <v>3</v>
      </c>
      <c r="BK56" s="370">
        <v>2</v>
      </c>
      <c r="BL56" s="370">
        <v>2.5</v>
      </c>
      <c r="BM56" s="370">
        <v>2</v>
      </c>
      <c r="BN56" s="370">
        <v>1.5</v>
      </c>
      <c r="BO56" s="370">
        <v>3.5</v>
      </c>
      <c r="BP56" s="370">
        <v>6</v>
      </c>
      <c r="BQ56" s="370">
        <v>3.5</v>
      </c>
      <c r="BR56" s="370">
        <v>2.5</v>
      </c>
      <c r="BS56" s="370">
        <f>AVERAGE(CongestionIndex!$C$98:$D$98)</f>
        <v>1.5</v>
      </c>
      <c r="BT56" s="370"/>
      <c r="BU56" s="370"/>
      <c r="BV56" s="47"/>
      <c r="BW56" s="370"/>
    </row>
    <row r="57" spans="1:75" s="54" customFormat="1" ht="13.5">
      <c r="A57" s="52" t="s">
        <v>62</v>
      </c>
      <c r="B57" s="10">
        <v>7.5</v>
      </c>
      <c r="C57" s="10">
        <v>7.5</v>
      </c>
      <c r="D57" s="10">
        <v>7.5</v>
      </c>
      <c r="E57" s="10">
        <v>7.5</v>
      </c>
      <c r="F57" s="10">
        <v>10.5</v>
      </c>
      <c r="G57" s="155">
        <v>10.5</v>
      </c>
      <c r="H57" s="67"/>
      <c r="I57" s="10">
        <v>10.5</v>
      </c>
      <c r="J57" s="10">
        <v>8.5</v>
      </c>
      <c r="K57" s="10">
        <v>6.5</v>
      </c>
      <c r="L57" s="10">
        <v>3.5</v>
      </c>
      <c r="M57" s="10">
        <v>4.5</v>
      </c>
      <c r="N57" s="10">
        <v>5.5</v>
      </c>
      <c r="O57" s="10">
        <v>4.5</v>
      </c>
      <c r="P57" s="10">
        <v>3.5</v>
      </c>
      <c r="Q57" s="10">
        <v>6.5</v>
      </c>
      <c r="R57" s="10">
        <v>6.5</v>
      </c>
      <c r="S57" s="10">
        <v>4.5</v>
      </c>
      <c r="T57" s="10">
        <v>3.5</v>
      </c>
      <c r="U57" s="10">
        <v>4.5</v>
      </c>
      <c r="V57" s="10">
        <v>2.5</v>
      </c>
      <c r="W57" s="10">
        <v>1</v>
      </c>
      <c r="X57" s="10">
        <v>2.5</v>
      </c>
      <c r="Y57" s="10">
        <v>1</v>
      </c>
      <c r="Z57" s="10">
        <v>1</v>
      </c>
      <c r="AA57" s="10">
        <v>1</v>
      </c>
      <c r="AB57" s="10">
        <v>1</v>
      </c>
      <c r="AC57" s="10">
        <v>0.5</v>
      </c>
      <c r="AD57" s="10">
        <v>1</v>
      </c>
      <c r="AE57" s="10">
        <v>0.5</v>
      </c>
      <c r="AF57" s="10">
        <v>4.5</v>
      </c>
      <c r="AG57" s="10">
        <v>4.5</v>
      </c>
      <c r="AH57" s="10">
        <v>0.5</v>
      </c>
      <c r="AI57" s="10">
        <v>0.5</v>
      </c>
      <c r="AJ57" s="10">
        <v>0.5</v>
      </c>
      <c r="AK57" s="10">
        <v>4.5</v>
      </c>
      <c r="AL57" s="10">
        <v>4.5</v>
      </c>
      <c r="AM57" s="10">
        <v>4.5</v>
      </c>
      <c r="AN57" s="10">
        <v>4.5</v>
      </c>
      <c r="AO57" s="10">
        <v>4.5</v>
      </c>
      <c r="AP57" s="10">
        <v>4.5</v>
      </c>
      <c r="AQ57" s="10">
        <v>4.5</v>
      </c>
      <c r="AR57" s="10">
        <v>2.5</v>
      </c>
      <c r="AS57" s="10">
        <v>5.5</v>
      </c>
      <c r="AT57" s="10">
        <v>1.5</v>
      </c>
      <c r="AU57" s="10">
        <v>1.5</v>
      </c>
      <c r="AV57" s="10">
        <v>1.5</v>
      </c>
      <c r="AW57" s="10">
        <v>1.5</v>
      </c>
      <c r="AX57" s="10">
        <v>1.5</v>
      </c>
      <c r="AY57" s="157">
        <v>13</v>
      </c>
      <c r="AZ57" s="149">
        <v>12</v>
      </c>
      <c r="BA57" s="149">
        <v>13</v>
      </c>
      <c r="BB57" s="214">
        <v>14</v>
      </c>
      <c r="BC57" s="214">
        <v>10</v>
      </c>
      <c r="BD57" s="214">
        <v>13</v>
      </c>
      <c r="BE57" s="370">
        <v>9</v>
      </c>
      <c r="BF57" s="370">
        <v>5.5</v>
      </c>
      <c r="BG57" s="370">
        <v>2</v>
      </c>
      <c r="BH57" s="370">
        <v>3</v>
      </c>
      <c r="BI57" s="370">
        <v>7</v>
      </c>
      <c r="BJ57" s="370">
        <v>7</v>
      </c>
      <c r="BK57" s="370">
        <v>8</v>
      </c>
      <c r="BL57" s="370">
        <v>6</v>
      </c>
      <c r="BM57" s="370">
        <v>4</v>
      </c>
      <c r="BN57" s="370">
        <v>9</v>
      </c>
      <c r="BO57" s="370">
        <v>3.5</v>
      </c>
      <c r="BP57" s="370">
        <v>10</v>
      </c>
      <c r="BQ57" s="370">
        <v>6</v>
      </c>
      <c r="BR57" s="370">
        <v>5</v>
      </c>
      <c r="BS57" s="370">
        <f>AVERAGE(CongestionIndex!$C$99:$D$99)</f>
        <v>2</v>
      </c>
      <c r="BT57" s="370"/>
      <c r="BU57" s="370"/>
      <c r="BV57" s="47"/>
      <c r="BW57" s="370"/>
    </row>
    <row r="58" spans="1:75" s="54" customFormat="1" ht="13.5">
      <c r="A58" s="52" t="s">
        <v>63</v>
      </c>
      <c r="B58" s="10">
        <v>6.5</v>
      </c>
      <c r="C58" s="10">
        <v>6.5</v>
      </c>
      <c r="D58" s="10">
        <v>4.5</v>
      </c>
      <c r="E58" s="10">
        <v>6.5</v>
      </c>
      <c r="F58" s="10">
        <v>9.5</v>
      </c>
      <c r="G58" s="155">
        <v>9.5</v>
      </c>
      <c r="H58" s="67"/>
      <c r="I58" s="10">
        <v>3.5</v>
      </c>
      <c r="J58" s="10">
        <v>4.5</v>
      </c>
      <c r="K58" s="10">
        <v>4.5</v>
      </c>
      <c r="L58" s="10">
        <v>4.5</v>
      </c>
      <c r="M58" s="10">
        <v>3.5</v>
      </c>
      <c r="N58" s="10">
        <v>4.5</v>
      </c>
      <c r="O58" s="10">
        <v>6.5</v>
      </c>
      <c r="P58" s="10">
        <v>5.5</v>
      </c>
      <c r="Q58" s="10">
        <v>4.5</v>
      </c>
      <c r="R58" s="10">
        <v>3.5</v>
      </c>
      <c r="S58" s="10">
        <v>5.5</v>
      </c>
      <c r="T58" s="10">
        <v>2.5</v>
      </c>
      <c r="U58" s="10">
        <v>1.5</v>
      </c>
      <c r="V58" s="10">
        <v>4.5</v>
      </c>
      <c r="W58" s="10">
        <v>3.5</v>
      </c>
      <c r="X58" s="10">
        <v>3.5</v>
      </c>
      <c r="Y58" s="10">
        <v>1</v>
      </c>
      <c r="Z58" s="10">
        <v>1</v>
      </c>
      <c r="AA58" s="10">
        <v>5.5</v>
      </c>
      <c r="AB58" s="10">
        <v>4.5</v>
      </c>
      <c r="AC58" s="10">
        <v>5.5</v>
      </c>
      <c r="AD58" s="10">
        <v>5.5</v>
      </c>
      <c r="AE58" s="10">
        <v>0.5</v>
      </c>
      <c r="AF58" s="10">
        <v>0.5</v>
      </c>
      <c r="AG58" s="10">
        <v>0.5</v>
      </c>
      <c r="AH58" s="10">
        <v>0.5</v>
      </c>
      <c r="AI58" s="10">
        <v>0.5</v>
      </c>
      <c r="AJ58" s="10">
        <v>0.5</v>
      </c>
      <c r="AK58" s="10">
        <v>1.5</v>
      </c>
      <c r="AL58" s="10">
        <v>1.5</v>
      </c>
      <c r="AM58" s="10">
        <v>2.5</v>
      </c>
      <c r="AN58" s="10">
        <v>3.5</v>
      </c>
      <c r="AO58" s="10">
        <v>1</v>
      </c>
      <c r="AP58" s="10">
        <v>3.5</v>
      </c>
      <c r="AQ58" s="10">
        <v>3.5</v>
      </c>
      <c r="AR58" s="10">
        <v>1.5</v>
      </c>
      <c r="AS58" s="10">
        <v>3.5</v>
      </c>
      <c r="AT58" s="10">
        <v>2.5</v>
      </c>
      <c r="AU58" s="10">
        <v>8.5</v>
      </c>
      <c r="AV58" s="10">
        <v>8.5</v>
      </c>
      <c r="AW58" s="10">
        <v>12.5</v>
      </c>
      <c r="AX58" s="10">
        <v>15</v>
      </c>
      <c r="AY58" s="157">
        <v>15</v>
      </c>
      <c r="AZ58" s="149">
        <v>15</v>
      </c>
      <c r="BA58" s="149">
        <v>15</v>
      </c>
      <c r="BB58" s="214">
        <v>9</v>
      </c>
      <c r="BC58" s="214">
        <v>9</v>
      </c>
      <c r="BD58" s="214">
        <v>8</v>
      </c>
      <c r="BE58" s="54">
        <v>9</v>
      </c>
      <c r="BF58" s="370">
        <v>8.5</v>
      </c>
      <c r="BG58" s="370">
        <v>5</v>
      </c>
      <c r="BH58" s="370">
        <v>3</v>
      </c>
      <c r="BI58" s="370">
        <v>3</v>
      </c>
      <c r="BJ58" s="370">
        <v>8</v>
      </c>
      <c r="BK58" s="370">
        <v>5</v>
      </c>
      <c r="BL58" s="370">
        <v>2</v>
      </c>
      <c r="BM58" s="370">
        <v>3</v>
      </c>
      <c r="BN58" s="370">
        <v>0</v>
      </c>
      <c r="BO58" s="370">
        <v>0</v>
      </c>
      <c r="BP58" s="370">
        <v>0</v>
      </c>
      <c r="BQ58" s="370">
        <v>6</v>
      </c>
      <c r="BR58" s="370">
        <v>4</v>
      </c>
      <c r="BS58" s="370">
        <f>AVERAGE(CongestionIndex!$C$100:$D$100)</f>
        <v>3</v>
      </c>
      <c r="BT58" s="370"/>
      <c r="BU58" s="370"/>
      <c r="BV58" s="47"/>
      <c r="BW58" s="370"/>
    </row>
    <row r="59" spans="1:75" s="54" customFormat="1" ht="13.5">
      <c r="A59" s="134" t="s">
        <v>117</v>
      </c>
      <c r="B59" s="10">
        <v>7.5</v>
      </c>
      <c r="C59" s="10">
        <v>5.5</v>
      </c>
      <c r="D59" s="10">
        <v>3.5</v>
      </c>
      <c r="E59" s="10">
        <v>6.5</v>
      </c>
      <c r="F59" s="10">
        <v>7.5</v>
      </c>
      <c r="G59" s="155">
        <v>7.5</v>
      </c>
      <c r="H59" s="67"/>
      <c r="I59" s="10">
        <v>7.5</v>
      </c>
      <c r="J59" s="10">
        <v>5.5</v>
      </c>
      <c r="K59" s="10">
        <v>5.5</v>
      </c>
      <c r="L59" s="10">
        <v>4.5</v>
      </c>
      <c r="M59" s="10">
        <v>1</v>
      </c>
      <c r="N59" s="10">
        <v>0.5</v>
      </c>
      <c r="O59" s="10">
        <v>1</v>
      </c>
      <c r="P59" s="10">
        <v>1</v>
      </c>
      <c r="Q59" s="10">
        <v>2.5</v>
      </c>
      <c r="R59" s="10">
        <v>4.5</v>
      </c>
      <c r="S59" s="10">
        <v>5.5</v>
      </c>
      <c r="T59" s="10">
        <v>5.5</v>
      </c>
      <c r="U59" s="10">
        <v>5.5</v>
      </c>
      <c r="V59" s="10">
        <v>5.5</v>
      </c>
      <c r="W59" s="10">
        <v>4.5</v>
      </c>
      <c r="X59" s="10">
        <v>4.5</v>
      </c>
      <c r="Y59" s="10">
        <v>4.5</v>
      </c>
      <c r="Z59" s="10">
        <v>2.5</v>
      </c>
      <c r="AA59" s="10">
        <v>6.5</v>
      </c>
      <c r="AB59" s="10">
        <v>1.5</v>
      </c>
      <c r="AC59" s="10">
        <v>1.5</v>
      </c>
      <c r="AD59" s="10">
        <v>1.5</v>
      </c>
      <c r="AE59" s="10">
        <v>0.5</v>
      </c>
      <c r="AF59" s="10">
        <v>0.5</v>
      </c>
      <c r="AG59" s="10">
        <v>0.5</v>
      </c>
      <c r="AH59" s="10">
        <v>0.5</v>
      </c>
      <c r="AI59" s="10">
        <v>0.5</v>
      </c>
      <c r="AJ59" s="10">
        <v>0.5</v>
      </c>
      <c r="AK59" s="10">
        <v>5.5</v>
      </c>
      <c r="AL59" s="10">
        <v>5.5</v>
      </c>
      <c r="AM59" s="10">
        <v>1.5</v>
      </c>
      <c r="AN59" s="10">
        <v>8.5</v>
      </c>
      <c r="AO59" s="10">
        <v>10.5</v>
      </c>
      <c r="AP59" s="10">
        <v>7.5</v>
      </c>
      <c r="AQ59" s="10">
        <v>4.5</v>
      </c>
      <c r="AR59" s="10">
        <v>3.5</v>
      </c>
      <c r="AS59" s="10">
        <v>6.5</v>
      </c>
      <c r="AT59" s="10">
        <v>6.5</v>
      </c>
      <c r="AU59" s="10">
        <v>7.5</v>
      </c>
      <c r="AV59" s="10">
        <v>8.5</v>
      </c>
      <c r="AW59" s="10">
        <v>8.5</v>
      </c>
      <c r="AX59" s="10">
        <v>11</v>
      </c>
      <c r="AY59" s="157">
        <v>11</v>
      </c>
      <c r="AZ59" s="149">
        <v>15</v>
      </c>
      <c r="BA59" s="149">
        <v>10</v>
      </c>
      <c r="BB59" s="214">
        <v>11</v>
      </c>
      <c r="BC59" s="214">
        <v>11</v>
      </c>
      <c r="BD59" s="214">
        <v>10</v>
      </c>
      <c r="BE59" s="54">
        <v>9</v>
      </c>
      <c r="BF59" s="370">
        <v>8.5</v>
      </c>
      <c r="BG59" s="370">
        <v>6</v>
      </c>
      <c r="BH59" s="370">
        <v>0</v>
      </c>
      <c r="BI59" s="370">
        <v>6</v>
      </c>
      <c r="BJ59" s="370">
        <v>4</v>
      </c>
      <c r="BK59" s="370">
        <v>4</v>
      </c>
      <c r="BL59" s="370">
        <v>2</v>
      </c>
      <c r="BM59" s="370">
        <v>4</v>
      </c>
      <c r="BN59" s="370">
        <v>4</v>
      </c>
      <c r="BO59" s="370">
        <v>6</v>
      </c>
      <c r="BP59" s="370">
        <v>10</v>
      </c>
      <c r="BQ59" s="370">
        <v>7</v>
      </c>
      <c r="BR59" s="370">
        <v>5</v>
      </c>
      <c r="BS59" s="370">
        <f>AVERAGE(CongestionIndex!$C$101:$D$101)</f>
        <v>5</v>
      </c>
      <c r="BT59" s="370"/>
      <c r="BU59" s="370"/>
      <c r="BV59" s="47"/>
      <c r="BW59" s="370"/>
    </row>
    <row r="60" spans="1:75" s="54" customFormat="1" ht="13.5">
      <c r="A60" s="134" t="s">
        <v>118</v>
      </c>
      <c r="B60" s="10">
        <v>7.5</v>
      </c>
      <c r="C60" s="10">
        <v>3.5</v>
      </c>
      <c r="D60" s="10">
        <v>3.5</v>
      </c>
      <c r="E60" s="10">
        <v>5.5</v>
      </c>
      <c r="F60" s="10">
        <v>7.5</v>
      </c>
      <c r="G60" s="155">
        <v>9.5</v>
      </c>
      <c r="H60" s="67"/>
      <c r="I60" s="10">
        <v>4.5</v>
      </c>
      <c r="J60" s="10">
        <v>4.5</v>
      </c>
      <c r="K60" s="10">
        <v>4.5</v>
      </c>
      <c r="L60" s="10">
        <v>0.5</v>
      </c>
      <c r="M60" s="10">
        <v>1</v>
      </c>
      <c r="N60" s="10">
        <v>1</v>
      </c>
      <c r="O60" s="10">
        <v>0.5</v>
      </c>
      <c r="P60" s="10">
        <v>0.5</v>
      </c>
      <c r="Q60" s="10">
        <v>0.5</v>
      </c>
      <c r="R60" s="10">
        <v>1.5</v>
      </c>
      <c r="S60" s="10">
        <v>1.5</v>
      </c>
      <c r="T60" s="10">
        <v>1.5</v>
      </c>
      <c r="U60" s="10">
        <v>3.5</v>
      </c>
      <c r="V60" s="10">
        <v>1.5</v>
      </c>
      <c r="W60" s="10">
        <v>1</v>
      </c>
      <c r="X60" s="10">
        <v>0.5</v>
      </c>
      <c r="Y60" s="10">
        <v>1</v>
      </c>
      <c r="Z60" s="10">
        <v>0.5</v>
      </c>
      <c r="AA60" s="10">
        <v>0.5</v>
      </c>
      <c r="AB60" s="10">
        <v>0.5</v>
      </c>
      <c r="AC60" s="10">
        <v>0.5</v>
      </c>
      <c r="AD60" s="10">
        <v>0.5</v>
      </c>
      <c r="AE60" s="10">
        <v>0.5</v>
      </c>
      <c r="AF60" s="10">
        <v>1.5</v>
      </c>
      <c r="AG60" s="10">
        <v>2</v>
      </c>
      <c r="AH60" s="10">
        <v>2</v>
      </c>
      <c r="AI60" s="10">
        <v>2</v>
      </c>
      <c r="AJ60" s="10">
        <v>2</v>
      </c>
      <c r="AK60" s="10">
        <v>2.5</v>
      </c>
      <c r="AL60" s="10">
        <v>2.5</v>
      </c>
      <c r="AM60" s="10">
        <v>2.5</v>
      </c>
      <c r="AN60" s="10">
        <v>5.5</v>
      </c>
      <c r="AO60" s="10">
        <v>2.5</v>
      </c>
      <c r="AP60" s="10">
        <v>3.5</v>
      </c>
      <c r="AQ60" s="10">
        <v>4.5</v>
      </c>
      <c r="AR60" s="10">
        <v>1.5</v>
      </c>
      <c r="AS60" s="10">
        <v>1.5</v>
      </c>
      <c r="AT60" s="10">
        <v>6.5</v>
      </c>
      <c r="AU60" s="10">
        <v>5.5</v>
      </c>
      <c r="AV60" s="10">
        <v>5.5</v>
      </c>
      <c r="AW60" s="10">
        <v>5.5</v>
      </c>
      <c r="AX60" s="10">
        <v>9</v>
      </c>
      <c r="AY60" s="157">
        <v>7</v>
      </c>
      <c r="AZ60" s="149">
        <v>3</v>
      </c>
      <c r="BA60" s="149">
        <v>2</v>
      </c>
      <c r="BB60" s="214">
        <v>2</v>
      </c>
      <c r="BC60" s="214">
        <v>0</v>
      </c>
      <c r="BD60" s="214">
        <v>0</v>
      </c>
      <c r="BE60" s="54">
        <v>0</v>
      </c>
      <c r="BF60" s="370">
        <v>4.5</v>
      </c>
      <c r="BG60" s="370">
        <v>4.5</v>
      </c>
      <c r="BH60" s="370">
        <v>0</v>
      </c>
      <c r="BI60" s="370">
        <v>3</v>
      </c>
      <c r="BJ60" s="370">
        <v>4</v>
      </c>
      <c r="BK60" s="370">
        <v>4</v>
      </c>
      <c r="BL60" s="370">
        <v>2</v>
      </c>
      <c r="BM60" s="370">
        <v>3</v>
      </c>
      <c r="BN60" s="370">
        <v>6</v>
      </c>
      <c r="BO60" s="370">
        <v>8</v>
      </c>
      <c r="BP60" s="370">
        <v>6</v>
      </c>
      <c r="BQ60" s="370">
        <v>2</v>
      </c>
      <c r="BR60" s="370">
        <v>0</v>
      </c>
      <c r="BS60" s="370">
        <f>AVERAGE(CongestionIndex!$C$102:$D$102)</f>
        <v>2</v>
      </c>
      <c r="BT60" s="370"/>
      <c r="BU60" s="370"/>
      <c r="BV60" s="47"/>
      <c r="BW60" s="370"/>
    </row>
    <row r="61" spans="1:75" s="54" customFormat="1" ht="13.5">
      <c r="A61" s="134" t="s">
        <v>119</v>
      </c>
      <c r="B61" s="10">
        <v>2.5</v>
      </c>
      <c r="C61" s="10">
        <v>5.5</v>
      </c>
      <c r="D61" s="10">
        <v>1</v>
      </c>
      <c r="E61" s="10">
        <v>0.5</v>
      </c>
      <c r="F61" s="10">
        <v>0.5</v>
      </c>
      <c r="G61" s="155">
        <v>0.5</v>
      </c>
      <c r="H61" s="67"/>
      <c r="I61" s="10">
        <v>1.5</v>
      </c>
      <c r="J61" s="10">
        <v>0.5</v>
      </c>
      <c r="K61" s="10">
        <v>1</v>
      </c>
      <c r="L61" s="10">
        <v>0.5</v>
      </c>
      <c r="M61" s="10">
        <v>1</v>
      </c>
      <c r="N61" s="10">
        <v>0.5</v>
      </c>
      <c r="O61" s="10">
        <v>0.5</v>
      </c>
      <c r="P61" s="10">
        <v>1</v>
      </c>
      <c r="Q61" s="10">
        <v>0.5</v>
      </c>
      <c r="R61" s="10">
        <v>0.5</v>
      </c>
      <c r="S61" s="10">
        <v>0.5</v>
      </c>
      <c r="T61" s="10">
        <v>0.5</v>
      </c>
      <c r="U61" s="10">
        <v>0.5</v>
      </c>
      <c r="V61" s="10">
        <v>0.5</v>
      </c>
      <c r="W61" s="10">
        <v>1</v>
      </c>
      <c r="X61" s="10">
        <v>1</v>
      </c>
      <c r="Y61" s="10">
        <v>0.5</v>
      </c>
      <c r="Z61" s="10">
        <v>0.5</v>
      </c>
      <c r="AA61" s="10">
        <v>0.5</v>
      </c>
      <c r="AB61" s="10">
        <v>0.5</v>
      </c>
      <c r="AC61" s="10">
        <v>0.5</v>
      </c>
      <c r="AD61" s="10">
        <v>0.5</v>
      </c>
      <c r="AE61" s="10">
        <v>0.5</v>
      </c>
      <c r="AF61" s="10">
        <v>0.5</v>
      </c>
      <c r="AG61" s="10">
        <v>0.5</v>
      </c>
      <c r="AH61" s="10">
        <v>0.5</v>
      </c>
      <c r="AI61" s="10">
        <v>0.5</v>
      </c>
      <c r="AJ61" s="10">
        <v>0.5</v>
      </c>
      <c r="AK61" s="10">
        <v>0.5</v>
      </c>
      <c r="AL61" s="10">
        <v>0.5</v>
      </c>
      <c r="AM61" s="10">
        <v>0.5</v>
      </c>
      <c r="AN61" s="10">
        <v>2.5</v>
      </c>
      <c r="AO61" s="10">
        <v>0.5</v>
      </c>
      <c r="AP61" s="10">
        <v>0.5</v>
      </c>
      <c r="AQ61" s="10">
        <v>0.5</v>
      </c>
      <c r="AR61" s="10">
        <v>0.5</v>
      </c>
      <c r="AS61" s="10">
        <v>0.5</v>
      </c>
      <c r="AT61" s="10">
        <v>0.5</v>
      </c>
      <c r="AU61" s="10">
        <v>0.5</v>
      </c>
      <c r="AV61" s="10">
        <v>0.5</v>
      </c>
      <c r="AW61" s="10">
        <v>0.5</v>
      </c>
      <c r="AX61" s="10">
        <v>0.5</v>
      </c>
      <c r="AY61" s="157">
        <v>2</v>
      </c>
      <c r="AZ61" s="149">
        <v>1</v>
      </c>
      <c r="BA61" s="149">
        <v>3</v>
      </c>
      <c r="BB61" s="214">
        <v>1</v>
      </c>
      <c r="BC61" s="214">
        <v>0</v>
      </c>
      <c r="BD61" s="214">
        <v>0</v>
      </c>
      <c r="BE61" s="54">
        <v>0</v>
      </c>
      <c r="BF61" s="370">
        <v>1.5</v>
      </c>
      <c r="BG61" s="370">
        <v>1</v>
      </c>
      <c r="BH61" s="370">
        <v>0</v>
      </c>
      <c r="BI61" s="370">
        <v>0</v>
      </c>
      <c r="BJ61" s="370">
        <v>0</v>
      </c>
      <c r="BK61" s="370">
        <v>0</v>
      </c>
      <c r="BL61" s="370">
        <v>0</v>
      </c>
      <c r="BM61" s="370">
        <v>0</v>
      </c>
      <c r="BN61" s="370">
        <v>0</v>
      </c>
      <c r="BO61" s="370">
        <v>0</v>
      </c>
      <c r="BP61" s="370">
        <v>0</v>
      </c>
      <c r="BQ61" s="370">
        <v>3</v>
      </c>
      <c r="BR61" s="370">
        <v>0</v>
      </c>
      <c r="BS61" s="370">
        <f>AVERAGE(CongestionIndex!$C$103:$D$103)</f>
        <v>0</v>
      </c>
      <c r="BT61" s="370"/>
      <c r="BU61" s="370"/>
      <c r="BV61" s="47"/>
      <c r="BW61" s="370"/>
    </row>
    <row r="62" spans="1:75" s="54" customFormat="1" ht="13.5">
      <c r="A62" s="134" t="s">
        <v>120</v>
      </c>
      <c r="B62" s="10">
        <v>2.5</v>
      </c>
      <c r="C62" s="10">
        <v>5.5</v>
      </c>
      <c r="D62" s="10">
        <v>6.5</v>
      </c>
      <c r="E62" s="10">
        <v>7.5</v>
      </c>
      <c r="F62" s="10">
        <v>4.5</v>
      </c>
      <c r="G62" s="155">
        <v>6.5</v>
      </c>
      <c r="H62" s="67"/>
      <c r="I62" s="10">
        <v>1</v>
      </c>
      <c r="J62" s="10">
        <v>4.5</v>
      </c>
      <c r="K62" s="10">
        <v>0.5</v>
      </c>
      <c r="L62" s="10">
        <v>1</v>
      </c>
      <c r="M62" s="10">
        <v>1</v>
      </c>
      <c r="N62" s="10">
        <v>0.5</v>
      </c>
      <c r="O62" s="10">
        <v>0.5</v>
      </c>
      <c r="P62" s="10">
        <v>1</v>
      </c>
      <c r="Q62" s="10">
        <v>0.5</v>
      </c>
      <c r="R62" s="10">
        <v>0.5</v>
      </c>
      <c r="S62" s="10">
        <v>0.5</v>
      </c>
      <c r="T62" s="10">
        <v>0.5</v>
      </c>
      <c r="U62" s="10">
        <v>0.5</v>
      </c>
      <c r="V62" s="10">
        <v>0.5</v>
      </c>
      <c r="W62" s="10">
        <v>4.5</v>
      </c>
      <c r="X62" s="10">
        <v>2.5</v>
      </c>
      <c r="Y62" s="10">
        <v>0.5</v>
      </c>
      <c r="Z62" s="10">
        <v>0.5</v>
      </c>
      <c r="AA62" s="10">
        <v>0.5</v>
      </c>
      <c r="AB62" s="10">
        <v>0.5</v>
      </c>
      <c r="AC62" s="10">
        <v>0.5</v>
      </c>
      <c r="AD62" s="10">
        <v>0.5</v>
      </c>
      <c r="AE62" s="10">
        <v>0.5</v>
      </c>
      <c r="AF62" s="10">
        <v>0.5</v>
      </c>
      <c r="AG62" s="10">
        <v>0.5</v>
      </c>
      <c r="AH62" s="10">
        <v>0.5</v>
      </c>
      <c r="AI62" s="10">
        <v>0.5</v>
      </c>
      <c r="AJ62" s="10">
        <v>0.5</v>
      </c>
      <c r="AK62" s="10">
        <v>0.5</v>
      </c>
      <c r="AL62" s="10">
        <v>0.5</v>
      </c>
      <c r="AM62" s="10">
        <v>0.5</v>
      </c>
      <c r="AN62" s="10">
        <v>0.5</v>
      </c>
      <c r="AO62" s="10">
        <v>0.5</v>
      </c>
      <c r="AP62" s="10">
        <v>0.5</v>
      </c>
      <c r="AQ62" s="10">
        <v>0.5</v>
      </c>
      <c r="AR62" s="10">
        <v>0.5</v>
      </c>
      <c r="AS62" s="10">
        <v>0.5</v>
      </c>
      <c r="AT62" s="10">
        <v>0.5</v>
      </c>
      <c r="AU62" s="10">
        <v>0.5</v>
      </c>
      <c r="AV62" s="10">
        <v>0.5</v>
      </c>
      <c r="AW62" s="10">
        <v>0.5</v>
      </c>
      <c r="AX62" s="10">
        <v>0.5</v>
      </c>
      <c r="AY62" s="157">
        <v>2</v>
      </c>
      <c r="AZ62" s="149">
        <v>1</v>
      </c>
      <c r="BA62" s="149">
        <v>0</v>
      </c>
      <c r="BB62" s="214">
        <v>1</v>
      </c>
      <c r="BC62" s="214">
        <v>0</v>
      </c>
      <c r="BD62" s="214">
        <v>0</v>
      </c>
      <c r="BE62" s="54">
        <v>0</v>
      </c>
      <c r="BF62" s="370">
        <v>1.5</v>
      </c>
      <c r="BG62" s="370">
        <v>0</v>
      </c>
      <c r="BH62" s="370">
        <v>0</v>
      </c>
      <c r="BI62" s="370">
        <v>0</v>
      </c>
      <c r="BJ62" s="370">
        <v>0</v>
      </c>
      <c r="BK62" s="370">
        <v>0</v>
      </c>
      <c r="BL62" s="370">
        <v>0</v>
      </c>
      <c r="BM62" s="370">
        <v>0</v>
      </c>
      <c r="BN62" s="370">
        <v>0</v>
      </c>
      <c r="BO62" s="370">
        <v>0</v>
      </c>
      <c r="BP62" s="370">
        <v>0</v>
      </c>
      <c r="BQ62" s="370">
        <v>0</v>
      </c>
      <c r="BR62" s="370">
        <v>4</v>
      </c>
      <c r="BS62" s="370">
        <f>AVERAGE(CongestionIndex!$C$104:$D$104)</f>
        <v>4</v>
      </c>
      <c r="BT62" s="370"/>
      <c r="BU62" s="370"/>
      <c r="BV62" s="47"/>
      <c r="BW62" s="370"/>
    </row>
    <row r="63" spans="1:75" s="54" customFormat="1" ht="13.5">
      <c r="A63" s="134" t="s">
        <v>121</v>
      </c>
      <c r="B63" s="10">
        <v>2.5</v>
      </c>
      <c r="C63" s="10">
        <v>5.5</v>
      </c>
      <c r="D63" s="10">
        <v>6.5</v>
      </c>
      <c r="E63" s="10">
        <v>9.5</v>
      </c>
      <c r="F63" s="10">
        <v>8.5</v>
      </c>
      <c r="G63" s="155">
        <v>8.5</v>
      </c>
      <c r="H63" s="67"/>
      <c r="I63" s="10">
        <v>4.5</v>
      </c>
      <c r="J63" s="10">
        <v>4.5</v>
      </c>
      <c r="K63" s="10">
        <v>1.5</v>
      </c>
      <c r="L63" s="10">
        <v>1.5</v>
      </c>
      <c r="M63" s="10">
        <v>1</v>
      </c>
      <c r="N63" s="10">
        <v>0.5</v>
      </c>
      <c r="O63" s="10">
        <v>0.5</v>
      </c>
      <c r="P63" s="10">
        <v>0.5</v>
      </c>
      <c r="Q63" s="10">
        <v>4.5</v>
      </c>
      <c r="R63" s="10">
        <v>3.5</v>
      </c>
      <c r="S63" s="10">
        <v>7.5</v>
      </c>
      <c r="T63" s="10">
        <v>4.5</v>
      </c>
      <c r="U63" s="10">
        <v>1.5</v>
      </c>
      <c r="V63" s="10">
        <v>0.5</v>
      </c>
      <c r="W63" s="10">
        <v>1.5</v>
      </c>
      <c r="X63" s="10">
        <v>1.5</v>
      </c>
      <c r="Y63" s="10">
        <v>1</v>
      </c>
      <c r="Z63" s="10">
        <v>4.5</v>
      </c>
      <c r="AA63" s="10">
        <v>0.5</v>
      </c>
      <c r="AB63" s="10">
        <v>0.5</v>
      </c>
      <c r="AC63" s="10">
        <v>0.5</v>
      </c>
      <c r="AD63" s="10">
        <v>1</v>
      </c>
      <c r="AE63" s="10">
        <v>0.5</v>
      </c>
      <c r="AF63" s="10">
        <v>0.5</v>
      </c>
      <c r="AG63" s="10">
        <v>0.5</v>
      </c>
      <c r="AH63" s="10">
        <v>0.5</v>
      </c>
      <c r="AI63" s="10">
        <v>0.5</v>
      </c>
      <c r="AJ63" s="10">
        <v>0.5</v>
      </c>
      <c r="AK63" s="10">
        <v>2.5</v>
      </c>
      <c r="AL63" s="10">
        <v>2.5</v>
      </c>
      <c r="AM63" s="10">
        <v>2.5</v>
      </c>
      <c r="AN63" s="10">
        <v>1.5</v>
      </c>
      <c r="AO63" s="10">
        <v>1.5</v>
      </c>
      <c r="AP63" s="10">
        <v>1.5</v>
      </c>
      <c r="AQ63" s="10">
        <v>7.5</v>
      </c>
      <c r="AR63" s="10">
        <v>2.5</v>
      </c>
      <c r="AS63" s="10">
        <v>2.5</v>
      </c>
      <c r="AT63" s="10">
        <v>2.5</v>
      </c>
      <c r="AU63" s="10">
        <v>4.5</v>
      </c>
      <c r="AV63" s="10">
        <v>6.5</v>
      </c>
      <c r="AW63" s="10">
        <v>6.5</v>
      </c>
      <c r="AX63" s="10">
        <v>6</v>
      </c>
      <c r="AY63" s="157">
        <v>1</v>
      </c>
      <c r="AZ63" s="149">
        <v>3</v>
      </c>
      <c r="BA63" s="149">
        <v>3</v>
      </c>
      <c r="BB63" s="214">
        <v>2</v>
      </c>
      <c r="BC63" s="214">
        <v>3</v>
      </c>
      <c r="BD63" s="214">
        <v>3</v>
      </c>
      <c r="BE63" s="54">
        <v>2</v>
      </c>
      <c r="BF63" s="370">
        <v>3.5</v>
      </c>
      <c r="BG63" s="370">
        <v>6</v>
      </c>
      <c r="BH63" s="370">
        <v>0</v>
      </c>
      <c r="BI63" s="370">
        <v>0</v>
      </c>
      <c r="BJ63" s="370">
        <v>0</v>
      </c>
      <c r="BK63" s="370">
        <v>0</v>
      </c>
      <c r="BL63" s="370">
        <v>0</v>
      </c>
      <c r="BM63" s="370">
        <v>0</v>
      </c>
      <c r="BN63" s="370">
        <v>2</v>
      </c>
      <c r="BO63" s="370">
        <v>4</v>
      </c>
      <c r="BP63" s="370">
        <v>3</v>
      </c>
      <c r="BQ63" s="370">
        <v>2</v>
      </c>
      <c r="BR63" s="370">
        <v>2</v>
      </c>
      <c r="BS63" s="370">
        <f>AVERAGE(CongestionIndex!$C$105:$D$105)</f>
        <v>2</v>
      </c>
      <c r="BT63" s="370"/>
      <c r="BU63" s="370"/>
      <c r="BV63" s="47"/>
      <c r="BW63" s="370"/>
    </row>
    <row r="64" spans="1:75" s="54" customFormat="1" ht="13.5">
      <c r="A64" s="134" t="s">
        <v>122</v>
      </c>
      <c r="B64" s="10">
        <v>3</v>
      </c>
      <c r="C64" s="10">
        <v>1.5</v>
      </c>
      <c r="D64" s="10">
        <v>3.5</v>
      </c>
      <c r="E64" s="10">
        <v>4.5</v>
      </c>
      <c r="F64" s="10">
        <v>4.5</v>
      </c>
      <c r="G64" s="155">
        <v>4.5</v>
      </c>
      <c r="H64" s="67"/>
      <c r="I64" s="10">
        <v>4.5</v>
      </c>
      <c r="J64" s="10">
        <v>5.5</v>
      </c>
      <c r="K64" s="10">
        <v>1</v>
      </c>
      <c r="L64" s="10">
        <v>1</v>
      </c>
      <c r="M64" s="10">
        <v>2.5</v>
      </c>
      <c r="N64" s="10">
        <v>3.5</v>
      </c>
      <c r="O64" s="10">
        <v>4.5</v>
      </c>
      <c r="P64" s="10">
        <v>6.5</v>
      </c>
      <c r="Q64" s="10">
        <v>5.5</v>
      </c>
      <c r="R64" s="10">
        <v>4.5</v>
      </c>
      <c r="S64" s="10">
        <v>4.5</v>
      </c>
      <c r="T64" s="10">
        <v>3.5</v>
      </c>
      <c r="U64" s="10">
        <v>1.5</v>
      </c>
      <c r="V64" s="10">
        <v>1</v>
      </c>
      <c r="W64" s="10">
        <v>1</v>
      </c>
      <c r="X64" s="10">
        <v>0.5</v>
      </c>
      <c r="Y64" s="10">
        <v>0.5</v>
      </c>
      <c r="Z64" s="10">
        <v>3.5</v>
      </c>
      <c r="AA64" s="10">
        <v>0.5</v>
      </c>
      <c r="AB64" s="10">
        <v>0.5</v>
      </c>
      <c r="AC64" s="10">
        <v>0.5</v>
      </c>
      <c r="AD64" s="10">
        <v>0.5</v>
      </c>
      <c r="AE64" s="10">
        <v>3.5</v>
      </c>
      <c r="AF64" s="10">
        <v>2.5</v>
      </c>
      <c r="AG64" s="10">
        <v>2.5</v>
      </c>
      <c r="AH64" s="10">
        <v>2.5</v>
      </c>
      <c r="AI64" s="10">
        <v>4.5</v>
      </c>
      <c r="AJ64" s="10">
        <v>4.5</v>
      </c>
      <c r="AK64" s="10">
        <v>4.5</v>
      </c>
      <c r="AL64" s="10">
        <v>4.5</v>
      </c>
      <c r="AM64" s="10">
        <v>4.5</v>
      </c>
      <c r="AN64" s="10">
        <v>5.5</v>
      </c>
      <c r="AO64" s="10">
        <v>4.5</v>
      </c>
      <c r="AP64" s="10">
        <v>5.5</v>
      </c>
      <c r="AQ64" s="10">
        <v>4.5</v>
      </c>
      <c r="AR64" s="10">
        <v>7.5</v>
      </c>
      <c r="AS64" s="10">
        <v>5.5</v>
      </c>
      <c r="AT64" s="10">
        <v>7.5</v>
      </c>
      <c r="AU64" s="10">
        <v>9.5</v>
      </c>
      <c r="AV64" s="10">
        <v>7.5</v>
      </c>
      <c r="AW64" s="10">
        <v>6.5</v>
      </c>
      <c r="AX64" s="10">
        <v>7</v>
      </c>
      <c r="AY64" s="157">
        <v>9</v>
      </c>
      <c r="AZ64" s="149">
        <v>16</v>
      </c>
      <c r="BA64" s="149">
        <v>19</v>
      </c>
      <c r="BB64" s="214">
        <v>13</v>
      </c>
      <c r="BC64" s="214">
        <v>13</v>
      </c>
      <c r="BD64" s="214">
        <v>15</v>
      </c>
      <c r="BE64" s="54">
        <v>15</v>
      </c>
      <c r="BF64" s="370">
        <v>11.5</v>
      </c>
      <c r="BG64" s="370">
        <v>8</v>
      </c>
      <c r="BH64" s="370">
        <v>7</v>
      </c>
      <c r="BI64" s="370">
        <v>6</v>
      </c>
      <c r="BJ64" s="370">
        <v>3</v>
      </c>
      <c r="BK64" s="370">
        <v>3</v>
      </c>
      <c r="BL64" s="370">
        <v>0</v>
      </c>
      <c r="BM64" s="370">
        <v>0</v>
      </c>
      <c r="BN64" s="370">
        <v>5</v>
      </c>
      <c r="BO64" s="370">
        <v>2</v>
      </c>
      <c r="BP64" s="370">
        <v>10</v>
      </c>
      <c r="BQ64" s="370">
        <v>7</v>
      </c>
      <c r="BR64" s="370">
        <v>6</v>
      </c>
      <c r="BS64" s="370">
        <f>AVERAGE(CongestionIndex!$C$106:$D$106)</f>
        <v>4</v>
      </c>
      <c r="BT64" s="370"/>
      <c r="BU64" s="370"/>
      <c r="BV64" s="47"/>
      <c r="BW64" s="370"/>
    </row>
    <row r="65" spans="1:75" s="54" customFormat="1" ht="13.5">
      <c r="A65" s="134" t="s">
        <v>123</v>
      </c>
      <c r="B65" s="104">
        <v>1</v>
      </c>
      <c r="C65" s="104">
        <v>2.5</v>
      </c>
      <c r="D65" s="104">
        <v>4.5</v>
      </c>
      <c r="E65" s="104">
        <v>6.5</v>
      </c>
      <c r="F65" s="104">
        <v>5.5</v>
      </c>
      <c r="G65" s="225">
        <v>5.5</v>
      </c>
      <c r="H65" s="67"/>
      <c r="I65" s="104">
        <v>6.5</v>
      </c>
      <c r="J65" s="104">
        <v>4.5</v>
      </c>
      <c r="K65" s="104">
        <v>1</v>
      </c>
      <c r="L65" s="104">
        <v>0.5</v>
      </c>
      <c r="M65" s="104">
        <v>1</v>
      </c>
      <c r="N65" s="104">
        <v>2.5</v>
      </c>
      <c r="O65" s="104">
        <v>4.5</v>
      </c>
      <c r="P65" s="104">
        <v>0.5</v>
      </c>
      <c r="Q65" s="104">
        <v>0.5</v>
      </c>
      <c r="R65" s="104">
        <v>5.5</v>
      </c>
      <c r="S65" s="104">
        <v>1</v>
      </c>
      <c r="T65" s="104">
        <v>1</v>
      </c>
      <c r="U65" s="104">
        <v>5.5</v>
      </c>
      <c r="V65" s="104">
        <v>2.5</v>
      </c>
      <c r="W65" s="104">
        <v>1</v>
      </c>
      <c r="X65" s="104">
        <v>1</v>
      </c>
      <c r="Y65" s="104">
        <v>0.5</v>
      </c>
      <c r="Z65" s="104">
        <v>1</v>
      </c>
      <c r="AA65" s="104">
        <v>0.5</v>
      </c>
      <c r="AB65" s="104">
        <v>1.5</v>
      </c>
      <c r="AC65" s="10">
        <v>0.5</v>
      </c>
      <c r="AD65" s="10">
        <v>0.5</v>
      </c>
      <c r="AE65" s="10">
        <v>1.5</v>
      </c>
      <c r="AF65" s="10">
        <v>0.5</v>
      </c>
      <c r="AG65" s="10">
        <v>0.5</v>
      </c>
      <c r="AH65" s="10">
        <v>0.5</v>
      </c>
      <c r="AI65" s="10">
        <v>0.5</v>
      </c>
      <c r="AJ65" s="10">
        <v>0.5</v>
      </c>
      <c r="AK65" s="10">
        <v>0.5</v>
      </c>
      <c r="AL65" s="10">
        <v>0.5</v>
      </c>
      <c r="AM65" s="10">
        <v>0.5</v>
      </c>
      <c r="AN65" s="10">
        <v>3.5</v>
      </c>
      <c r="AO65" s="10">
        <v>3.5</v>
      </c>
      <c r="AP65" s="10">
        <v>5.5</v>
      </c>
      <c r="AQ65" s="10">
        <v>2.5</v>
      </c>
      <c r="AR65" s="10">
        <v>3.5</v>
      </c>
      <c r="AS65" s="10">
        <v>6.5</v>
      </c>
      <c r="AT65" s="10">
        <v>6.5</v>
      </c>
      <c r="AU65" s="10">
        <v>7.5</v>
      </c>
      <c r="AV65" s="10">
        <v>8.5</v>
      </c>
      <c r="AW65" s="10">
        <v>8.5</v>
      </c>
      <c r="AX65" s="10">
        <v>8.5</v>
      </c>
      <c r="AY65" s="158">
        <v>10</v>
      </c>
      <c r="AZ65" s="149">
        <v>10</v>
      </c>
      <c r="BA65" s="149">
        <v>10</v>
      </c>
      <c r="BB65" s="214">
        <v>7</v>
      </c>
      <c r="BC65" s="214">
        <v>9</v>
      </c>
      <c r="BD65" s="214">
        <v>11</v>
      </c>
      <c r="BE65" s="54">
        <v>8</v>
      </c>
      <c r="BF65" s="370">
        <v>6.5</v>
      </c>
      <c r="BG65" s="370">
        <v>0</v>
      </c>
      <c r="BH65" s="370">
        <v>4</v>
      </c>
      <c r="BI65" s="370">
        <v>5</v>
      </c>
      <c r="BJ65" s="370">
        <v>4</v>
      </c>
      <c r="BK65" s="370">
        <v>2</v>
      </c>
      <c r="BL65" s="370">
        <v>0</v>
      </c>
      <c r="BM65" s="370">
        <v>2</v>
      </c>
      <c r="BN65" s="370">
        <v>6</v>
      </c>
      <c r="BO65" s="370">
        <v>4</v>
      </c>
      <c r="BP65" s="370">
        <v>3</v>
      </c>
      <c r="BQ65" s="370">
        <v>2</v>
      </c>
      <c r="BR65" s="370">
        <v>4</v>
      </c>
      <c r="BS65" s="370">
        <f>AVERAGE(CongestionIndex!$C$107:$D$107)</f>
        <v>3</v>
      </c>
      <c r="BT65" s="370"/>
      <c r="BU65" s="370"/>
      <c r="BV65" s="47"/>
      <c r="BW65" s="370"/>
    </row>
    <row r="66" spans="1:75" s="54" customFormat="1" ht="13.5">
      <c r="A66" s="105" t="s">
        <v>64</v>
      </c>
      <c r="B66" s="10"/>
      <c r="C66" s="10"/>
      <c r="D66" s="10"/>
      <c r="E66" s="10"/>
      <c r="F66" s="10"/>
      <c r="G66" s="155"/>
      <c r="H66" s="67"/>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Z66" s="166"/>
      <c r="BA66" s="166"/>
      <c r="BB66" s="215"/>
      <c r="BC66" s="215"/>
      <c r="BD66" s="214"/>
      <c r="BE66" s="148"/>
      <c r="BH66" s="370"/>
      <c r="BI66" s="370"/>
      <c r="BJ66" s="370"/>
      <c r="BK66" s="370"/>
      <c r="BL66" s="370"/>
      <c r="BM66" s="370"/>
      <c r="BN66" s="370"/>
      <c r="BO66" s="370"/>
      <c r="BP66" s="370"/>
      <c r="BQ66" s="370"/>
      <c r="BR66" s="370"/>
      <c r="BS66" s="370"/>
      <c r="BT66" s="370"/>
      <c r="BU66" s="370"/>
      <c r="BV66" s="47"/>
      <c r="BW66" s="370"/>
    </row>
    <row r="67" spans="1:75" s="54" customFormat="1" ht="13.5">
      <c r="A67" s="52" t="s">
        <v>135</v>
      </c>
      <c r="B67" s="10">
        <v>3.5</v>
      </c>
      <c r="C67" s="10">
        <v>5.5</v>
      </c>
      <c r="D67" s="10">
        <v>5.5</v>
      </c>
      <c r="E67" s="10">
        <v>5.5</v>
      </c>
      <c r="F67" s="10">
        <v>5.5</v>
      </c>
      <c r="G67" s="155">
        <v>7.5</v>
      </c>
      <c r="H67" s="67"/>
      <c r="I67" s="10">
        <v>5.5</v>
      </c>
      <c r="J67" s="10">
        <v>3.5</v>
      </c>
      <c r="K67" s="10">
        <v>3.5</v>
      </c>
      <c r="L67" s="10">
        <v>2</v>
      </c>
      <c r="M67" s="10">
        <v>1</v>
      </c>
      <c r="N67" s="10">
        <v>2.5</v>
      </c>
      <c r="O67" s="10">
        <v>5.5</v>
      </c>
      <c r="P67" s="10">
        <v>1</v>
      </c>
      <c r="Q67" s="10">
        <v>0.5</v>
      </c>
      <c r="R67" s="10">
        <v>0.5</v>
      </c>
      <c r="S67" s="10">
        <v>0.5</v>
      </c>
      <c r="T67" s="10">
        <v>0.5</v>
      </c>
      <c r="U67" s="10">
        <v>0.5</v>
      </c>
      <c r="V67" s="10">
        <v>0.5</v>
      </c>
      <c r="W67" s="10">
        <v>0.5</v>
      </c>
      <c r="X67" s="10">
        <v>0.5</v>
      </c>
      <c r="Y67" s="10">
        <v>0.5</v>
      </c>
      <c r="Z67" s="10">
        <v>0.5</v>
      </c>
      <c r="AA67" s="10">
        <v>0.5</v>
      </c>
      <c r="AB67" s="10">
        <v>0.5</v>
      </c>
      <c r="AC67" s="10">
        <v>0.5</v>
      </c>
      <c r="AD67" s="10">
        <v>0.5</v>
      </c>
      <c r="AE67" s="10">
        <v>0.5</v>
      </c>
      <c r="AF67" s="10">
        <v>0.5</v>
      </c>
      <c r="AG67" s="10">
        <v>0.5</v>
      </c>
      <c r="AH67" s="10">
        <v>0.5</v>
      </c>
      <c r="AI67" s="10">
        <v>0.5</v>
      </c>
      <c r="AJ67" s="10">
        <v>0.5</v>
      </c>
      <c r="AK67" s="10">
        <v>0.5</v>
      </c>
      <c r="AL67" s="10">
        <v>0.5</v>
      </c>
      <c r="AM67" s="10">
        <v>0.5</v>
      </c>
      <c r="AN67" s="10">
        <v>0.5</v>
      </c>
      <c r="AO67" s="10">
        <v>0.5</v>
      </c>
      <c r="AP67" s="10">
        <v>0.5</v>
      </c>
      <c r="AQ67" s="10">
        <v>0.5</v>
      </c>
      <c r="AR67" s="10">
        <v>0.5</v>
      </c>
      <c r="AS67" s="10">
        <v>1.5</v>
      </c>
      <c r="AT67" s="10">
        <v>1.5</v>
      </c>
      <c r="AU67" s="10">
        <v>2.5</v>
      </c>
      <c r="AV67" s="10">
        <v>2.5</v>
      </c>
      <c r="AW67" s="10">
        <v>1.5</v>
      </c>
      <c r="AX67" s="10">
        <v>1.5</v>
      </c>
      <c r="AY67" s="159">
        <v>4</v>
      </c>
      <c r="AZ67" s="149">
        <v>4</v>
      </c>
      <c r="BA67" s="149">
        <v>2</v>
      </c>
      <c r="BB67" s="214">
        <v>2</v>
      </c>
      <c r="BC67" s="214">
        <v>2</v>
      </c>
      <c r="BD67" s="214">
        <v>2</v>
      </c>
      <c r="BE67" s="54">
        <v>0</v>
      </c>
      <c r="BF67" s="54">
        <v>1</v>
      </c>
      <c r="BG67" s="54">
        <v>2</v>
      </c>
      <c r="BH67" s="370">
        <v>0</v>
      </c>
      <c r="BI67" s="370">
        <v>0</v>
      </c>
      <c r="BJ67" s="370">
        <v>0</v>
      </c>
      <c r="BK67" s="370">
        <v>0</v>
      </c>
      <c r="BL67" s="370">
        <v>3</v>
      </c>
      <c r="BM67" s="370">
        <v>2</v>
      </c>
      <c r="BN67" s="370">
        <v>1</v>
      </c>
      <c r="BO67" s="370">
        <v>0</v>
      </c>
      <c r="BP67" s="370">
        <v>0</v>
      </c>
      <c r="BQ67" s="370">
        <v>0</v>
      </c>
      <c r="BR67" s="370">
        <v>2</v>
      </c>
      <c r="BS67" s="370">
        <f>AVERAGE(CongestionIndex!$C$109:$D$109)</f>
        <v>2</v>
      </c>
      <c r="BT67" s="370"/>
      <c r="BU67" s="370"/>
      <c r="BV67" s="47"/>
      <c r="BW67" s="370"/>
    </row>
    <row r="68" spans="1:75" s="54" customFormat="1" ht="13.5">
      <c r="A68" s="52" t="s">
        <v>66</v>
      </c>
      <c r="B68" s="10">
        <v>3.5</v>
      </c>
      <c r="C68" s="10">
        <v>5.5</v>
      </c>
      <c r="D68" s="10">
        <v>5.5</v>
      </c>
      <c r="E68" s="10">
        <v>5.5</v>
      </c>
      <c r="F68" s="10">
        <v>5.5</v>
      </c>
      <c r="G68" s="155">
        <v>7</v>
      </c>
      <c r="H68" s="67"/>
      <c r="I68" s="10">
        <v>5.5</v>
      </c>
      <c r="J68" s="10">
        <v>5.5</v>
      </c>
      <c r="K68" s="10">
        <v>4.5</v>
      </c>
      <c r="L68" s="10">
        <v>2.5</v>
      </c>
      <c r="M68" s="10">
        <v>2.5</v>
      </c>
      <c r="N68" s="10">
        <v>3.5</v>
      </c>
      <c r="O68" s="10">
        <v>2.5</v>
      </c>
      <c r="P68" s="10">
        <v>1</v>
      </c>
      <c r="Q68" s="10">
        <v>0.5</v>
      </c>
      <c r="R68" s="10">
        <v>0.5</v>
      </c>
      <c r="S68" s="10">
        <v>0.5</v>
      </c>
      <c r="T68" s="10">
        <v>0.5</v>
      </c>
      <c r="U68" s="10">
        <v>0.5</v>
      </c>
      <c r="V68" s="10">
        <v>0.5</v>
      </c>
      <c r="W68" s="10">
        <v>0.5</v>
      </c>
      <c r="X68" s="10">
        <v>0.5</v>
      </c>
      <c r="Y68" s="10">
        <v>0.5</v>
      </c>
      <c r="Z68" s="10">
        <v>0.5</v>
      </c>
      <c r="AA68" s="10">
        <v>0.5</v>
      </c>
      <c r="AB68" s="10">
        <v>0.5</v>
      </c>
      <c r="AC68" s="10">
        <v>0.5</v>
      </c>
      <c r="AD68" s="10">
        <v>0.5</v>
      </c>
      <c r="AE68" s="10">
        <v>0.5</v>
      </c>
      <c r="AF68" s="10">
        <v>0.5</v>
      </c>
      <c r="AG68" s="10">
        <v>0.5</v>
      </c>
      <c r="AH68" s="10">
        <v>0.5</v>
      </c>
      <c r="AI68" s="10">
        <v>0.5</v>
      </c>
      <c r="AJ68" s="10">
        <v>0.5</v>
      </c>
      <c r="AK68" s="10">
        <v>0.5</v>
      </c>
      <c r="AL68" s="10">
        <v>0.5</v>
      </c>
      <c r="AM68" s="10">
        <v>0.5</v>
      </c>
      <c r="AN68" s="10">
        <v>0.5</v>
      </c>
      <c r="AO68" s="10">
        <v>0.5</v>
      </c>
      <c r="AP68" s="10">
        <v>0.5</v>
      </c>
      <c r="AQ68" s="10">
        <v>2.5</v>
      </c>
      <c r="AR68" s="10">
        <v>1.5</v>
      </c>
      <c r="AS68" s="10">
        <v>1.5</v>
      </c>
      <c r="AT68" s="10">
        <v>2.5</v>
      </c>
      <c r="AU68" s="10">
        <v>2.5</v>
      </c>
      <c r="AV68" s="10">
        <v>4.5</v>
      </c>
      <c r="AW68" s="10">
        <v>3.5</v>
      </c>
      <c r="AX68" s="10">
        <v>3.5</v>
      </c>
      <c r="AY68" s="159">
        <v>2</v>
      </c>
      <c r="AZ68" s="149">
        <v>0</v>
      </c>
      <c r="BA68" s="149">
        <v>2</v>
      </c>
      <c r="BB68" s="214">
        <v>3</v>
      </c>
      <c r="BC68" s="214">
        <v>2</v>
      </c>
      <c r="BD68" s="214">
        <v>2</v>
      </c>
      <c r="BE68" s="54">
        <v>0</v>
      </c>
      <c r="BF68" s="370">
        <v>2</v>
      </c>
      <c r="BG68" s="370">
        <v>2</v>
      </c>
      <c r="BH68" s="370">
        <v>0</v>
      </c>
      <c r="BI68" s="370">
        <v>0</v>
      </c>
      <c r="BJ68" s="370">
        <v>2</v>
      </c>
      <c r="BK68" s="370">
        <v>0</v>
      </c>
      <c r="BL68" s="370">
        <v>0</v>
      </c>
      <c r="BM68" s="370">
        <v>0</v>
      </c>
      <c r="BN68" s="370">
        <v>0</v>
      </c>
      <c r="BO68" s="370">
        <v>0</v>
      </c>
      <c r="BP68" s="370">
        <v>0</v>
      </c>
      <c r="BQ68" s="370">
        <v>1</v>
      </c>
      <c r="BR68" s="370">
        <v>1</v>
      </c>
      <c r="BS68" s="370">
        <f>AVERAGE(CongestionIndex!$C$110:$D$110)</f>
        <v>2</v>
      </c>
      <c r="BT68" s="370"/>
      <c r="BU68" s="370"/>
      <c r="BV68" s="47"/>
      <c r="BW68" s="370"/>
    </row>
    <row r="69" spans="1:75" s="54" customFormat="1" ht="13.5">
      <c r="A69" s="52" t="s">
        <v>67</v>
      </c>
      <c r="B69" s="10">
        <v>2.5</v>
      </c>
      <c r="C69" s="10">
        <v>2.5</v>
      </c>
      <c r="D69" s="10">
        <v>2.5</v>
      </c>
      <c r="E69" s="10">
        <v>2.5</v>
      </c>
      <c r="F69" s="10">
        <v>3.5</v>
      </c>
      <c r="G69" s="155">
        <v>3.5</v>
      </c>
      <c r="H69" s="67"/>
      <c r="I69" s="10">
        <v>2.5</v>
      </c>
      <c r="J69" s="10">
        <v>1</v>
      </c>
      <c r="K69" s="10">
        <v>1</v>
      </c>
      <c r="L69" s="10">
        <v>0.5</v>
      </c>
      <c r="M69" s="10">
        <v>1</v>
      </c>
      <c r="N69" s="10">
        <v>2.5</v>
      </c>
      <c r="O69" s="10">
        <v>1</v>
      </c>
      <c r="P69" s="10">
        <v>1</v>
      </c>
      <c r="Q69" s="10">
        <v>0.5</v>
      </c>
      <c r="R69" s="10">
        <v>0.5</v>
      </c>
      <c r="S69" s="10">
        <v>0.5</v>
      </c>
      <c r="T69" s="10">
        <v>0.5</v>
      </c>
      <c r="U69" s="10">
        <v>0.5</v>
      </c>
      <c r="V69" s="10">
        <v>0.5</v>
      </c>
      <c r="W69" s="10">
        <v>0.5</v>
      </c>
      <c r="X69" s="10">
        <v>0.5</v>
      </c>
      <c r="Y69" s="10">
        <v>0.5</v>
      </c>
      <c r="Z69" s="10">
        <v>0.5</v>
      </c>
      <c r="AA69" s="10">
        <v>0.5</v>
      </c>
      <c r="AB69" s="10">
        <v>0.5</v>
      </c>
      <c r="AC69" s="10">
        <v>0.5</v>
      </c>
      <c r="AD69" s="10">
        <v>0.5</v>
      </c>
      <c r="AE69" s="10">
        <v>0.5</v>
      </c>
      <c r="AF69" s="10">
        <v>0.5</v>
      </c>
      <c r="AG69" s="10">
        <v>0.5</v>
      </c>
      <c r="AH69" s="10">
        <v>0.5</v>
      </c>
      <c r="AI69" s="10">
        <v>0.5</v>
      </c>
      <c r="AJ69" s="10">
        <v>0.5</v>
      </c>
      <c r="AK69" s="10">
        <v>0.5</v>
      </c>
      <c r="AL69" s="10">
        <v>0.5</v>
      </c>
      <c r="AM69" s="10">
        <v>0.5</v>
      </c>
      <c r="AN69" s="10">
        <v>0.5</v>
      </c>
      <c r="AO69" s="10">
        <v>0.5</v>
      </c>
      <c r="AP69" s="10">
        <v>0.5</v>
      </c>
      <c r="AQ69" s="10">
        <v>0.5</v>
      </c>
      <c r="AR69" s="10">
        <v>2.5</v>
      </c>
      <c r="AS69" s="10">
        <v>2.5</v>
      </c>
      <c r="AT69" s="10">
        <v>2.5</v>
      </c>
      <c r="AU69" s="10">
        <v>2.5</v>
      </c>
      <c r="AV69" s="10">
        <v>2.5</v>
      </c>
      <c r="AW69" s="10">
        <v>3.5</v>
      </c>
      <c r="AX69" s="10">
        <v>3.5</v>
      </c>
      <c r="AY69" s="159">
        <v>4</v>
      </c>
      <c r="AZ69" s="149">
        <v>4</v>
      </c>
      <c r="BA69" s="149">
        <v>2</v>
      </c>
      <c r="BB69" s="214">
        <v>0</v>
      </c>
      <c r="BC69" s="214">
        <v>3</v>
      </c>
      <c r="BD69" s="214">
        <v>2</v>
      </c>
      <c r="BE69" s="54">
        <v>0</v>
      </c>
      <c r="BF69" s="370">
        <v>0</v>
      </c>
      <c r="BG69" s="370">
        <v>2</v>
      </c>
      <c r="BH69" s="370">
        <v>1</v>
      </c>
      <c r="BI69" s="370">
        <v>1</v>
      </c>
      <c r="BJ69" s="370">
        <v>2</v>
      </c>
      <c r="BK69" s="370">
        <v>0</v>
      </c>
      <c r="BL69" s="370">
        <v>3</v>
      </c>
      <c r="BM69" s="370">
        <v>2</v>
      </c>
      <c r="BN69" s="370">
        <v>3</v>
      </c>
      <c r="BO69" s="370">
        <v>1</v>
      </c>
      <c r="BP69" s="370">
        <v>2</v>
      </c>
      <c r="BQ69" s="370">
        <v>0</v>
      </c>
      <c r="BR69" s="370">
        <v>0</v>
      </c>
      <c r="BS69" s="370">
        <f>AVERAGE(CongestionIndex!$C$111:$D$111)</f>
        <v>2</v>
      </c>
      <c r="BT69" s="370"/>
      <c r="BU69" s="370"/>
      <c r="BV69" s="47"/>
      <c r="BW69" s="370"/>
    </row>
    <row r="70" spans="1:75" s="54" customFormat="1" ht="13.5">
      <c r="A70" s="52" t="s">
        <v>65</v>
      </c>
      <c r="B70" s="55">
        <v>0.5</v>
      </c>
      <c r="C70" s="55">
        <v>0.5</v>
      </c>
      <c r="D70" s="55">
        <v>0.5</v>
      </c>
      <c r="E70" s="55">
        <v>0.5</v>
      </c>
      <c r="F70" s="55">
        <v>0.5</v>
      </c>
      <c r="G70" s="161">
        <v>0.5</v>
      </c>
      <c r="H70" s="113"/>
      <c r="I70" s="55">
        <v>0.5</v>
      </c>
      <c r="J70" s="55">
        <v>0.5</v>
      </c>
      <c r="K70" s="55">
        <v>0.5</v>
      </c>
      <c r="L70" s="55">
        <v>0.5</v>
      </c>
      <c r="M70" s="55">
        <v>0.5</v>
      </c>
      <c r="N70" s="55">
        <v>0.5</v>
      </c>
      <c r="O70" s="55">
        <v>0.5</v>
      </c>
      <c r="P70" s="55">
        <v>0.5</v>
      </c>
      <c r="Q70" s="55">
        <v>0.5</v>
      </c>
      <c r="R70" s="55">
        <v>0.5</v>
      </c>
      <c r="S70" s="55">
        <v>0.5</v>
      </c>
      <c r="T70" s="55">
        <v>0.5</v>
      </c>
      <c r="U70" s="55">
        <v>0.5</v>
      </c>
      <c r="V70" s="55">
        <v>0.5</v>
      </c>
      <c r="W70" s="55">
        <v>0.5</v>
      </c>
      <c r="X70" s="55">
        <v>0.5</v>
      </c>
      <c r="Y70" s="55">
        <v>0.5</v>
      </c>
      <c r="Z70" s="55">
        <v>0.5</v>
      </c>
      <c r="AA70" s="55">
        <v>0.5</v>
      </c>
      <c r="AB70" s="55">
        <v>0.5</v>
      </c>
      <c r="AC70" s="55">
        <v>0.5</v>
      </c>
      <c r="AD70" s="55">
        <v>0.5</v>
      </c>
      <c r="AE70" s="55">
        <v>0.5</v>
      </c>
      <c r="AF70" s="55">
        <v>0.5</v>
      </c>
      <c r="AG70" s="55">
        <v>0.5</v>
      </c>
      <c r="AH70" s="55">
        <v>0.5</v>
      </c>
      <c r="AI70" s="55">
        <v>0.5</v>
      </c>
      <c r="AJ70" s="55">
        <v>0.5</v>
      </c>
      <c r="AK70" s="55">
        <v>0.5</v>
      </c>
      <c r="AL70" s="55">
        <v>0.5</v>
      </c>
      <c r="AM70" s="55">
        <v>0.5</v>
      </c>
      <c r="AN70" s="55">
        <v>0.5</v>
      </c>
      <c r="AO70" s="55">
        <v>0.5</v>
      </c>
      <c r="AP70" s="55">
        <v>0.5</v>
      </c>
      <c r="AQ70" s="55">
        <v>0.5</v>
      </c>
      <c r="AR70" s="55">
        <v>0.5</v>
      </c>
      <c r="AS70" s="55">
        <v>0.5</v>
      </c>
      <c r="AT70" s="55">
        <v>0.5</v>
      </c>
      <c r="AU70" s="55">
        <v>0.5</v>
      </c>
      <c r="AV70" s="55">
        <v>0.5</v>
      </c>
      <c r="AW70" s="55">
        <v>0.5</v>
      </c>
      <c r="AX70" s="55">
        <v>0.5</v>
      </c>
      <c r="AY70" s="159">
        <v>2</v>
      </c>
      <c r="AZ70" s="149">
        <v>4</v>
      </c>
      <c r="BA70" s="149">
        <v>0</v>
      </c>
      <c r="BB70" s="214">
        <v>4</v>
      </c>
      <c r="BC70" s="214">
        <v>3</v>
      </c>
      <c r="BD70" s="214">
        <v>0</v>
      </c>
      <c r="BE70" s="54">
        <v>0</v>
      </c>
      <c r="BF70" s="370">
        <v>0</v>
      </c>
      <c r="BG70" s="370">
        <v>0</v>
      </c>
      <c r="BH70" s="370">
        <v>0</v>
      </c>
      <c r="BI70" s="370">
        <f>AVERAGE(CongestionIndex!C112:D112)</f>
        <v>0</v>
      </c>
      <c r="BJ70" s="370">
        <v>0</v>
      </c>
      <c r="BK70" s="370">
        <v>2</v>
      </c>
      <c r="BL70" s="370">
        <v>0</v>
      </c>
      <c r="BM70" s="370">
        <v>0</v>
      </c>
      <c r="BN70" s="370">
        <v>0</v>
      </c>
      <c r="BO70" s="370">
        <v>0</v>
      </c>
      <c r="BP70" s="370">
        <v>1</v>
      </c>
      <c r="BQ70" s="370">
        <v>0</v>
      </c>
      <c r="BR70" s="370">
        <v>0</v>
      </c>
      <c r="BS70" s="370">
        <f>AVERAGE(CongestionIndex!$C$112:$D$112)</f>
        <v>0</v>
      </c>
      <c r="BT70" s="370"/>
      <c r="BU70" s="370"/>
      <c r="BV70" s="47"/>
      <c r="BW70" s="370"/>
    </row>
    <row r="71" spans="1:75" s="54" customFormat="1" ht="13.5">
      <c r="A71" s="52" t="s">
        <v>68</v>
      </c>
      <c r="B71" s="55">
        <v>1.5</v>
      </c>
      <c r="C71" s="55">
        <v>2.5</v>
      </c>
      <c r="D71" s="55">
        <v>2.5</v>
      </c>
      <c r="E71" s="55">
        <v>2.5</v>
      </c>
      <c r="F71" s="55">
        <v>0.5</v>
      </c>
      <c r="G71" s="161">
        <v>0.5</v>
      </c>
      <c r="H71" s="113"/>
      <c r="I71" s="55">
        <v>0.5</v>
      </c>
      <c r="J71" s="55">
        <v>1</v>
      </c>
      <c r="K71" s="55">
        <v>1</v>
      </c>
      <c r="L71" s="55">
        <v>1</v>
      </c>
      <c r="M71" s="55">
        <v>1</v>
      </c>
      <c r="N71" s="55">
        <v>0.5</v>
      </c>
      <c r="O71" s="55">
        <v>0.5</v>
      </c>
      <c r="P71" s="55">
        <v>0.5</v>
      </c>
      <c r="Q71" s="55">
        <v>0.5</v>
      </c>
      <c r="R71" s="55">
        <v>0.5</v>
      </c>
      <c r="S71" s="55">
        <v>0.5</v>
      </c>
      <c r="T71" s="55">
        <v>0.5</v>
      </c>
      <c r="U71" s="55">
        <v>0.5</v>
      </c>
      <c r="V71" s="55">
        <v>0.5</v>
      </c>
      <c r="W71" s="55">
        <v>0.5</v>
      </c>
      <c r="X71" s="55">
        <v>0.5</v>
      </c>
      <c r="Y71" s="55">
        <v>0.5</v>
      </c>
      <c r="Z71" s="55">
        <v>0.5</v>
      </c>
      <c r="AA71" s="55">
        <v>0.5</v>
      </c>
      <c r="AB71" s="55">
        <v>0.5</v>
      </c>
      <c r="AC71" s="55">
        <v>0.5</v>
      </c>
      <c r="AD71" s="55">
        <v>0.5</v>
      </c>
      <c r="AE71" s="55">
        <v>0.5</v>
      </c>
      <c r="AF71" s="55">
        <v>0.5</v>
      </c>
      <c r="AG71" s="55">
        <v>0.5</v>
      </c>
      <c r="AH71" s="55">
        <v>0.5</v>
      </c>
      <c r="AI71" s="55">
        <v>0.5</v>
      </c>
      <c r="AJ71" s="55">
        <v>0.5</v>
      </c>
      <c r="AK71" s="55">
        <v>0.5</v>
      </c>
      <c r="AL71" s="55">
        <v>0.5</v>
      </c>
      <c r="AM71" s="55">
        <v>0.5</v>
      </c>
      <c r="AN71" s="55">
        <v>0.5</v>
      </c>
      <c r="AO71" s="55">
        <v>0.5</v>
      </c>
      <c r="AP71" s="55">
        <v>0.5</v>
      </c>
      <c r="AQ71" s="55">
        <v>0.5</v>
      </c>
      <c r="AR71" s="55">
        <v>0.5</v>
      </c>
      <c r="AS71" s="55">
        <v>0.5</v>
      </c>
      <c r="AT71" s="55">
        <v>0.5</v>
      </c>
      <c r="AU71" s="55">
        <v>0.5</v>
      </c>
      <c r="AV71" s="55">
        <v>0.5</v>
      </c>
      <c r="AW71" s="55">
        <v>2.5</v>
      </c>
      <c r="AX71" s="55">
        <v>2.5</v>
      </c>
      <c r="AY71" s="160">
        <v>2</v>
      </c>
      <c r="AZ71" s="149">
        <v>3</v>
      </c>
      <c r="BA71" s="149">
        <v>2</v>
      </c>
      <c r="BB71" s="214">
        <v>4</v>
      </c>
      <c r="BC71" s="214">
        <v>3</v>
      </c>
      <c r="BD71" s="214">
        <v>2</v>
      </c>
      <c r="BE71" s="54">
        <v>0</v>
      </c>
      <c r="BF71" s="370">
        <v>0</v>
      </c>
      <c r="BG71" s="370">
        <v>1</v>
      </c>
      <c r="BH71" s="370">
        <v>0</v>
      </c>
      <c r="BI71" s="370">
        <v>1</v>
      </c>
      <c r="BJ71" s="370">
        <v>0</v>
      </c>
      <c r="BK71" s="370">
        <v>1</v>
      </c>
      <c r="BL71" s="370">
        <v>2</v>
      </c>
      <c r="BM71" s="370">
        <v>2</v>
      </c>
      <c r="BN71" s="370">
        <v>1</v>
      </c>
      <c r="BO71" s="370">
        <v>5</v>
      </c>
      <c r="BP71" s="370">
        <v>0</v>
      </c>
      <c r="BQ71" s="370">
        <v>1</v>
      </c>
      <c r="BR71" s="370">
        <v>2</v>
      </c>
      <c r="BS71" s="370">
        <f>AVERAGE(CongestionIndex!$C$113:$D$113)</f>
        <v>2</v>
      </c>
      <c r="BT71" s="370"/>
      <c r="BU71" s="370"/>
      <c r="BV71" s="47"/>
      <c r="BW71" s="370"/>
    </row>
    <row r="72" spans="1:75" s="54" customFormat="1" ht="13.5">
      <c r="A72" s="79" t="s">
        <v>69</v>
      </c>
      <c r="B72" s="55"/>
      <c r="C72" s="55"/>
      <c r="D72" s="55"/>
      <c r="E72" s="55"/>
      <c r="F72" s="55"/>
      <c r="G72" s="161"/>
      <c r="H72" s="113"/>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Z72" s="167"/>
      <c r="BA72" s="167"/>
      <c r="BB72" s="216"/>
      <c r="BC72" s="216"/>
      <c r="BD72" s="214"/>
      <c r="BE72" s="148"/>
      <c r="BH72" s="370"/>
      <c r="BI72" s="370"/>
      <c r="BJ72" s="370"/>
      <c r="BK72" s="370"/>
      <c r="BL72" s="370"/>
      <c r="BM72" s="370"/>
      <c r="BN72" s="370"/>
      <c r="BO72" s="370"/>
      <c r="BP72" s="370"/>
      <c r="BQ72" s="370"/>
      <c r="BR72" s="370"/>
      <c r="BS72" s="370"/>
      <c r="BT72" s="370"/>
      <c r="BU72" s="370"/>
      <c r="BV72" s="47"/>
      <c r="BW72" s="370"/>
    </row>
    <row r="73" spans="1:75" s="54" customFormat="1" ht="13.5">
      <c r="A73" s="52" t="s">
        <v>70</v>
      </c>
      <c r="B73" s="10">
        <v>1.5</v>
      </c>
      <c r="C73" s="10">
        <v>4.5</v>
      </c>
      <c r="D73" s="10">
        <v>4.5</v>
      </c>
      <c r="E73" s="10">
        <v>2</v>
      </c>
      <c r="F73" s="10">
        <v>4.5</v>
      </c>
      <c r="G73" s="155">
        <v>1.5</v>
      </c>
      <c r="H73" s="67"/>
      <c r="I73" s="10">
        <v>2.5</v>
      </c>
      <c r="J73" s="10">
        <v>2.5</v>
      </c>
      <c r="K73" s="10">
        <v>1</v>
      </c>
      <c r="L73" s="10">
        <v>1</v>
      </c>
      <c r="M73" s="10">
        <v>3.5</v>
      </c>
      <c r="N73" s="10">
        <v>4.5</v>
      </c>
      <c r="O73" s="10">
        <v>6.5</v>
      </c>
      <c r="P73" s="10">
        <v>1.5</v>
      </c>
      <c r="Q73" s="10">
        <v>5.5</v>
      </c>
      <c r="R73" s="10">
        <v>2.5</v>
      </c>
      <c r="S73" s="10">
        <v>2</v>
      </c>
      <c r="T73" s="10">
        <v>2</v>
      </c>
      <c r="U73" s="10">
        <v>1.5</v>
      </c>
      <c r="V73" s="10">
        <v>0.5</v>
      </c>
      <c r="W73" s="10">
        <v>1.5</v>
      </c>
      <c r="X73" s="10">
        <v>2.5</v>
      </c>
      <c r="Y73" s="10">
        <v>1</v>
      </c>
      <c r="Z73" s="10">
        <v>1</v>
      </c>
      <c r="AA73" s="10">
        <v>1</v>
      </c>
      <c r="AB73" s="10">
        <v>1</v>
      </c>
      <c r="AC73" s="10">
        <v>0.5</v>
      </c>
      <c r="AD73" s="10">
        <v>1</v>
      </c>
      <c r="AE73" s="10">
        <v>1</v>
      </c>
      <c r="AF73" s="10">
        <v>2</v>
      </c>
      <c r="AG73" s="10">
        <v>2</v>
      </c>
      <c r="AH73" s="10">
        <v>3.5</v>
      </c>
      <c r="AI73" s="10">
        <v>2</v>
      </c>
      <c r="AJ73" s="10">
        <v>6.5</v>
      </c>
      <c r="AK73" s="10">
        <v>4</v>
      </c>
      <c r="AL73" s="10">
        <v>1.5</v>
      </c>
      <c r="AM73" s="10">
        <v>4.5</v>
      </c>
      <c r="AN73" s="10">
        <v>1.5</v>
      </c>
      <c r="AO73" s="10">
        <v>5.5</v>
      </c>
      <c r="AP73" s="10">
        <v>1.5</v>
      </c>
      <c r="AQ73" s="10">
        <v>4.5</v>
      </c>
      <c r="AR73" s="10">
        <v>5.5</v>
      </c>
      <c r="AS73" s="10">
        <v>6.5</v>
      </c>
      <c r="AT73" s="10">
        <v>1</v>
      </c>
      <c r="AU73" s="10">
        <v>2.5</v>
      </c>
      <c r="AV73" s="10">
        <v>2</v>
      </c>
      <c r="AW73" s="10">
        <v>6.5</v>
      </c>
      <c r="AX73" s="10">
        <v>6.5</v>
      </c>
      <c r="AY73" s="159">
        <v>12</v>
      </c>
      <c r="AZ73" s="149">
        <v>8</v>
      </c>
      <c r="BA73" s="149">
        <v>10</v>
      </c>
      <c r="BB73" s="214">
        <v>0</v>
      </c>
      <c r="BC73" s="214">
        <v>8</v>
      </c>
      <c r="BD73" s="214">
        <v>7</v>
      </c>
      <c r="BE73" s="54">
        <v>7</v>
      </c>
      <c r="BF73" s="54">
        <v>5</v>
      </c>
      <c r="BG73" s="54">
        <v>6</v>
      </c>
      <c r="BH73" s="370">
        <v>6</v>
      </c>
      <c r="BI73" s="370">
        <v>4</v>
      </c>
      <c r="BJ73" s="370">
        <v>4</v>
      </c>
      <c r="BK73" s="370">
        <v>5</v>
      </c>
      <c r="BL73" s="370">
        <v>2</v>
      </c>
      <c r="BM73" s="370">
        <v>2</v>
      </c>
      <c r="BN73" s="370">
        <v>3</v>
      </c>
      <c r="BO73" s="370">
        <v>3</v>
      </c>
      <c r="BP73" s="370">
        <v>7</v>
      </c>
      <c r="BQ73" s="370">
        <v>4</v>
      </c>
      <c r="BR73" s="370">
        <v>2</v>
      </c>
      <c r="BS73" s="370">
        <f>AVERAGE(CongestionIndex!$C$115:$D$115)</f>
        <v>2</v>
      </c>
      <c r="BT73" s="370"/>
      <c r="BU73" s="370"/>
      <c r="BV73" s="47"/>
      <c r="BW73" s="370"/>
    </row>
    <row r="74" spans="1:75" s="54" customFormat="1" ht="13.5">
      <c r="A74" s="52" t="s">
        <v>71</v>
      </c>
      <c r="B74" s="10">
        <v>9.5</v>
      </c>
      <c r="C74" s="10">
        <v>8.5</v>
      </c>
      <c r="D74" s="10">
        <v>8.5</v>
      </c>
      <c r="E74" s="10">
        <v>8.5</v>
      </c>
      <c r="F74" s="10">
        <v>8.5</v>
      </c>
      <c r="G74" s="155">
        <v>6.5</v>
      </c>
      <c r="H74" s="67"/>
      <c r="I74" s="10">
        <v>3</v>
      </c>
      <c r="J74" s="10">
        <v>3</v>
      </c>
      <c r="K74" s="10">
        <v>0.5</v>
      </c>
      <c r="L74" s="10">
        <v>1</v>
      </c>
      <c r="M74" s="10">
        <v>1</v>
      </c>
      <c r="N74" s="10">
        <v>0.5</v>
      </c>
      <c r="O74" s="10">
        <v>1</v>
      </c>
      <c r="P74" s="10">
        <v>0.5</v>
      </c>
      <c r="Q74" s="10">
        <v>5.5</v>
      </c>
      <c r="R74" s="10">
        <v>3.5</v>
      </c>
      <c r="S74" s="10">
        <v>1</v>
      </c>
      <c r="T74" s="10">
        <v>1</v>
      </c>
      <c r="U74" s="10">
        <v>1</v>
      </c>
      <c r="V74" s="10">
        <v>0.5</v>
      </c>
      <c r="W74" s="10">
        <v>1</v>
      </c>
      <c r="X74" s="10">
        <v>1</v>
      </c>
      <c r="Y74" s="10">
        <v>1</v>
      </c>
      <c r="Z74" s="10">
        <v>1</v>
      </c>
      <c r="AA74" s="10">
        <v>2.5</v>
      </c>
      <c r="AB74" s="10">
        <v>2.5</v>
      </c>
      <c r="AC74" s="10">
        <v>2.5</v>
      </c>
      <c r="AD74" s="10">
        <v>2</v>
      </c>
      <c r="AE74" s="10">
        <v>1</v>
      </c>
      <c r="AF74" s="10">
        <v>0.5</v>
      </c>
      <c r="AG74" s="10">
        <v>0.5</v>
      </c>
      <c r="AH74" s="10">
        <v>0.5</v>
      </c>
      <c r="AI74" s="10">
        <v>0.5</v>
      </c>
      <c r="AJ74" s="10">
        <v>5.5</v>
      </c>
      <c r="AK74" s="10">
        <v>1</v>
      </c>
      <c r="AL74" s="10">
        <v>1</v>
      </c>
      <c r="AM74" s="10">
        <v>1</v>
      </c>
      <c r="AN74" s="10">
        <v>2</v>
      </c>
      <c r="AO74" s="10">
        <v>5.5</v>
      </c>
      <c r="AP74" s="10">
        <v>2.5</v>
      </c>
      <c r="AQ74" s="10">
        <v>1.5</v>
      </c>
      <c r="AR74" s="10">
        <v>3.5</v>
      </c>
      <c r="AS74" s="10">
        <v>3.5</v>
      </c>
      <c r="AT74" s="10">
        <v>4.5</v>
      </c>
      <c r="AU74" s="10">
        <v>5.5</v>
      </c>
      <c r="AV74" s="10">
        <v>3</v>
      </c>
      <c r="AW74" s="10">
        <v>8.5</v>
      </c>
      <c r="AX74" s="10">
        <v>8.5</v>
      </c>
      <c r="AY74" s="159">
        <v>12</v>
      </c>
      <c r="AZ74" s="149">
        <v>10</v>
      </c>
      <c r="BA74" s="149">
        <v>9</v>
      </c>
      <c r="BB74" s="214">
        <v>7</v>
      </c>
      <c r="BC74" s="214">
        <v>5</v>
      </c>
      <c r="BD74" s="214">
        <v>2</v>
      </c>
      <c r="BE74" s="54">
        <v>3</v>
      </c>
      <c r="BF74" s="54">
        <v>1</v>
      </c>
      <c r="BG74" s="370">
        <v>1</v>
      </c>
      <c r="BH74" s="370">
        <v>0</v>
      </c>
      <c r="BI74" s="370">
        <v>0</v>
      </c>
      <c r="BJ74" s="370">
        <v>1</v>
      </c>
      <c r="BK74" s="370">
        <v>2</v>
      </c>
      <c r="BL74" s="370">
        <v>2</v>
      </c>
      <c r="BM74" s="370">
        <v>0</v>
      </c>
      <c r="BN74" s="370">
        <v>3</v>
      </c>
      <c r="BO74" s="370">
        <v>3</v>
      </c>
      <c r="BP74" s="370">
        <v>5</v>
      </c>
      <c r="BQ74" s="370">
        <v>2</v>
      </c>
      <c r="BR74" s="370">
        <v>0</v>
      </c>
      <c r="BS74" s="370">
        <f>AVERAGE(CongestionIndex!$C$116:$D$116)</f>
        <v>2</v>
      </c>
      <c r="BT74" s="370"/>
      <c r="BU74" s="370"/>
      <c r="BV74" s="47"/>
      <c r="BW74" s="370"/>
    </row>
    <row r="75" spans="1:75" s="54" customFormat="1" ht="13.5">
      <c r="A75" s="134" t="s">
        <v>124</v>
      </c>
      <c r="B75" s="10">
        <v>4</v>
      </c>
      <c r="C75" s="10">
        <v>4</v>
      </c>
      <c r="D75" s="10">
        <v>8.5</v>
      </c>
      <c r="E75" s="10">
        <v>8.5</v>
      </c>
      <c r="F75" s="10">
        <v>8.5</v>
      </c>
      <c r="G75" s="10">
        <v>5.5</v>
      </c>
      <c r="H75" s="103">
        <v>2</v>
      </c>
      <c r="I75" s="10">
        <v>2</v>
      </c>
      <c r="J75" s="10">
        <v>2</v>
      </c>
      <c r="K75" s="10">
        <v>1.5</v>
      </c>
      <c r="L75" s="10">
        <v>1.5</v>
      </c>
      <c r="M75" s="10">
        <v>1.5</v>
      </c>
      <c r="N75" s="10">
        <v>1</v>
      </c>
      <c r="O75" s="10">
        <v>2.5</v>
      </c>
      <c r="P75" s="10">
        <v>1.5</v>
      </c>
      <c r="Q75" s="10">
        <v>1.5</v>
      </c>
      <c r="R75" s="10">
        <v>5.5</v>
      </c>
      <c r="S75" s="10">
        <v>5.5</v>
      </c>
      <c r="T75" s="10">
        <v>2.5</v>
      </c>
      <c r="U75" s="10">
        <v>1.5</v>
      </c>
      <c r="V75" s="10">
        <v>2</v>
      </c>
      <c r="W75" s="10">
        <v>2</v>
      </c>
      <c r="X75" s="10">
        <v>1.5</v>
      </c>
      <c r="Y75" s="10">
        <v>1</v>
      </c>
      <c r="Z75" s="10">
        <v>1</v>
      </c>
      <c r="AA75" s="10">
        <v>1</v>
      </c>
      <c r="AB75" s="10">
        <v>1</v>
      </c>
      <c r="AC75" s="10">
        <v>1</v>
      </c>
      <c r="AD75" s="10">
        <v>1</v>
      </c>
      <c r="AE75" s="10">
        <v>0.5</v>
      </c>
      <c r="AF75" s="10">
        <v>0.5</v>
      </c>
      <c r="AG75" s="10">
        <v>0.5</v>
      </c>
      <c r="AH75" s="10">
        <v>2</v>
      </c>
      <c r="AI75" s="10">
        <v>1</v>
      </c>
      <c r="AJ75" s="10">
        <v>2.5</v>
      </c>
      <c r="AK75" s="10">
        <v>2.5</v>
      </c>
      <c r="AL75" s="10">
        <v>1.5</v>
      </c>
      <c r="AM75" s="10">
        <v>2.5</v>
      </c>
      <c r="AN75" s="10">
        <v>1.5</v>
      </c>
      <c r="AO75" s="10">
        <v>2.5</v>
      </c>
      <c r="AP75" s="10">
        <v>6.5</v>
      </c>
      <c r="AQ75" s="10">
        <v>8.5</v>
      </c>
      <c r="AR75" s="10">
        <v>5.5</v>
      </c>
      <c r="AS75" s="10">
        <v>7.5</v>
      </c>
      <c r="AT75" s="10">
        <v>5.5</v>
      </c>
      <c r="AU75" s="10">
        <v>5.5</v>
      </c>
      <c r="AV75" s="10">
        <v>2.5</v>
      </c>
      <c r="AW75" s="10">
        <v>8.5</v>
      </c>
      <c r="AX75" s="10">
        <v>8</v>
      </c>
      <c r="AY75" s="159">
        <v>6</v>
      </c>
      <c r="AZ75" s="149">
        <v>4</v>
      </c>
      <c r="BA75" s="149">
        <v>8</v>
      </c>
      <c r="BB75" s="214">
        <v>5</v>
      </c>
      <c r="BC75" s="214">
        <v>6</v>
      </c>
      <c r="BD75" s="214">
        <v>7</v>
      </c>
      <c r="BE75" s="54">
        <v>3</v>
      </c>
      <c r="BF75" s="54">
        <v>1</v>
      </c>
      <c r="BG75" s="370">
        <v>4</v>
      </c>
      <c r="BH75" s="370">
        <v>2</v>
      </c>
      <c r="BI75" s="370">
        <v>3</v>
      </c>
      <c r="BJ75" s="370">
        <v>3</v>
      </c>
      <c r="BK75" s="370">
        <v>4</v>
      </c>
      <c r="BL75" s="370">
        <v>4</v>
      </c>
      <c r="BM75" s="370">
        <v>8</v>
      </c>
      <c r="BN75" s="370">
        <v>5</v>
      </c>
      <c r="BO75" s="370">
        <v>4</v>
      </c>
      <c r="BP75" s="370">
        <v>5</v>
      </c>
      <c r="BQ75" s="370">
        <v>6</v>
      </c>
      <c r="BR75" s="370">
        <v>3</v>
      </c>
      <c r="BS75" s="370">
        <f>AVERAGE(CongestionIndex!$C$117:$D$117)</f>
        <v>3</v>
      </c>
      <c r="BT75" s="370"/>
      <c r="BU75" s="370"/>
      <c r="BV75" s="47"/>
      <c r="BW75" s="370"/>
    </row>
    <row r="76" spans="1:75" s="54" customFormat="1" ht="13.5">
      <c r="A76" s="134" t="s">
        <v>125</v>
      </c>
      <c r="B76" s="10">
        <v>0.5</v>
      </c>
      <c r="C76" s="10">
        <v>2.5</v>
      </c>
      <c r="D76" s="10">
        <v>1</v>
      </c>
      <c r="E76" s="10">
        <v>0.5</v>
      </c>
      <c r="F76" s="10">
        <v>1</v>
      </c>
      <c r="G76" s="10">
        <v>2</v>
      </c>
      <c r="H76" s="10">
        <v>1</v>
      </c>
      <c r="I76" s="10">
        <v>1</v>
      </c>
      <c r="J76" s="10">
        <v>0.5</v>
      </c>
      <c r="K76" s="10">
        <v>0.5</v>
      </c>
      <c r="L76" s="10">
        <v>0.5</v>
      </c>
      <c r="M76" s="10">
        <v>0.5</v>
      </c>
      <c r="N76" s="10">
        <v>0.5</v>
      </c>
      <c r="O76" s="10">
        <v>1.5</v>
      </c>
      <c r="P76" s="10">
        <v>0.5</v>
      </c>
      <c r="Q76" s="10">
        <v>1</v>
      </c>
      <c r="R76" s="10">
        <v>1</v>
      </c>
      <c r="S76" s="10">
        <v>0.5</v>
      </c>
      <c r="T76" s="10">
        <v>0.5</v>
      </c>
      <c r="U76" s="10">
        <v>0.5</v>
      </c>
      <c r="V76" s="10">
        <v>0.5</v>
      </c>
      <c r="W76" s="10">
        <v>0.5</v>
      </c>
      <c r="X76" s="10">
        <v>0.5</v>
      </c>
      <c r="Y76" s="10">
        <v>1</v>
      </c>
      <c r="Z76" s="10">
        <v>1</v>
      </c>
      <c r="AA76" s="10">
        <v>1</v>
      </c>
      <c r="AB76" s="10">
        <v>1</v>
      </c>
      <c r="AC76" s="10">
        <v>1</v>
      </c>
      <c r="AD76" s="10">
        <v>1</v>
      </c>
      <c r="AE76" s="10">
        <v>1</v>
      </c>
      <c r="AF76" s="10">
        <v>1</v>
      </c>
      <c r="AG76" s="10">
        <v>1</v>
      </c>
      <c r="AH76" s="10">
        <v>1</v>
      </c>
      <c r="AI76" s="10">
        <v>1</v>
      </c>
      <c r="AJ76" s="10">
        <v>1</v>
      </c>
      <c r="AK76" s="10">
        <v>1</v>
      </c>
      <c r="AL76" s="10">
        <v>1</v>
      </c>
      <c r="AM76" s="10">
        <v>1</v>
      </c>
      <c r="AN76" s="10">
        <v>1</v>
      </c>
      <c r="AO76" s="10">
        <v>0.5</v>
      </c>
      <c r="AP76" s="10">
        <v>0.5</v>
      </c>
      <c r="AQ76" s="10">
        <v>0.5</v>
      </c>
      <c r="AR76" s="10">
        <v>0.5</v>
      </c>
      <c r="AS76" s="10">
        <v>4.5</v>
      </c>
      <c r="AT76" s="10">
        <v>4.5</v>
      </c>
      <c r="AU76" s="10">
        <v>8.5</v>
      </c>
      <c r="AV76" s="10">
        <v>3</v>
      </c>
      <c r="AW76" s="10">
        <v>4.5</v>
      </c>
      <c r="AX76" s="10">
        <v>4</v>
      </c>
      <c r="AY76" s="159">
        <v>6</v>
      </c>
      <c r="AZ76" s="149">
        <v>9</v>
      </c>
      <c r="BA76" s="149">
        <v>8</v>
      </c>
      <c r="BB76" s="214">
        <v>4</v>
      </c>
      <c r="BC76" s="214">
        <v>4</v>
      </c>
      <c r="BD76" s="214">
        <v>5</v>
      </c>
      <c r="BE76" s="54">
        <v>4</v>
      </c>
      <c r="BF76" s="54">
        <v>0</v>
      </c>
      <c r="BG76" s="370">
        <v>1</v>
      </c>
      <c r="BH76" s="370">
        <v>5</v>
      </c>
      <c r="BI76" s="370">
        <v>3</v>
      </c>
      <c r="BJ76" s="370">
        <v>2</v>
      </c>
      <c r="BK76" s="370">
        <v>1</v>
      </c>
      <c r="BL76" s="370">
        <v>4</v>
      </c>
      <c r="BM76" s="370">
        <v>3</v>
      </c>
      <c r="BN76" s="370">
        <v>3</v>
      </c>
      <c r="BO76" s="370">
        <v>3</v>
      </c>
      <c r="BP76" s="370">
        <v>3</v>
      </c>
      <c r="BQ76" s="370">
        <v>4</v>
      </c>
      <c r="BR76" s="370">
        <v>4</v>
      </c>
      <c r="BS76" s="370">
        <f>AVERAGE(CongestionIndex!$C$118:$D$118)</f>
        <v>1</v>
      </c>
      <c r="BT76" s="370"/>
      <c r="BU76" s="370"/>
      <c r="BV76" s="47"/>
      <c r="BW76" s="370"/>
    </row>
    <row r="77" spans="1:75" s="54" customFormat="1" ht="13.5">
      <c r="A77" s="79" t="s">
        <v>72</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Z77" s="168"/>
      <c r="BA77" s="168"/>
      <c r="BB77" s="217"/>
      <c r="BC77" s="217"/>
      <c r="BD77" s="214"/>
      <c r="BE77" s="148"/>
      <c r="BH77" s="370"/>
      <c r="BI77" s="370"/>
      <c r="BJ77" s="370"/>
      <c r="BK77" s="370"/>
      <c r="BL77" s="370"/>
      <c r="BM77" s="370"/>
      <c r="BN77" s="370"/>
      <c r="BO77" s="370"/>
      <c r="BP77" s="370"/>
      <c r="BQ77" s="370"/>
      <c r="BR77" s="370"/>
      <c r="BS77" s="370"/>
      <c r="BT77" s="370"/>
      <c r="BU77" s="370"/>
      <c r="BV77" s="47"/>
      <c r="BW77" s="370"/>
    </row>
    <row r="78" spans="1:75" s="54" customFormat="1" ht="13.5">
      <c r="A78" s="52" t="s">
        <v>73</v>
      </c>
      <c r="B78" s="55">
        <v>6.5</v>
      </c>
      <c r="C78" s="55">
        <v>6.5</v>
      </c>
      <c r="D78" s="55">
        <v>6.5</v>
      </c>
      <c r="E78" s="55">
        <v>6.5</v>
      </c>
      <c r="F78" s="55">
        <v>6.5</v>
      </c>
      <c r="G78" s="55">
        <v>7.5</v>
      </c>
      <c r="H78" s="55">
        <v>6.5</v>
      </c>
      <c r="I78" s="55">
        <v>6.5</v>
      </c>
      <c r="J78" s="55">
        <v>7.5</v>
      </c>
      <c r="K78" s="55">
        <v>8.5</v>
      </c>
      <c r="L78" s="55">
        <v>8.5</v>
      </c>
      <c r="M78" s="55">
        <v>6.5</v>
      </c>
      <c r="N78" s="55">
        <v>8.5</v>
      </c>
      <c r="O78" s="55">
        <v>8.5</v>
      </c>
      <c r="P78" s="55">
        <v>2.5</v>
      </c>
      <c r="Q78" s="55">
        <v>0.5</v>
      </c>
      <c r="R78" s="55">
        <v>3.5</v>
      </c>
      <c r="S78" s="55">
        <v>2.5</v>
      </c>
      <c r="T78" s="55">
        <v>1</v>
      </c>
      <c r="U78" s="55">
        <v>1</v>
      </c>
      <c r="V78" s="55">
        <v>1</v>
      </c>
      <c r="W78" s="55">
        <v>1</v>
      </c>
      <c r="X78" s="55">
        <v>1</v>
      </c>
      <c r="Y78" s="55">
        <v>1</v>
      </c>
      <c r="Z78" s="55">
        <v>1</v>
      </c>
      <c r="AA78" s="55">
        <v>1</v>
      </c>
      <c r="AB78" s="55">
        <v>1</v>
      </c>
      <c r="AC78" s="55">
        <v>0.5</v>
      </c>
      <c r="AD78" s="55">
        <v>0.5</v>
      </c>
      <c r="AE78" s="55">
        <v>0.5</v>
      </c>
      <c r="AF78" s="55">
        <v>0.5</v>
      </c>
      <c r="AG78" s="55">
        <v>0.5</v>
      </c>
      <c r="AH78" s="55">
        <v>0.5</v>
      </c>
      <c r="AI78" s="55">
        <v>0.5</v>
      </c>
      <c r="AJ78" s="55">
        <v>0.5</v>
      </c>
      <c r="AK78" s="55">
        <v>0.5</v>
      </c>
      <c r="AL78" s="55">
        <v>0.5</v>
      </c>
      <c r="AM78" s="55">
        <v>2.5</v>
      </c>
      <c r="AN78" s="55">
        <v>1.5</v>
      </c>
      <c r="AO78" s="55">
        <v>3.5</v>
      </c>
      <c r="AP78" s="55">
        <v>1.5</v>
      </c>
      <c r="AQ78" s="55">
        <v>2.5</v>
      </c>
      <c r="AR78" s="55">
        <v>2.5</v>
      </c>
      <c r="AS78" s="55">
        <v>3.5</v>
      </c>
      <c r="AT78" s="55">
        <v>2.5</v>
      </c>
      <c r="AU78" s="55">
        <v>2.5</v>
      </c>
      <c r="AV78" s="55">
        <v>2.5</v>
      </c>
      <c r="AW78" s="55">
        <v>4.5</v>
      </c>
      <c r="AX78" s="55">
        <v>6</v>
      </c>
      <c r="AY78" s="159">
        <v>3</v>
      </c>
      <c r="AZ78" s="149">
        <v>3</v>
      </c>
      <c r="BA78" s="149">
        <v>8</v>
      </c>
      <c r="BB78" s="214">
        <v>5</v>
      </c>
      <c r="BC78" s="214">
        <v>8</v>
      </c>
      <c r="BD78" s="214">
        <v>6</v>
      </c>
      <c r="BE78" s="54">
        <v>4</v>
      </c>
      <c r="BF78" s="54">
        <v>2</v>
      </c>
      <c r="BG78" s="54">
        <v>2</v>
      </c>
      <c r="BH78" s="370">
        <v>3</v>
      </c>
      <c r="BI78" s="370">
        <v>2</v>
      </c>
      <c r="BJ78" s="370">
        <v>3</v>
      </c>
      <c r="BK78" s="370">
        <v>2</v>
      </c>
      <c r="BL78" s="370">
        <v>3</v>
      </c>
      <c r="BM78" s="370">
        <v>3</v>
      </c>
      <c r="BN78" s="370">
        <v>0</v>
      </c>
      <c r="BO78" s="370">
        <v>2</v>
      </c>
      <c r="BP78" s="370">
        <v>3</v>
      </c>
      <c r="BQ78" s="370">
        <v>3</v>
      </c>
      <c r="BR78" s="370">
        <v>1</v>
      </c>
      <c r="BS78" s="370">
        <f>AVERAGE(CongestionIndex!$C$120:$D$120)</f>
        <v>3</v>
      </c>
      <c r="BT78" s="370"/>
      <c r="BU78" s="370"/>
      <c r="BV78" s="47"/>
      <c r="BW78" s="370"/>
    </row>
    <row r="79" spans="1:75" s="54" customFormat="1" ht="13.5">
      <c r="A79" s="52" t="s">
        <v>74</v>
      </c>
      <c r="B79" s="55">
        <v>5.5</v>
      </c>
      <c r="C79" s="55">
        <v>4.5</v>
      </c>
      <c r="D79" s="55">
        <v>4.5</v>
      </c>
      <c r="E79" s="55">
        <v>5.5</v>
      </c>
      <c r="F79" s="55">
        <v>5.5</v>
      </c>
      <c r="G79" s="55">
        <v>7.5</v>
      </c>
      <c r="H79" s="55">
        <v>5.5</v>
      </c>
      <c r="I79" s="55">
        <v>5.5</v>
      </c>
      <c r="J79" s="55">
        <v>5.5</v>
      </c>
      <c r="K79" s="55">
        <v>4.5</v>
      </c>
      <c r="L79" s="55">
        <v>0.5</v>
      </c>
      <c r="M79" s="55">
        <v>1</v>
      </c>
      <c r="N79" s="55">
        <v>0.5</v>
      </c>
      <c r="O79" s="55">
        <v>0.5</v>
      </c>
      <c r="P79" s="55">
        <v>0.5</v>
      </c>
      <c r="Q79" s="55">
        <v>0.5</v>
      </c>
      <c r="R79" s="55">
        <v>0.5</v>
      </c>
      <c r="S79" s="55">
        <v>0.5</v>
      </c>
      <c r="T79" s="55">
        <v>0.5</v>
      </c>
      <c r="U79" s="55">
        <v>0.5</v>
      </c>
      <c r="V79" s="55">
        <v>0.5</v>
      </c>
      <c r="W79" s="55">
        <v>0.5</v>
      </c>
      <c r="X79" s="55">
        <v>1</v>
      </c>
      <c r="Y79" s="55">
        <v>1</v>
      </c>
      <c r="Z79" s="55">
        <v>1</v>
      </c>
      <c r="AA79" s="55">
        <v>1</v>
      </c>
      <c r="AB79" s="55">
        <v>1</v>
      </c>
      <c r="AC79" s="55">
        <v>0.5</v>
      </c>
      <c r="AD79" s="55">
        <v>1</v>
      </c>
      <c r="AE79" s="55">
        <v>1</v>
      </c>
      <c r="AF79" s="55">
        <v>0.5</v>
      </c>
      <c r="AG79" s="55">
        <v>0.5</v>
      </c>
      <c r="AH79" s="55">
        <v>0.5</v>
      </c>
      <c r="AI79" s="55">
        <v>0.5</v>
      </c>
      <c r="AJ79" s="55">
        <v>0.5</v>
      </c>
      <c r="AK79" s="55">
        <v>0.5</v>
      </c>
      <c r="AL79" s="55">
        <v>0.5</v>
      </c>
      <c r="AM79" s="55">
        <v>0.5</v>
      </c>
      <c r="AN79" s="55">
        <v>0.5</v>
      </c>
      <c r="AO79" s="55">
        <v>0.5</v>
      </c>
      <c r="AP79" s="55">
        <v>0.5</v>
      </c>
      <c r="AQ79" s="55">
        <v>0.5</v>
      </c>
      <c r="AR79" s="55">
        <v>0.5</v>
      </c>
      <c r="AS79" s="55">
        <v>0.5</v>
      </c>
      <c r="AT79" s="55">
        <v>2.5</v>
      </c>
      <c r="AU79" s="55">
        <v>2.5</v>
      </c>
      <c r="AV79" s="55">
        <v>2.5</v>
      </c>
      <c r="AW79" s="55">
        <v>2.5</v>
      </c>
      <c r="AX79" s="55">
        <v>2.5</v>
      </c>
      <c r="AY79" s="159">
        <v>0</v>
      </c>
      <c r="AZ79" s="149"/>
      <c r="BA79" s="149">
        <v>0</v>
      </c>
      <c r="BB79" s="214">
        <v>0</v>
      </c>
      <c r="BC79" s="214">
        <v>0</v>
      </c>
      <c r="BD79" s="214">
        <v>0</v>
      </c>
      <c r="BE79" s="54">
        <v>0</v>
      </c>
      <c r="BF79" s="54">
        <v>0</v>
      </c>
      <c r="BG79" s="370">
        <v>0</v>
      </c>
      <c r="BH79" s="370">
        <v>0</v>
      </c>
      <c r="BI79" s="370">
        <v>0</v>
      </c>
      <c r="BJ79" s="370">
        <v>0</v>
      </c>
      <c r="BK79" s="370">
        <v>0</v>
      </c>
      <c r="BL79" s="370">
        <v>0</v>
      </c>
      <c r="BM79" s="370">
        <v>0</v>
      </c>
      <c r="BN79" s="370">
        <v>0</v>
      </c>
      <c r="BO79" s="370">
        <v>0</v>
      </c>
      <c r="BP79" s="370">
        <v>0</v>
      </c>
      <c r="BQ79" s="370">
        <v>0</v>
      </c>
      <c r="BR79" s="370">
        <v>0</v>
      </c>
      <c r="BS79" s="370">
        <f>AVERAGE(CongestionIndex!$C$121:$D$121)</f>
        <v>2</v>
      </c>
      <c r="BT79" s="370"/>
      <c r="BU79" s="370"/>
      <c r="BV79" s="47"/>
      <c r="BW79" s="370"/>
    </row>
    <row r="80" spans="1:75" s="54" customFormat="1" ht="13.5">
      <c r="A80" s="52" t="s">
        <v>75</v>
      </c>
      <c r="B80" s="55">
        <v>2.5</v>
      </c>
      <c r="C80" s="55">
        <v>2.5</v>
      </c>
      <c r="D80" s="55">
        <v>1</v>
      </c>
      <c r="E80" s="55">
        <v>0.5</v>
      </c>
      <c r="F80" s="55">
        <v>1.5</v>
      </c>
      <c r="G80" s="55">
        <v>2.5</v>
      </c>
      <c r="H80" s="55">
        <v>1</v>
      </c>
      <c r="I80" s="55">
        <v>1</v>
      </c>
      <c r="J80" s="55">
        <v>0.5</v>
      </c>
      <c r="K80" s="55">
        <v>1</v>
      </c>
      <c r="L80" s="55">
        <v>1</v>
      </c>
      <c r="M80" s="55">
        <v>1.5</v>
      </c>
      <c r="N80" s="55">
        <v>1.5</v>
      </c>
      <c r="O80" s="55">
        <v>0.5</v>
      </c>
      <c r="P80" s="55">
        <v>0.5</v>
      </c>
      <c r="Q80" s="55">
        <v>0.5</v>
      </c>
      <c r="R80" s="55">
        <v>0.5</v>
      </c>
      <c r="S80" s="55">
        <v>0.5</v>
      </c>
      <c r="T80" s="55">
        <v>0.5</v>
      </c>
      <c r="U80" s="55">
        <v>0.5</v>
      </c>
      <c r="V80" s="55">
        <v>0.5</v>
      </c>
      <c r="W80" s="55">
        <v>0.5</v>
      </c>
      <c r="X80" s="55">
        <v>1</v>
      </c>
      <c r="Y80" s="55">
        <v>1</v>
      </c>
      <c r="Z80" s="55">
        <v>1</v>
      </c>
      <c r="AA80" s="55">
        <v>1</v>
      </c>
      <c r="AB80" s="55">
        <v>1</v>
      </c>
      <c r="AC80" s="55">
        <v>0.5</v>
      </c>
      <c r="AD80" s="55">
        <v>0.5</v>
      </c>
      <c r="AE80" s="55">
        <v>0.5</v>
      </c>
      <c r="AF80" s="55">
        <v>0.5</v>
      </c>
      <c r="AG80" s="55">
        <v>0.5</v>
      </c>
      <c r="AH80" s="55">
        <v>0.5</v>
      </c>
      <c r="AI80" s="55">
        <v>0.5</v>
      </c>
      <c r="AJ80" s="55">
        <v>0.5</v>
      </c>
      <c r="AK80" s="55">
        <v>0.5</v>
      </c>
      <c r="AL80" s="55">
        <v>0.5</v>
      </c>
      <c r="AM80" s="55">
        <v>2.5</v>
      </c>
      <c r="AN80" s="55">
        <v>3.5</v>
      </c>
      <c r="AO80" s="55">
        <v>1.5</v>
      </c>
      <c r="AP80" s="55">
        <v>1.5</v>
      </c>
      <c r="AQ80" s="55">
        <v>1.5</v>
      </c>
      <c r="AR80" s="55">
        <v>1.5</v>
      </c>
      <c r="AS80" s="55">
        <v>1.5</v>
      </c>
      <c r="AT80" s="55">
        <v>2.5</v>
      </c>
      <c r="AU80" s="55">
        <v>4.5</v>
      </c>
      <c r="AV80" s="55">
        <v>4.5</v>
      </c>
      <c r="AW80" s="55">
        <v>1.5</v>
      </c>
      <c r="AX80" s="55">
        <v>0</v>
      </c>
      <c r="AY80" s="159">
        <v>2</v>
      </c>
      <c r="AZ80" s="149">
        <v>1</v>
      </c>
      <c r="BA80" s="149">
        <v>4</v>
      </c>
      <c r="BB80" s="214">
        <v>2</v>
      </c>
      <c r="BC80" s="214">
        <v>0</v>
      </c>
      <c r="BD80" s="214">
        <v>2</v>
      </c>
      <c r="BE80" s="54">
        <v>0</v>
      </c>
      <c r="BF80" s="54">
        <v>0</v>
      </c>
      <c r="BG80" s="370">
        <v>0</v>
      </c>
      <c r="BH80" s="370">
        <v>2</v>
      </c>
      <c r="BI80" s="370">
        <v>1</v>
      </c>
      <c r="BJ80" s="370">
        <v>1</v>
      </c>
      <c r="BK80" s="370">
        <v>1.5</v>
      </c>
      <c r="BL80" s="370">
        <v>1.5</v>
      </c>
      <c r="BM80" s="370">
        <v>0</v>
      </c>
      <c r="BN80" s="370">
        <v>1.5</v>
      </c>
      <c r="BO80" s="370">
        <v>0</v>
      </c>
      <c r="BP80" s="370">
        <v>0.5</v>
      </c>
      <c r="BQ80" s="370">
        <v>2</v>
      </c>
      <c r="BR80" s="370">
        <v>2</v>
      </c>
      <c r="BS80" s="370">
        <f>AVERAGE(CongestionIndex!$C$122:$D$122)</f>
        <v>1</v>
      </c>
      <c r="BT80" s="370"/>
      <c r="BU80" s="370"/>
      <c r="BV80" s="47"/>
      <c r="BW80" s="370"/>
    </row>
    <row r="81" spans="1:75" s="54" customFormat="1" ht="13.5">
      <c r="A81" s="79" t="s">
        <v>76</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Z81" s="168"/>
      <c r="BA81" s="168"/>
      <c r="BB81" s="217"/>
      <c r="BC81" s="217"/>
      <c r="BD81" s="214"/>
      <c r="BE81" s="148"/>
      <c r="BH81" s="370"/>
      <c r="BI81" s="370"/>
      <c r="BJ81" s="370"/>
      <c r="BK81" s="370"/>
      <c r="BL81" s="370"/>
      <c r="BM81" s="370"/>
      <c r="BN81" s="370"/>
      <c r="BO81" s="370"/>
      <c r="BP81" s="370"/>
      <c r="BQ81" s="370"/>
      <c r="BR81" s="370"/>
      <c r="BS81" s="370"/>
      <c r="BT81" s="370"/>
      <c r="BU81" s="370"/>
      <c r="BV81" s="47"/>
      <c r="BW81" s="370"/>
    </row>
    <row r="82" spans="1:75" s="54" customFormat="1" ht="13.5">
      <c r="A82" s="52" t="s">
        <v>77</v>
      </c>
      <c r="B82" s="10">
        <v>0.5</v>
      </c>
      <c r="C82" s="10">
        <v>0.5</v>
      </c>
      <c r="D82" s="10">
        <v>0.5</v>
      </c>
      <c r="E82" s="10">
        <v>0.5</v>
      </c>
      <c r="F82" s="10">
        <v>1</v>
      </c>
      <c r="G82" s="10">
        <v>2.5</v>
      </c>
      <c r="H82" s="10">
        <v>1</v>
      </c>
      <c r="I82" s="10">
        <v>1</v>
      </c>
      <c r="J82" s="10">
        <v>0.5</v>
      </c>
      <c r="K82" s="10">
        <v>0.5</v>
      </c>
      <c r="L82" s="10">
        <v>0.5</v>
      </c>
      <c r="M82" s="10">
        <v>0.5</v>
      </c>
      <c r="N82" s="10">
        <v>0.5</v>
      </c>
      <c r="O82" s="10">
        <v>0.5</v>
      </c>
      <c r="P82" s="10">
        <v>1</v>
      </c>
      <c r="Q82" s="10">
        <v>0.5</v>
      </c>
      <c r="R82" s="10">
        <v>0.5</v>
      </c>
      <c r="S82" s="10">
        <v>0.5</v>
      </c>
      <c r="T82" s="10">
        <v>0.5</v>
      </c>
      <c r="U82" s="10">
        <v>0.5</v>
      </c>
      <c r="V82" s="10">
        <v>0.5</v>
      </c>
      <c r="W82" s="10">
        <v>0.5</v>
      </c>
      <c r="X82" s="10">
        <v>1</v>
      </c>
      <c r="Y82" s="10">
        <v>0.5</v>
      </c>
      <c r="Z82" s="10">
        <v>0.5</v>
      </c>
      <c r="AA82" s="10">
        <v>0.5</v>
      </c>
      <c r="AB82" s="10">
        <v>0.5</v>
      </c>
      <c r="AC82" s="10">
        <v>0.5</v>
      </c>
      <c r="AD82" s="10">
        <v>0.5</v>
      </c>
      <c r="AE82" s="10">
        <v>0.5</v>
      </c>
      <c r="AF82" s="10">
        <v>2</v>
      </c>
      <c r="AG82" s="10">
        <v>0.5</v>
      </c>
      <c r="AH82" s="10">
        <v>0.5</v>
      </c>
      <c r="AI82" s="10">
        <v>0.5</v>
      </c>
      <c r="AJ82" s="10">
        <v>0.5</v>
      </c>
      <c r="AK82" s="10">
        <v>0.5</v>
      </c>
      <c r="AL82" s="10">
        <v>0.5</v>
      </c>
      <c r="AM82" s="10">
        <v>0.5</v>
      </c>
      <c r="AN82" s="10">
        <v>0.5</v>
      </c>
      <c r="AO82" s="10">
        <v>0.5</v>
      </c>
      <c r="AP82" s="10">
        <v>1.5</v>
      </c>
      <c r="AQ82" s="10">
        <v>3.5</v>
      </c>
      <c r="AR82" s="10">
        <v>1</v>
      </c>
      <c r="AS82" s="10">
        <v>1</v>
      </c>
      <c r="AT82" s="10">
        <v>2.5</v>
      </c>
      <c r="AU82" s="10">
        <v>1</v>
      </c>
      <c r="AV82" s="10">
        <v>1.5</v>
      </c>
      <c r="AW82" s="10">
        <v>1.5</v>
      </c>
      <c r="AX82" s="10">
        <v>1.5</v>
      </c>
      <c r="AY82" s="159">
        <v>2</v>
      </c>
      <c r="AZ82" s="149">
        <v>4</v>
      </c>
      <c r="BA82" s="149">
        <v>0</v>
      </c>
      <c r="BB82" s="214">
        <v>2</v>
      </c>
      <c r="BC82" s="214">
        <v>3</v>
      </c>
      <c r="BD82" s="214">
        <v>0</v>
      </c>
      <c r="BE82" s="54">
        <v>4</v>
      </c>
      <c r="BF82" s="54">
        <v>0</v>
      </c>
      <c r="BG82" s="54">
        <v>0</v>
      </c>
      <c r="BH82" s="370">
        <v>2</v>
      </c>
      <c r="BI82" s="370">
        <v>0</v>
      </c>
      <c r="BJ82" s="370">
        <v>0</v>
      </c>
      <c r="BK82" s="370">
        <v>0</v>
      </c>
      <c r="BL82" s="370">
        <v>0</v>
      </c>
      <c r="BM82" s="370">
        <v>0</v>
      </c>
      <c r="BN82" s="370">
        <v>0</v>
      </c>
      <c r="BO82" s="370">
        <v>0</v>
      </c>
      <c r="BP82" s="370">
        <v>0</v>
      </c>
      <c r="BQ82" s="370">
        <v>3</v>
      </c>
      <c r="BR82" s="370">
        <v>1</v>
      </c>
      <c r="BS82" s="370">
        <f>AVERAGE(CongestionIndex!$C$124:$D$124)</f>
        <v>0</v>
      </c>
      <c r="BT82" s="370"/>
      <c r="BU82" s="370"/>
      <c r="BV82" s="47"/>
      <c r="BW82" s="370"/>
    </row>
    <row r="83" spans="1:75" s="54" customFormat="1" ht="13.5">
      <c r="A83" s="52" t="s">
        <v>30</v>
      </c>
      <c r="B83" s="10">
        <v>0.5</v>
      </c>
      <c r="C83" s="10">
        <v>0.5</v>
      </c>
      <c r="D83" s="10">
        <v>0.5</v>
      </c>
      <c r="E83" s="10">
        <v>0.5</v>
      </c>
      <c r="F83" s="10">
        <v>0.5</v>
      </c>
      <c r="G83" s="10">
        <v>0.5</v>
      </c>
      <c r="H83" s="10">
        <v>1</v>
      </c>
      <c r="I83" s="10">
        <v>1</v>
      </c>
      <c r="J83" s="10">
        <v>0.5</v>
      </c>
      <c r="K83" s="10">
        <v>0.5</v>
      </c>
      <c r="L83" s="10">
        <v>0.5</v>
      </c>
      <c r="M83" s="10">
        <v>0.5</v>
      </c>
      <c r="N83" s="10">
        <v>0.5</v>
      </c>
      <c r="O83" s="10">
        <v>0.5</v>
      </c>
      <c r="P83" s="10">
        <v>1</v>
      </c>
      <c r="Q83" s="10">
        <v>0.5</v>
      </c>
      <c r="R83" s="10">
        <v>0.5</v>
      </c>
      <c r="S83" s="10">
        <v>0.5</v>
      </c>
      <c r="T83" s="10">
        <v>0.5</v>
      </c>
      <c r="U83" s="10">
        <v>0.5</v>
      </c>
      <c r="V83" s="10">
        <v>0.5</v>
      </c>
      <c r="W83" s="10">
        <v>0.5</v>
      </c>
      <c r="X83" s="10">
        <v>1</v>
      </c>
      <c r="Y83" s="10">
        <v>0.5</v>
      </c>
      <c r="Z83" s="10">
        <v>0.5</v>
      </c>
      <c r="AA83" s="10">
        <v>0.5</v>
      </c>
      <c r="AB83" s="10">
        <v>0.5</v>
      </c>
      <c r="AC83" s="10">
        <v>0.5</v>
      </c>
      <c r="AD83" s="10">
        <v>0.5</v>
      </c>
      <c r="AE83" s="10">
        <v>0.5</v>
      </c>
      <c r="AF83" s="10">
        <v>0.5</v>
      </c>
      <c r="AG83" s="10">
        <v>0.5</v>
      </c>
      <c r="AH83" s="10">
        <v>0.5</v>
      </c>
      <c r="AI83" s="10">
        <v>0.5</v>
      </c>
      <c r="AJ83" s="10">
        <v>0.5</v>
      </c>
      <c r="AK83" s="10">
        <v>0.5</v>
      </c>
      <c r="AL83" s="10">
        <v>0.5</v>
      </c>
      <c r="AM83" s="10">
        <v>0.5</v>
      </c>
      <c r="AN83" s="10">
        <v>0.5</v>
      </c>
      <c r="AO83" s="10">
        <v>0.5</v>
      </c>
      <c r="AP83" s="10">
        <v>0.5</v>
      </c>
      <c r="AQ83" s="10">
        <v>1.5</v>
      </c>
      <c r="AR83" s="10">
        <v>1.5</v>
      </c>
      <c r="AS83" s="10">
        <v>1.5</v>
      </c>
      <c r="AT83" s="10">
        <v>0.5</v>
      </c>
      <c r="AU83" s="10">
        <v>1.5</v>
      </c>
      <c r="AV83" s="10">
        <v>1.5</v>
      </c>
      <c r="AW83" s="10">
        <v>1.5</v>
      </c>
      <c r="AX83" s="10">
        <v>1.5</v>
      </c>
      <c r="AY83" s="159">
        <v>1</v>
      </c>
      <c r="AZ83" s="149">
        <v>3</v>
      </c>
      <c r="BA83" s="149">
        <v>2</v>
      </c>
      <c r="BB83" s="214">
        <v>0</v>
      </c>
      <c r="BC83" s="214">
        <v>0</v>
      </c>
      <c r="BD83" s="214">
        <v>0</v>
      </c>
      <c r="BE83" s="54">
        <v>0</v>
      </c>
      <c r="BF83" s="54">
        <v>2</v>
      </c>
      <c r="BG83" s="370">
        <v>3</v>
      </c>
      <c r="BH83" s="370">
        <v>0</v>
      </c>
      <c r="BI83" s="370">
        <v>2</v>
      </c>
      <c r="BJ83" s="370">
        <v>0</v>
      </c>
      <c r="BK83" s="370">
        <v>0</v>
      </c>
      <c r="BL83" s="370">
        <v>2</v>
      </c>
      <c r="BM83" s="370">
        <v>1</v>
      </c>
      <c r="BN83" s="370">
        <v>2</v>
      </c>
      <c r="BO83" s="370">
        <v>0</v>
      </c>
      <c r="BP83" s="370">
        <v>0</v>
      </c>
      <c r="BQ83" s="370">
        <v>2</v>
      </c>
      <c r="BR83" s="370">
        <v>0</v>
      </c>
      <c r="BS83" s="370">
        <f>AVERAGE(CongestionIndex!$C$125:$D$125)</f>
        <v>0</v>
      </c>
      <c r="BT83" s="370"/>
      <c r="BU83" s="370"/>
      <c r="BV83" s="47"/>
      <c r="BW83" s="370"/>
    </row>
    <row r="84" spans="1:75" s="54" customFormat="1" ht="13.5">
      <c r="A84" s="79" t="s">
        <v>78</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Z84" s="120"/>
      <c r="BA84" s="120"/>
      <c r="BB84" s="217"/>
      <c r="BC84" s="217"/>
      <c r="BD84" s="214"/>
      <c r="BE84" s="148"/>
      <c r="BH84" s="370"/>
      <c r="BI84" s="370"/>
      <c r="BJ84" s="370"/>
      <c r="BK84" s="370"/>
      <c r="BL84" s="370"/>
      <c r="BM84" s="370"/>
      <c r="BN84" s="370"/>
      <c r="BO84" s="370"/>
      <c r="BP84" s="370"/>
      <c r="BQ84" s="370"/>
      <c r="BR84" s="370"/>
      <c r="BS84" s="370"/>
      <c r="BT84" s="370"/>
      <c r="BU84" s="370"/>
      <c r="BV84" s="47"/>
      <c r="BW84" s="370"/>
    </row>
    <row r="85" spans="1:75" s="54" customFormat="1" ht="13.5">
      <c r="A85" s="52" t="s">
        <v>79</v>
      </c>
      <c r="B85" s="55">
        <v>0.5</v>
      </c>
      <c r="C85" s="55">
        <v>0.5</v>
      </c>
      <c r="D85" s="55">
        <v>0.5</v>
      </c>
      <c r="E85" s="55">
        <v>0.5</v>
      </c>
      <c r="F85" s="55">
        <v>0.5</v>
      </c>
      <c r="G85" s="55">
        <v>0.5</v>
      </c>
      <c r="H85" s="55">
        <v>1</v>
      </c>
      <c r="I85" s="55">
        <v>1</v>
      </c>
      <c r="J85" s="55">
        <v>0.5</v>
      </c>
      <c r="K85" s="55">
        <v>0.5</v>
      </c>
      <c r="L85" s="55">
        <v>0.5</v>
      </c>
      <c r="M85" s="55">
        <v>0.5</v>
      </c>
      <c r="N85" s="55">
        <v>0.5</v>
      </c>
      <c r="O85" s="55">
        <v>1.5</v>
      </c>
      <c r="P85" s="55">
        <v>0.5</v>
      </c>
      <c r="Q85" s="55">
        <v>0.5</v>
      </c>
      <c r="R85" s="55">
        <v>0.5</v>
      </c>
      <c r="S85" s="55">
        <v>0.5</v>
      </c>
      <c r="T85" s="55">
        <v>0.5</v>
      </c>
      <c r="U85" s="55">
        <v>0.5</v>
      </c>
      <c r="V85" s="55">
        <v>0.5</v>
      </c>
      <c r="W85" s="55">
        <v>0.5</v>
      </c>
      <c r="X85" s="55">
        <v>0.5</v>
      </c>
      <c r="Y85" s="55">
        <v>0.5</v>
      </c>
      <c r="Z85" s="55">
        <v>0.5</v>
      </c>
      <c r="AA85" s="55">
        <v>0.5</v>
      </c>
      <c r="AB85" s="55">
        <v>0.5</v>
      </c>
      <c r="AC85" s="55">
        <v>0.5</v>
      </c>
      <c r="AD85" s="55">
        <v>0.5</v>
      </c>
      <c r="AE85" s="55">
        <v>0.5</v>
      </c>
      <c r="AF85" s="55">
        <v>0.5</v>
      </c>
      <c r="AG85" s="55">
        <v>0.5</v>
      </c>
      <c r="AH85" s="55">
        <v>0.5</v>
      </c>
      <c r="AI85" s="55">
        <v>0.5</v>
      </c>
      <c r="AJ85" s="55">
        <v>0.5</v>
      </c>
      <c r="AK85" s="55">
        <v>0.5</v>
      </c>
      <c r="AL85" s="55">
        <v>0.5</v>
      </c>
      <c r="AM85" s="55">
        <v>0.5</v>
      </c>
      <c r="AN85" s="55">
        <v>0.5</v>
      </c>
      <c r="AO85" s="55">
        <v>0.5</v>
      </c>
      <c r="AP85" s="55">
        <v>0.5</v>
      </c>
      <c r="AQ85" s="55">
        <v>0.5</v>
      </c>
      <c r="AR85" s="55">
        <v>0.5</v>
      </c>
      <c r="AS85" s="55">
        <v>0.5</v>
      </c>
      <c r="AT85" s="55">
        <v>0.5</v>
      </c>
      <c r="AU85" s="55">
        <v>0.5</v>
      </c>
      <c r="AV85" s="55">
        <v>0.5</v>
      </c>
      <c r="AW85" s="55">
        <v>0.5</v>
      </c>
      <c r="AX85" s="55">
        <v>0.5</v>
      </c>
      <c r="AY85" s="159">
        <v>0</v>
      </c>
      <c r="AZ85" s="149">
        <v>0</v>
      </c>
      <c r="BA85" s="149">
        <v>0</v>
      </c>
      <c r="BB85" s="214">
        <v>0</v>
      </c>
      <c r="BC85" s="148">
        <v>0</v>
      </c>
      <c r="BD85" s="214">
        <v>0</v>
      </c>
      <c r="BE85" s="54">
        <v>0</v>
      </c>
      <c r="BF85" s="54">
        <v>0</v>
      </c>
      <c r="BG85" s="54">
        <v>0</v>
      </c>
      <c r="BH85" s="370">
        <v>0</v>
      </c>
      <c r="BI85" s="370">
        <v>0</v>
      </c>
      <c r="BJ85" s="370">
        <v>0</v>
      </c>
      <c r="BK85" s="370">
        <v>0</v>
      </c>
      <c r="BL85" s="370">
        <v>0</v>
      </c>
      <c r="BM85" s="370">
        <v>0</v>
      </c>
      <c r="BN85" s="370">
        <v>0</v>
      </c>
      <c r="BO85" s="370">
        <v>0</v>
      </c>
      <c r="BP85" s="370">
        <v>0</v>
      </c>
      <c r="BQ85" s="370">
        <v>1</v>
      </c>
      <c r="BR85" s="370">
        <v>0.5</v>
      </c>
      <c r="BS85" s="370">
        <f>AVERAGE(CongestionIndex!$C$127:$D$127)</f>
        <v>0</v>
      </c>
      <c r="BT85" s="370"/>
      <c r="BU85" s="370"/>
      <c r="BV85" s="47"/>
      <c r="BW85" s="370"/>
    </row>
    <row r="86" spans="1:75" s="54" customFormat="1" ht="13.5">
      <c r="A86" s="79" t="s">
        <v>80</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Z86" s="168"/>
      <c r="BA86" s="168"/>
      <c r="BB86" s="217"/>
      <c r="BC86" s="217"/>
      <c r="BD86" s="214"/>
      <c r="BE86" s="148"/>
      <c r="BH86" s="370"/>
      <c r="BI86" s="370"/>
      <c r="BJ86" s="370"/>
      <c r="BK86" s="370"/>
      <c r="BL86" s="370"/>
      <c r="BM86" s="370"/>
      <c r="BN86" s="370"/>
      <c r="BO86" s="370"/>
      <c r="BP86" s="370"/>
      <c r="BQ86" s="370"/>
      <c r="BR86" s="370"/>
      <c r="BS86" s="370"/>
      <c r="BT86" s="370"/>
      <c r="BU86" s="370"/>
      <c r="BV86" s="47"/>
      <c r="BW86" s="370"/>
    </row>
    <row r="87" spans="1:75" s="54" customFormat="1" ht="13.5">
      <c r="A87" s="52" t="s">
        <v>81</v>
      </c>
      <c r="B87" s="55">
        <v>30.5</v>
      </c>
      <c r="C87" s="55">
        <v>23.5</v>
      </c>
      <c r="D87" s="55">
        <v>21</v>
      </c>
      <c r="E87" s="55">
        <v>13</v>
      </c>
      <c r="F87" s="55">
        <v>12.5</v>
      </c>
      <c r="G87" s="55">
        <v>11</v>
      </c>
      <c r="H87" s="55">
        <v>11</v>
      </c>
      <c r="I87" s="55">
        <v>11</v>
      </c>
      <c r="J87" s="55">
        <v>3.5</v>
      </c>
      <c r="K87" s="55">
        <v>3.5</v>
      </c>
      <c r="L87" s="55">
        <v>3.5</v>
      </c>
      <c r="M87" s="55">
        <v>4.5</v>
      </c>
      <c r="N87" s="55">
        <v>6.5</v>
      </c>
      <c r="O87" s="55">
        <v>7.5</v>
      </c>
      <c r="P87" s="55">
        <v>1</v>
      </c>
      <c r="Q87" s="55">
        <v>0.5</v>
      </c>
      <c r="R87" s="55">
        <v>0.5</v>
      </c>
      <c r="S87" s="55">
        <v>0.5</v>
      </c>
      <c r="T87" s="55">
        <v>1</v>
      </c>
      <c r="U87" s="55">
        <v>1</v>
      </c>
      <c r="V87" s="55">
        <v>1</v>
      </c>
      <c r="W87" s="55">
        <v>1</v>
      </c>
      <c r="X87" s="55">
        <v>0.5</v>
      </c>
      <c r="Y87" s="55">
        <v>3.5</v>
      </c>
      <c r="Z87" s="55">
        <v>3.5</v>
      </c>
      <c r="AA87" s="55">
        <v>0.5</v>
      </c>
      <c r="AB87" s="55">
        <v>0.5</v>
      </c>
      <c r="AC87" s="55">
        <v>2.5</v>
      </c>
      <c r="AD87" s="55">
        <v>2.5</v>
      </c>
      <c r="AE87" s="55">
        <v>2.5</v>
      </c>
      <c r="AF87" s="55">
        <v>0.5</v>
      </c>
      <c r="AG87" s="55">
        <v>0.5</v>
      </c>
      <c r="AH87" s="55">
        <v>0.5</v>
      </c>
      <c r="AI87" s="55">
        <v>0.5</v>
      </c>
      <c r="AJ87" s="55">
        <v>0.5</v>
      </c>
      <c r="AK87" s="55">
        <v>2.5</v>
      </c>
      <c r="AL87" s="55">
        <v>2.5</v>
      </c>
      <c r="AM87" s="55">
        <v>2.5</v>
      </c>
      <c r="AN87" s="55">
        <v>2.5</v>
      </c>
      <c r="AO87" s="55">
        <v>1</v>
      </c>
      <c r="AP87" s="55">
        <v>3.5</v>
      </c>
      <c r="AQ87" s="55">
        <v>4.5</v>
      </c>
      <c r="AR87" s="55">
        <v>3.5</v>
      </c>
      <c r="AS87" s="55">
        <v>3.5</v>
      </c>
      <c r="AT87" s="55">
        <v>2.5</v>
      </c>
      <c r="AU87" s="55">
        <v>14.5</v>
      </c>
      <c r="AV87" s="55">
        <v>9.5</v>
      </c>
      <c r="AW87" s="55">
        <v>8.5</v>
      </c>
      <c r="AX87" s="55">
        <v>8</v>
      </c>
      <c r="AY87" s="159">
        <v>7</v>
      </c>
      <c r="AZ87" s="149">
        <v>6</v>
      </c>
      <c r="BA87" s="149">
        <v>2</v>
      </c>
      <c r="BB87" s="214">
        <v>3</v>
      </c>
      <c r="BC87" s="214">
        <v>3</v>
      </c>
      <c r="BD87" s="214">
        <v>6</v>
      </c>
      <c r="BE87" s="54">
        <v>4</v>
      </c>
      <c r="BF87" s="54">
        <v>8</v>
      </c>
      <c r="BG87" s="54">
        <v>7</v>
      </c>
      <c r="BH87" s="370">
        <v>9</v>
      </c>
      <c r="BI87" s="370">
        <v>11</v>
      </c>
      <c r="BJ87" s="370">
        <v>8</v>
      </c>
      <c r="BK87" s="370">
        <v>11</v>
      </c>
      <c r="BL87" s="370">
        <v>11</v>
      </c>
      <c r="BM87" s="370">
        <v>9</v>
      </c>
      <c r="BN87" s="370">
        <v>9</v>
      </c>
      <c r="BO87" s="370">
        <v>3</v>
      </c>
      <c r="BP87" s="370">
        <v>2</v>
      </c>
      <c r="BQ87" s="370">
        <v>2</v>
      </c>
      <c r="BR87" s="370">
        <v>3</v>
      </c>
      <c r="BS87" s="370">
        <f>AVERAGE(CongestionIndex!$C$129:$D$129)</f>
        <v>2</v>
      </c>
      <c r="BT87" s="370"/>
      <c r="BU87" s="370"/>
      <c r="BV87" s="47"/>
      <c r="BW87" s="370"/>
    </row>
    <row r="88" spans="1:75" s="54" customFormat="1" ht="13.5">
      <c r="A88" s="52" t="s">
        <v>82</v>
      </c>
      <c r="B88" s="10">
        <v>10.5</v>
      </c>
      <c r="C88" s="10">
        <v>10.5</v>
      </c>
      <c r="D88" s="10">
        <v>10.5</v>
      </c>
      <c r="E88" s="10">
        <v>8</v>
      </c>
      <c r="F88" s="10">
        <v>8</v>
      </c>
      <c r="G88" s="10">
        <v>9.5</v>
      </c>
      <c r="H88" s="10">
        <v>1</v>
      </c>
      <c r="I88" s="10">
        <v>1</v>
      </c>
      <c r="J88" s="10">
        <v>0.5</v>
      </c>
      <c r="K88" s="10">
        <v>0.5</v>
      </c>
      <c r="L88" s="10">
        <v>0.5</v>
      </c>
      <c r="M88" s="10">
        <v>1</v>
      </c>
      <c r="N88" s="10">
        <v>1</v>
      </c>
      <c r="O88" s="10">
        <v>1</v>
      </c>
      <c r="P88" s="10">
        <v>1</v>
      </c>
      <c r="Q88" s="10">
        <v>0.5</v>
      </c>
      <c r="R88" s="10">
        <v>0.5</v>
      </c>
      <c r="S88" s="10">
        <v>0.5</v>
      </c>
      <c r="T88" s="10">
        <v>0.5</v>
      </c>
      <c r="U88" s="10">
        <v>0.5</v>
      </c>
      <c r="V88" s="10">
        <v>0.5</v>
      </c>
      <c r="W88" s="10">
        <v>0.5</v>
      </c>
      <c r="X88" s="10">
        <v>0.5</v>
      </c>
      <c r="Y88" s="10">
        <v>0.5</v>
      </c>
      <c r="Z88" s="10">
        <v>0.5</v>
      </c>
      <c r="AA88" s="10">
        <v>0.5</v>
      </c>
      <c r="AB88" s="10">
        <v>0.5</v>
      </c>
      <c r="AC88" s="10">
        <v>0.5</v>
      </c>
      <c r="AD88" s="10">
        <v>0.5</v>
      </c>
      <c r="AE88" s="10">
        <v>0.5</v>
      </c>
      <c r="AF88" s="10">
        <v>0.5</v>
      </c>
      <c r="AG88" s="10">
        <v>0.5</v>
      </c>
      <c r="AH88" s="10">
        <v>0.5</v>
      </c>
      <c r="AI88" s="10">
        <v>0.5</v>
      </c>
      <c r="AJ88" s="10">
        <v>0.5</v>
      </c>
      <c r="AK88" s="10">
        <v>0.5</v>
      </c>
      <c r="AL88" s="10">
        <v>0.5</v>
      </c>
      <c r="AM88" s="10">
        <v>0.5</v>
      </c>
      <c r="AN88" s="10">
        <v>0.5</v>
      </c>
      <c r="AO88" s="10">
        <v>0.5</v>
      </c>
      <c r="AP88" s="10">
        <v>0.5</v>
      </c>
      <c r="AQ88" s="10">
        <v>2.5</v>
      </c>
      <c r="AR88" s="10">
        <v>1.5</v>
      </c>
      <c r="AS88" s="10">
        <v>1</v>
      </c>
      <c r="AT88" s="10">
        <v>3.5</v>
      </c>
      <c r="AU88" s="10">
        <v>11</v>
      </c>
      <c r="AV88" s="10">
        <v>4.5</v>
      </c>
      <c r="AW88" s="10">
        <v>4.5</v>
      </c>
      <c r="AX88" s="10">
        <v>2</v>
      </c>
      <c r="AY88" s="159">
        <v>4</v>
      </c>
      <c r="AZ88" s="149">
        <v>0</v>
      </c>
      <c r="BA88" s="149">
        <v>4</v>
      </c>
      <c r="BB88" s="214">
        <v>2</v>
      </c>
      <c r="BC88" s="214">
        <v>2</v>
      </c>
      <c r="BD88" s="214">
        <v>2</v>
      </c>
      <c r="BE88" s="54">
        <v>2</v>
      </c>
      <c r="BF88" s="370">
        <v>6</v>
      </c>
      <c r="BG88" s="370">
        <v>5</v>
      </c>
      <c r="BH88" s="370">
        <v>2</v>
      </c>
      <c r="BI88" s="370">
        <v>3</v>
      </c>
      <c r="BJ88" s="370">
        <v>4</v>
      </c>
      <c r="BK88" s="370">
        <v>6</v>
      </c>
      <c r="BL88" s="370">
        <v>3</v>
      </c>
      <c r="BM88" s="370">
        <v>2</v>
      </c>
      <c r="BN88" s="370">
        <v>3</v>
      </c>
      <c r="BO88" s="370">
        <v>2</v>
      </c>
      <c r="BP88" s="370">
        <v>2</v>
      </c>
      <c r="BQ88" s="370">
        <v>1</v>
      </c>
      <c r="BR88" s="370">
        <v>2</v>
      </c>
      <c r="BS88" s="370">
        <f>AVERAGE(CongestionIndex!$C$130:$D$130)</f>
        <v>0</v>
      </c>
      <c r="BT88" s="370"/>
      <c r="BU88" s="370"/>
      <c r="BV88" s="47"/>
      <c r="BW88" s="370"/>
    </row>
    <row r="89" spans="1:75" s="54" customFormat="1" ht="13.5">
      <c r="A89" s="107" t="s">
        <v>83</v>
      </c>
      <c r="B89" s="10">
        <v>9.5</v>
      </c>
      <c r="C89" s="10">
        <v>9.5</v>
      </c>
      <c r="D89" s="10">
        <v>9.5</v>
      </c>
      <c r="E89" s="10">
        <v>7.5</v>
      </c>
      <c r="F89" s="10">
        <v>7.5</v>
      </c>
      <c r="G89" s="10">
        <v>7.5</v>
      </c>
      <c r="H89" s="10">
        <v>7.5</v>
      </c>
      <c r="I89" s="10">
        <v>7.5</v>
      </c>
      <c r="J89" s="10">
        <v>1</v>
      </c>
      <c r="K89" s="10">
        <v>1</v>
      </c>
      <c r="L89" s="10">
        <v>1</v>
      </c>
      <c r="M89" s="10">
        <v>1</v>
      </c>
      <c r="N89" s="10">
        <v>1</v>
      </c>
      <c r="O89" s="10">
        <v>0.5</v>
      </c>
      <c r="P89" s="10">
        <v>0.5</v>
      </c>
      <c r="Q89" s="10">
        <v>0.5</v>
      </c>
      <c r="R89" s="10">
        <v>0.5</v>
      </c>
      <c r="S89" s="10">
        <v>2</v>
      </c>
      <c r="T89" s="10">
        <v>1</v>
      </c>
      <c r="U89" s="10">
        <v>1</v>
      </c>
      <c r="V89" s="10">
        <v>1</v>
      </c>
      <c r="W89" s="10">
        <v>0.5</v>
      </c>
      <c r="X89" s="10">
        <v>0.5</v>
      </c>
      <c r="Y89" s="10">
        <v>0.5</v>
      </c>
      <c r="Z89" s="10">
        <v>0.5</v>
      </c>
      <c r="AA89" s="10">
        <v>0.5</v>
      </c>
      <c r="AB89" s="10">
        <v>0.5</v>
      </c>
      <c r="AC89" s="10">
        <v>0.5</v>
      </c>
      <c r="AD89" s="10">
        <v>0.5</v>
      </c>
      <c r="AE89" s="10">
        <v>0.5</v>
      </c>
      <c r="AF89" s="10">
        <v>0.5</v>
      </c>
      <c r="AG89" s="10">
        <v>0.5</v>
      </c>
      <c r="AH89" s="10">
        <v>0.5</v>
      </c>
      <c r="AI89" s="10">
        <v>0.5</v>
      </c>
      <c r="AJ89" s="10">
        <v>0.5</v>
      </c>
      <c r="AK89" s="10">
        <v>0.5</v>
      </c>
      <c r="AL89" s="10">
        <v>0.5</v>
      </c>
      <c r="AM89" s="10">
        <v>0.5</v>
      </c>
      <c r="AN89" s="10">
        <v>0.5</v>
      </c>
      <c r="AO89" s="10">
        <v>0.5</v>
      </c>
      <c r="AP89" s="10">
        <v>1.5</v>
      </c>
      <c r="AQ89" s="10">
        <v>3.5</v>
      </c>
      <c r="AR89" s="10">
        <v>3.5</v>
      </c>
      <c r="AS89" s="10">
        <v>3.5</v>
      </c>
      <c r="AT89" s="10">
        <v>1.5</v>
      </c>
      <c r="AU89" s="10">
        <v>3.5</v>
      </c>
      <c r="AV89" s="10">
        <v>1.5</v>
      </c>
      <c r="AW89" s="10">
        <v>5.5</v>
      </c>
      <c r="AX89" s="10">
        <v>3</v>
      </c>
      <c r="AY89" s="159">
        <v>2</v>
      </c>
      <c r="AZ89" s="149">
        <v>0</v>
      </c>
      <c r="BA89" s="149">
        <v>0</v>
      </c>
      <c r="BB89" s="214">
        <v>2.5</v>
      </c>
      <c r="BC89" s="214">
        <v>3</v>
      </c>
      <c r="BD89" s="214">
        <v>2</v>
      </c>
      <c r="BE89" s="54">
        <v>1</v>
      </c>
      <c r="BF89" s="370">
        <v>4</v>
      </c>
      <c r="BG89" s="370">
        <v>4</v>
      </c>
      <c r="BH89" s="370">
        <v>0</v>
      </c>
      <c r="BI89" s="370">
        <v>2.5</v>
      </c>
      <c r="BJ89" s="370">
        <v>0.5</v>
      </c>
      <c r="BK89" s="370">
        <v>2</v>
      </c>
      <c r="BL89" s="370">
        <v>0</v>
      </c>
      <c r="BM89" s="370">
        <v>1</v>
      </c>
      <c r="BN89" s="370">
        <v>1</v>
      </c>
      <c r="BO89" s="370">
        <v>1</v>
      </c>
      <c r="BP89" s="370">
        <v>1</v>
      </c>
      <c r="BQ89" s="370">
        <v>0</v>
      </c>
      <c r="BR89" s="370">
        <v>0</v>
      </c>
      <c r="BS89" s="370">
        <f>AVERAGE(CongestionIndex!$C$131:$D$131)</f>
        <v>0</v>
      </c>
      <c r="BT89" s="370"/>
      <c r="BU89" s="370"/>
      <c r="BV89" s="47"/>
      <c r="BW89" s="370"/>
    </row>
    <row r="90" spans="1:75" s="54" customFormat="1" ht="13.5">
      <c r="A90" s="120" t="s">
        <v>132</v>
      </c>
      <c r="B90" s="10">
        <v>0.5</v>
      </c>
      <c r="C90" s="10">
        <v>2.5</v>
      </c>
      <c r="D90" s="10">
        <v>2.5</v>
      </c>
      <c r="E90" s="10">
        <v>2.5</v>
      </c>
      <c r="F90" s="10">
        <v>1</v>
      </c>
      <c r="G90" s="10">
        <v>1</v>
      </c>
      <c r="H90" s="10">
        <v>2.5</v>
      </c>
      <c r="I90" s="10">
        <v>2.5</v>
      </c>
      <c r="J90" s="10">
        <v>2.5</v>
      </c>
      <c r="K90" s="10">
        <v>2.5</v>
      </c>
      <c r="L90" s="10">
        <v>2.5</v>
      </c>
      <c r="M90" s="10">
        <v>1</v>
      </c>
      <c r="N90" s="10">
        <v>1</v>
      </c>
      <c r="O90" s="10">
        <v>1</v>
      </c>
      <c r="P90" s="10">
        <v>1</v>
      </c>
      <c r="Q90" s="10">
        <v>0.5</v>
      </c>
      <c r="R90" s="10">
        <v>0.5</v>
      </c>
      <c r="S90" s="10">
        <v>2</v>
      </c>
      <c r="T90" s="10">
        <v>1</v>
      </c>
      <c r="U90" s="10">
        <v>1</v>
      </c>
      <c r="V90" s="10">
        <v>0.5</v>
      </c>
      <c r="W90" s="10">
        <v>0.5</v>
      </c>
      <c r="X90" s="10">
        <v>0.5</v>
      </c>
      <c r="Y90" s="10">
        <v>0.5</v>
      </c>
      <c r="Z90" s="10">
        <v>0.5</v>
      </c>
      <c r="AA90" s="10">
        <v>0.5</v>
      </c>
      <c r="AB90" s="10">
        <v>1.5</v>
      </c>
      <c r="AC90" s="10">
        <v>1.5</v>
      </c>
      <c r="AD90" s="10">
        <v>2</v>
      </c>
      <c r="AE90" s="10">
        <v>0.5</v>
      </c>
      <c r="AF90" s="10">
        <v>0.5</v>
      </c>
      <c r="AG90" s="10">
        <v>0.5</v>
      </c>
      <c r="AH90" s="10">
        <v>0.5</v>
      </c>
      <c r="AI90" s="10">
        <v>0.5</v>
      </c>
      <c r="AJ90" s="10">
        <v>0.5</v>
      </c>
      <c r="AK90" s="10">
        <v>0.5</v>
      </c>
      <c r="AL90" s="10">
        <v>0.5</v>
      </c>
      <c r="AM90" s="10">
        <v>0.5</v>
      </c>
      <c r="AN90" s="10">
        <v>0.5</v>
      </c>
      <c r="AO90" s="10">
        <v>2.5</v>
      </c>
      <c r="AP90" s="10">
        <v>1.5</v>
      </c>
      <c r="AQ90" s="10">
        <v>3.5</v>
      </c>
      <c r="AR90" s="10">
        <v>1.5</v>
      </c>
      <c r="AS90" s="10">
        <v>1.5</v>
      </c>
      <c r="AT90" s="10">
        <v>3.5</v>
      </c>
      <c r="AU90" s="10">
        <v>3.5</v>
      </c>
      <c r="AV90" s="10">
        <v>3.5</v>
      </c>
      <c r="AW90" s="10">
        <v>2.5</v>
      </c>
      <c r="AX90" s="10">
        <v>0</v>
      </c>
      <c r="AY90" s="159">
        <v>2</v>
      </c>
      <c r="AZ90" s="149">
        <v>0</v>
      </c>
      <c r="BA90" s="149">
        <v>2</v>
      </c>
      <c r="BB90" s="214">
        <v>0</v>
      </c>
      <c r="BC90" s="214">
        <v>0</v>
      </c>
      <c r="BD90" s="214">
        <v>0</v>
      </c>
      <c r="BE90" s="54">
        <v>0</v>
      </c>
      <c r="BF90" s="370">
        <v>1</v>
      </c>
      <c r="BG90" s="370">
        <v>1</v>
      </c>
      <c r="BH90" s="370">
        <v>0</v>
      </c>
      <c r="BI90" s="370">
        <v>1.5</v>
      </c>
      <c r="BJ90" s="370">
        <v>0</v>
      </c>
      <c r="BK90" s="370">
        <v>0</v>
      </c>
      <c r="BL90" s="370">
        <v>0</v>
      </c>
      <c r="BM90" s="370">
        <v>0</v>
      </c>
      <c r="BN90" s="370">
        <v>0</v>
      </c>
      <c r="BO90" s="370">
        <v>0</v>
      </c>
      <c r="BP90" s="370">
        <v>1</v>
      </c>
      <c r="BQ90" s="370">
        <v>1</v>
      </c>
      <c r="BR90" s="370">
        <v>1</v>
      </c>
      <c r="BS90" s="370">
        <f>AVERAGE(CongestionIndex!$C$132:$D$132)</f>
        <v>0</v>
      </c>
      <c r="BT90" s="370"/>
      <c r="BU90" s="370"/>
      <c r="BV90" s="47"/>
      <c r="BW90" s="370"/>
    </row>
    <row r="91" spans="1:75" s="54" customFormat="1" ht="13.5">
      <c r="A91" s="118" t="s">
        <v>126</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Z91" s="168"/>
      <c r="BA91" s="168"/>
      <c r="BB91" s="217"/>
      <c r="BC91" s="217"/>
      <c r="BD91" s="214"/>
      <c r="BE91" s="214"/>
      <c r="BH91" s="370"/>
      <c r="BI91" s="370"/>
      <c r="BJ91" s="370"/>
      <c r="BK91" s="370"/>
      <c r="BL91" s="370"/>
      <c r="BM91" s="370"/>
      <c r="BN91" s="370"/>
      <c r="BO91" s="370"/>
      <c r="BP91" s="370"/>
      <c r="BQ91" s="370"/>
      <c r="BR91" s="370"/>
      <c r="BS91" s="370"/>
      <c r="BT91" s="370"/>
      <c r="BU91" s="370"/>
      <c r="BV91" s="47"/>
      <c r="BW91" s="370"/>
    </row>
    <row r="92" spans="1:75" s="54" customFormat="1" ht="13.5">
      <c r="A92" s="119" t="s">
        <v>127</v>
      </c>
      <c r="B92" s="10">
        <v>3</v>
      </c>
      <c r="C92" s="10">
        <v>4</v>
      </c>
      <c r="D92" s="10">
        <v>1</v>
      </c>
      <c r="E92" s="10">
        <v>0.5</v>
      </c>
      <c r="F92" s="10">
        <v>1</v>
      </c>
      <c r="G92" s="10">
        <v>1</v>
      </c>
      <c r="H92" s="10">
        <v>1</v>
      </c>
      <c r="I92" s="10">
        <v>1</v>
      </c>
      <c r="J92" s="10">
        <v>0.5</v>
      </c>
      <c r="K92" s="10">
        <v>0.5</v>
      </c>
      <c r="L92" s="10">
        <v>1</v>
      </c>
      <c r="M92" s="10">
        <v>1</v>
      </c>
      <c r="N92" s="10">
        <v>0.5</v>
      </c>
      <c r="O92" s="10">
        <v>0.5</v>
      </c>
      <c r="P92" s="10">
        <v>0.5</v>
      </c>
      <c r="Q92" s="10">
        <v>0.5</v>
      </c>
      <c r="R92" s="10">
        <v>0.5</v>
      </c>
      <c r="S92" s="10">
        <v>0.5</v>
      </c>
      <c r="T92" s="10">
        <v>0.5</v>
      </c>
      <c r="U92" s="10">
        <v>0.5</v>
      </c>
      <c r="V92" s="10">
        <v>1.5</v>
      </c>
      <c r="W92" s="10">
        <v>1.5</v>
      </c>
      <c r="X92" s="10">
        <v>1</v>
      </c>
      <c r="Y92" s="10">
        <v>0.5</v>
      </c>
      <c r="Z92" s="10">
        <v>0.5</v>
      </c>
      <c r="AA92" s="10">
        <v>0.5</v>
      </c>
      <c r="AB92" s="10">
        <v>0.5</v>
      </c>
      <c r="AC92" s="10">
        <v>0.5</v>
      </c>
      <c r="AD92" s="10">
        <v>0.5</v>
      </c>
      <c r="AE92" s="10">
        <v>0.5</v>
      </c>
      <c r="AF92" s="10">
        <v>0.5</v>
      </c>
      <c r="AG92" s="10">
        <v>0.5</v>
      </c>
      <c r="AH92" s="10">
        <v>0.5</v>
      </c>
      <c r="AI92" s="10">
        <v>0.5</v>
      </c>
      <c r="AJ92" s="10">
        <v>0.5</v>
      </c>
      <c r="AK92" s="10">
        <v>0.5</v>
      </c>
      <c r="AL92" s="10">
        <v>0.5</v>
      </c>
      <c r="AM92" s="10">
        <v>0.5</v>
      </c>
      <c r="AN92" s="10">
        <v>0.5</v>
      </c>
      <c r="AO92" s="10">
        <v>2.5</v>
      </c>
      <c r="AP92" s="10">
        <v>2.5</v>
      </c>
      <c r="AQ92" s="10">
        <v>1.5</v>
      </c>
      <c r="AR92" s="10">
        <v>1.5</v>
      </c>
      <c r="AS92" s="10">
        <v>1.5</v>
      </c>
      <c r="AT92" s="10">
        <v>0.5</v>
      </c>
      <c r="AU92" s="10">
        <v>0.5</v>
      </c>
      <c r="AV92" s="10">
        <v>0.5</v>
      </c>
      <c r="AW92" s="10">
        <v>0.5</v>
      </c>
      <c r="AX92" s="10">
        <v>0.5</v>
      </c>
      <c r="AY92" s="159">
        <v>0</v>
      </c>
      <c r="AZ92" s="149">
        <v>0</v>
      </c>
      <c r="BA92" s="149">
        <v>0</v>
      </c>
      <c r="BB92" s="214">
        <v>0</v>
      </c>
      <c r="BC92" s="214">
        <v>0</v>
      </c>
      <c r="BD92" s="214">
        <v>3</v>
      </c>
      <c r="BE92" s="54">
        <v>0</v>
      </c>
      <c r="BF92" s="54">
        <v>0</v>
      </c>
      <c r="BG92" s="54">
        <v>3</v>
      </c>
      <c r="BH92" s="370">
        <v>0</v>
      </c>
      <c r="BI92" s="370">
        <v>0</v>
      </c>
      <c r="BJ92" s="370">
        <v>2</v>
      </c>
      <c r="BK92" s="370">
        <v>0</v>
      </c>
      <c r="BL92" s="370">
        <v>0</v>
      </c>
      <c r="BM92" s="370">
        <v>2</v>
      </c>
      <c r="BN92" s="370">
        <v>0</v>
      </c>
      <c r="BO92" s="370">
        <v>0</v>
      </c>
      <c r="BP92" s="370">
        <v>5</v>
      </c>
      <c r="BQ92" s="370">
        <v>1.5</v>
      </c>
      <c r="BR92" s="370">
        <v>0</v>
      </c>
      <c r="BS92" s="370">
        <f>AVERAGE(CongestionIndex!$C$134:$D$134)</f>
        <v>0</v>
      </c>
      <c r="BT92" s="370"/>
      <c r="BU92" s="370"/>
      <c r="BV92" s="47"/>
      <c r="BW92" s="370"/>
    </row>
    <row r="93" spans="1:75" s="54" customFormat="1" ht="13.5">
      <c r="A93" s="118" t="s">
        <v>129</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Z93" s="168"/>
      <c r="BA93" s="168"/>
      <c r="BB93" s="217"/>
      <c r="BC93" s="217"/>
      <c r="BD93" s="214"/>
      <c r="BE93" s="214"/>
      <c r="BH93" s="370"/>
      <c r="BI93" s="370"/>
      <c r="BJ93" s="370"/>
      <c r="BK93" s="370"/>
      <c r="BL93" s="370"/>
      <c r="BM93" s="370"/>
      <c r="BN93" s="370"/>
      <c r="BO93" s="370"/>
      <c r="BP93" s="370"/>
      <c r="BQ93" s="370"/>
      <c r="BR93" s="370"/>
      <c r="BS93" s="370"/>
      <c r="BT93" s="370"/>
      <c r="BU93" s="370"/>
      <c r="BV93" s="47"/>
      <c r="BW93" s="370"/>
    </row>
    <row r="94" spans="1:75" s="54" customFormat="1" ht="13.5">
      <c r="A94" s="120" t="s">
        <v>130</v>
      </c>
      <c r="B94" s="104">
        <v>0.5</v>
      </c>
      <c r="C94" s="104">
        <v>0.5</v>
      </c>
      <c r="D94" s="104">
        <v>1</v>
      </c>
      <c r="E94" s="104">
        <v>0.5</v>
      </c>
      <c r="F94" s="104">
        <v>0.5</v>
      </c>
      <c r="G94" s="104">
        <v>1.5</v>
      </c>
      <c r="H94" s="104">
        <v>1.5</v>
      </c>
      <c r="I94" s="104">
        <v>1.5</v>
      </c>
      <c r="J94" s="104">
        <v>0.5</v>
      </c>
      <c r="K94" s="104">
        <v>0.5</v>
      </c>
      <c r="L94" s="104">
        <v>0.5</v>
      </c>
      <c r="M94" s="104">
        <v>0.5</v>
      </c>
      <c r="N94" s="104">
        <v>0.5</v>
      </c>
      <c r="O94" s="104">
        <v>0.5</v>
      </c>
      <c r="P94" s="104">
        <v>0.5</v>
      </c>
      <c r="Q94" s="104">
        <v>0.5</v>
      </c>
      <c r="R94" s="104">
        <v>0.5</v>
      </c>
      <c r="S94" s="104">
        <v>0.5</v>
      </c>
      <c r="T94" s="104">
        <v>0.5</v>
      </c>
      <c r="U94" s="104">
        <v>0.5</v>
      </c>
      <c r="V94" s="104">
        <v>0.5</v>
      </c>
      <c r="W94" s="104">
        <v>0.5</v>
      </c>
      <c r="X94" s="104">
        <v>0.5</v>
      </c>
      <c r="Y94" s="104">
        <v>0.5</v>
      </c>
      <c r="Z94" s="104">
        <v>0.5</v>
      </c>
      <c r="AA94" s="104">
        <v>0.5</v>
      </c>
      <c r="AB94" s="104">
        <v>0.5</v>
      </c>
      <c r="AC94" s="104">
        <v>0.5</v>
      </c>
      <c r="AD94" s="104">
        <v>0.5</v>
      </c>
      <c r="AE94" s="104">
        <v>0.5</v>
      </c>
      <c r="AF94" s="104">
        <v>0.5</v>
      </c>
      <c r="AG94" s="104">
        <v>0.5</v>
      </c>
      <c r="AH94" s="104">
        <v>0.5</v>
      </c>
      <c r="AI94" s="104">
        <v>0.5</v>
      </c>
      <c r="AJ94" s="104">
        <v>0.5</v>
      </c>
      <c r="AK94" s="104">
        <v>0.5</v>
      </c>
      <c r="AL94" s="104">
        <v>0.5</v>
      </c>
      <c r="AM94" s="104">
        <v>0.5</v>
      </c>
      <c r="AN94" s="104">
        <v>0.5</v>
      </c>
      <c r="AO94" s="104">
        <v>0.5</v>
      </c>
      <c r="AP94" s="104">
        <v>0.5</v>
      </c>
      <c r="AQ94" s="104">
        <v>0.5</v>
      </c>
      <c r="AR94" s="104">
        <v>0.5</v>
      </c>
      <c r="AS94" s="104">
        <v>0.5</v>
      </c>
      <c r="AT94" s="104">
        <v>0.5</v>
      </c>
      <c r="AU94" s="104">
        <v>0.5</v>
      </c>
      <c r="AV94" s="104">
        <v>0.5</v>
      </c>
      <c r="AW94" s="104">
        <v>0.5</v>
      </c>
      <c r="AX94" s="104">
        <v>0.5</v>
      </c>
      <c r="AY94" s="162">
        <v>0</v>
      </c>
      <c r="AZ94" s="149">
        <v>0</v>
      </c>
      <c r="BA94" s="149">
        <v>0</v>
      </c>
      <c r="BB94" s="214">
        <v>0</v>
      </c>
      <c r="BC94" s="214">
        <v>0</v>
      </c>
      <c r="BD94" s="214">
        <v>0</v>
      </c>
      <c r="BE94" s="54">
        <v>0</v>
      </c>
      <c r="BF94" s="54">
        <v>0</v>
      </c>
      <c r="BG94" s="54">
        <v>0</v>
      </c>
      <c r="BH94" s="370">
        <v>0</v>
      </c>
      <c r="BI94" s="370">
        <v>0</v>
      </c>
      <c r="BJ94" s="370">
        <v>0</v>
      </c>
      <c r="BK94" s="370">
        <v>0</v>
      </c>
      <c r="BL94" s="370">
        <v>0</v>
      </c>
      <c r="BM94" s="370">
        <v>0</v>
      </c>
      <c r="BN94" s="370">
        <v>0</v>
      </c>
      <c r="BO94" s="370">
        <v>0</v>
      </c>
      <c r="BP94" s="370">
        <v>0</v>
      </c>
      <c r="BQ94" s="370">
        <v>0</v>
      </c>
      <c r="BR94" s="370">
        <v>0</v>
      </c>
      <c r="BS94" s="370">
        <f>AVERAGE(CongestionIndex!$C$136:$D$136)</f>
        <v>0</v>
      </c>
      <c r="BT94" s="370"/>
      <c r="BU94" s="370"/>
      <c r="BV94" s="47"/>
      <c r="BW94" s="370"/>
    </row>
    <row r="95" spans="1:75" s="54" customFormat="1" ht="13.5">
      <c r="A95" s="110"/>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159"/>
      <c r="AZ95" s="163"/>
      <c r="BA95" s="163"/>
      <c r="BB95" s="163"/>
      <c r="BC95" s="163"/>
      <c r="BD95" s="111"/>
      <c r="BE95" s="148"/>
      <c r="BH95" s="370"/>
      <c r="BI95" s="370"/>
      <c r="BJ95" s="370"/>
      <c r="BK95" s="370"/>
      <c r="BL95" s="370"/>
      <c r="BM95" s="370"/>
      <c r="BN95" s="370"/>
      <c r="BO95" s="370"/>
      <c r="BP95" s="370"/>
      <c r="BQ95" s="370"/>
      <c r="BR95" s="370"/>
      <c r="BS95" s="370"/>
      <c r="BT95" s="370"/>
      <c r="BU95" s="370"/>
      <c r="BV95" s="47"/>
      <c r="BW95" s="370"/>
    </row>
    <row r="96" spans="1:75" s="55" customFormat="1" ht="13.5">
      <c r="A96" s="52"/>
      <c r="AZ96" s="111"/>
      <c r="BA96" s="111"/>
      <c r="BB96" s="111"/>
      <c r="BC96" s="111"/>
      <c r="BD96" s="109"/>
      <c r="BE96" s="54"/>
      <c r="BT96" s="370"/>
      <c r="BU96" s="370"/>
      <c r="BV96" s="47"/>
    </row>
    <row r="97" spans="1:75" s="109" customFormat="1" ht="13.5">
      <c r="A97" s="108" t="s">
        <v>26</v>
      </c>
      <c r="BD97" s="113"/>
      <c r="BE97" s="57"/>
      <c r="BT97" s="57"/>
      <c r="BU97" s="57"/>
      <c r="BV97" s="58"/>
    </row>
    <row r="98" spans="1:75" s="113" customFormat="1" ht="13.5">
      <c r="A98" s="112"/>
      <c r="BE98" s="66"/>
      <c r="BT98" s="66"/>
      <c r="BU98" s="66"/>
      <c r="BV98" s="65"/>
    </row>
    <row r="99" spans="1:75" s="113" customFormat="1" ht="13.5">
      <c r="A99" s="114" t="s">
        <v>27</v>
      </c>
      <c r="BE99" s="66"/>
      <c r="BT99" s="66"/>
      <c r="BU99" s="66"/>
      <c r="BV99" s="65"/>
    </row>
    <row r="100" spans="1:75" s="64" customFormat="1">
      <c r="A100" s="115" t="s">
        <v>84</v>
      </c>
      <c r="B100" s="113">
        <v>1</v>
      </c>
      <c r="C100" s="113">
        <v>1.5</v>
      </c>
      <c r="D100" s="113">
        <v>2.5</v>
      </c>
      <c r="E100" s="113">
        <v>2.5</v>
      </c>
      <c r="F100" s="113">
        <v>1.5</v>
      </c>
      <c r="G100" s="113">
        <v>2.5</v>
      </c>
      <c r="H100" s="113">
        <v>2.5</v>
      </c>
      <c r="I100" s="113">
        <v>2.5</v>
      </c>
      <c r="J100" s="113">
        <v>2.5</v>
      </c>
      <c r="K100" s="113">
        <v>2.5</v>
      </c>
      <c r="L100" s="113">
        <v>4</v>
      </c>
      <c r="M100" s="113">
        <v>2</v>
      </c>
      <c r="N100" s="113">
        <v>1.5</v>
      </c>
      <c r="O100" s="113">
        <v>0.5</v>
      </c>
      <c r="P100" s="113">
        <v>2</v>
      </c>
      <c r="Q100" s="113">
        <v>2.5</v>
      </c>
      <c r="R100" s="113">
        <v>2</v>
      </c>
      <c r="S100" s="113">
        <v>1.5</v>
      </c>
      <c r="T100" s="113">
        <v>2</v>
      </c>
      <c r="U100" s="113">
        <v>2</v>
      </c>
      <c r="V100" s="113">
        <v>2</v>
      </c>
      <c r="W100" s="113">
        <v>1.5</v>
      </c>
      <c r="X100" s="113">
        <v>1.5</v>
      </c>
      <c r="Y100" s="113">
        <v>1.5</v>
      </c>
      <c r="Z100" s="113">
        <v>1.5</v>
      </c>
      <c r="AA100" s="113">
        <v>1.5</v>
      </c>
      <c r="AB100" s="113">
        <v>2</v>
      </c>
      <c r="AC100" s="113">
        <v>2</v>
      </c>
      <c r="AD100" s="113">
        <v>2.5</v>
      </c>
      <c r="AE100" s="113">
        <v>2.5</v>
      </c>
      <c r="AF100" s="113">
        <v>1</v>
      </c>
      <c r="AG100" s="113">
        <v>1</v>
      </c>
      <c r="AH100" s="113">
        <v>1</v>
      </c>
      <c r="AI100" s="113">
        <v>1</v>
      </c>
      <c r="AJ100" s="113">
        <v>1</v>
      </c>
      <c r="AK100" s="113">
        <v>5</v>
      </c>
      <c r="AL100" s="113">
        <v>4</v>
      </c>
      <c r="AM100" s="113">
        <v>3</v>
      </c>
      <c r="AN100" s="113">
        <v>2.5</v>
      </c>
      <c r="AO100" s="113">
        <v>4</v>
      </c>
      <c r="AP100" s="113">
        <v>4</v>
      </c>
      <c r="AQ100" s="113">
        <v>4</v>
      </c>
      <c r="AR100" s="113">
        <v>3</v>
      </c>
      <c r="AS100" s="113">
        <v>3</v>
      </c>
      <c r="AT100" s="113">
        <v>1</v>
      </c>
      <c r="AU100" s="113">
        <v>1</v>
      </c>
      <c r="AV100" s="113">
        <v>1</v>
      </c>
      <c r="AW100" s="113">
        <v>1</v>
      </c>
      <c r="AX100" s="113">
        <v>1</v>
      </c>
      <c r="AY100" s="113">
        <v>1</v>
      </c>
      <c r="AZ100" s="113">
        <v>1</v>
      </c>
      <c r="BA100" s="113">
        <v>0.5</v>
      </c>
      <c r="BB100" s="113">
        <v>0.5</v>
      </c>
      <c r="BC100" s="113">
        <v>0.5</v>
      </c>
      <c r="BD100" s="113">
        <v>1</v>
      </c>
      <c r="BE100" s="113">
        <v>1</v>
      </c>
      <c r="BF100" s="113">
        <v>1</v>
      </c>
      <c r="BG100" s="113">
        <v>1</v>
      </c>
      <c r="BH100" s="113">
        <v>1</v>
      </c>
      <c r="BI100" s="113">
        <v>1</v>
      </c>
      <c r="BJ100" s="113">
        <v>1</v>
      </c>
      <c r="BK100" s="113">
        <v>1</v>
      </c>
      <c r="BL100" s="113">
        <v>1</v>
      </c>
      <c r="BM100" s="113">
        <v>1</v>
      </c>
      <c r="BN100" s="113">
        <v>1</v>
      </c>
      <c r="BO100" s="113">
        <v>1</v>
      </c>
      <c r="BP100" s="113">
        <v>1</v>
      </c>
      <c r="BQ100" s="113">
        <v>1</v>
      </c>
      <c r="BR100" s="113">
        <v>1</v>
      </c>
      <c r="BS100" s="113">
        <v>1</v>
      </c>
      <c r="BT100" s="375">
        <f>SUM(BR100:BR109)/12</f>
        <v>0.83333333333333337</v>
      </c>
      <c r="BU100" s="375">
        <f>SUM(BO100:BO109)/12</f>
        <v>0.83333333333333337</v>
      </c>
      <c r="BV100" s="66">
        <f>BT100-BU100</f>
        <v>0</v>
      </c>
      <c r="BW100" s="375">
        <f>SUM(BH100:BH109)/12</f>
        <v>0.83333333333333337</v>
      </c>
    </row>
    <row r="101" spans="1:75" s="62" customFormat="1" ht="13.5">
      <c r="A101" s="110" t="s">
        <v>85</v>
      </c>
      <c r="B101" s="111">
        <v>0</v>
      </c>
      <c r="C101" s="111">
        <v>0</v>
      </c>
      <c r="D101" s="111">
        <v>1</v>
      </c>
      <c r="E101" s="111">
        <v>2.5</v>
      </c>
      <c r="F101" s="111">
        <v>2</v>
      </c>
      <c r="G101" s="111">
        <v>2</v>
      </c>
      <c r="H101" s="111">
        <v>3</v>
      </c>
      <c r="I101" s="111">
        <v>3</v>
      </c>
      <c r="J101" s="111">
        <v>1.5</v>
      </c>
      <c r="K101" s="111">
        <v>1.5</v>
      </c>
      <c r="L101" s="111">
        <v>2.5</v>
      </c>
      <c r="M101" s="111">
        <v>4</v>
      </c>
      <c r="N101" s="111">
        <v>5</v>
      </c>
      <c r="O101" s="111">
        <v>3</v>
      </c>
      <c r="P101" s="111">
        <v>3.5</v>
      </c>
      <c r="Q101" s="111">
        <v>3.5</v>
      </c>
      <c r="R101" s="111">
        <v>2.5</v>
      </c>
      <c r="S101" s="111">
        <v>3</v>
      </c>
      <c r="T101" s="111">
        <v>1.5</v>
      </c>
      <c r="U101" s="111">
        <v>1</v>
      </c>
      <c r="V101" s="111">
        <v>1</v>
      </c>
      <c r="W101" s="111">
        <v>0.5</v>
      </c>
      <c r="X101" s="111">
        <v>0.5</v>
      </c>
      <c r="Y101" s="111">
        <v>0.5</v>
      </c>
      <c r="Z101" s="111">
        <v>1.5</v>
      </c>
      <c r="AA101" s="111">
        <v>1.5</v>
      </c>
      <c r="AB101" s="111">
        <v>2.5</v>
      </c>
      <c r="AC101" s="111">
        <v>2.5</v>
      </c>
      <c r="AD101" s="111">
        <v>3</v>
      </c>
      <c r="AE101" s="111">
        <v>3</v>
      </c>
      <c r="AF101" s="111">
        <v>1.5</v>
      </c>
      <c r="AG101" s="111">
        <v>1</v>
      </c>
      <c r="AH101" s="111">
        <v>3</v>
      </c>
      <c r="AI101" s="111">
        <v>2</v>
      </c>
      <c r="AJ101" s="111">
        <v>1</v>
      </c>
      <c r="AK101" s="111">
        <v>3</v>
      </c>
      <c r="AL101" s="111">
        <v>5</v>
      </c>
      <c r="AM101" s="111">
        <v>3</v>
      </c>
      <c r="AN101" s="111">
        <v>1</v>
      </c>
      <c r="AO101" s="111">
        <v>1</v>
      </c>
      <c r="AP101" s="111">
        <v>2.5</v>
      </c>
      <c r="AQ101" s="111">
        <v>2.5</v>
      </c>
      <c r="AR101" s="111">
        <v>1.5</v>
      </c>
      <c r="AS101" s="111">
        <v>1.5</v>
      </c>
      <c r="AT101" s="111">
        <v>3</v>
      </c>
      <c r="AU101" s="111">
        <v>3</v>
      </c>
      <c r="AV101" s="111">
        <v>2</v>
      </c>
      <c r="AW101" s="111">
        <v>2</v>
      </c>
      <c r="AX101" s="111">
        <v>1.5</v>
      </c>
      <c r="AY101" s="111">
        <v>2</v>
      </c>
      <c r="AZ101" s="111">
        <v>2.5</v>
      </c>
      <c r="BA101" s="111">
        <v>2</v>
      </c>
      <c r="BB101" s="111">
        <v>1.5</v>
      </c>
      <c r="BC101" s="111">
        <v>1.5</v>
      </c>
      <c r="BD101" s="111">
        <v>1.5</v>
      </c>
      <c r="BE101" s="111">
        <v>1.5</v>
      </c>
      <c r="BF101" s="111">
        <v>1.5</v>
      </c>
      <c r="BG101" s="111">
        <v>1.5</v>
      </c>
      <c r="BH101" s="111">
        <v>1.5</v>
      </c>
      <c r="BI101" s="111">
        <v>1.5</v>
      </c>
      <c r="BJ101" s="111">
        <v>1.5</v>
      </c>
      <c r="BK101" s="111">
        <v>1.5</v>
      </c>
      <c r="BL101" s="111">
        <v>1.5</v>
      </c>
      <c r="BM101" s="111">
        <v>1.5</v>
      </c>
      <c r="BN101" s="111">
        <v>1.5</v>
      </c>
      <c r="BO101" s="111">
        <v>1.5</v>
      </c>
      <c r="BP101" s="111">
        <v>1.5</v>
      </c>
      <c r="BQ101" s="111">
        <v>1.5</v>
      </c>
      <c r="BR101" s="111">
        <v>1.5</v>
      </c>
      <c r="BS101" s="111">
        <v>1.5</v>
      </c>
      <c r="BV101" s="61"/>
      <c r="BW101" s="222"/>
    </row>
    <row r="102" spans="1:75" s="54" customFormat="1" ht="13.5">
      <c r="A102" s="52" t="s">
        <v>86</v>
      </c>
      <c r="B102" s="55">
        <v>0</v>
      </c>
      <c r="C102" s="55">
        <v>0</v>
      </c>
      <c r="D102" s="55">
        <v>0</v>
      </c>
      <c r="E102" s="55">
        <v>0</v>
      </c>
      <c r="F102" s="55">
        <v>0</v>
      </c>
      <c r="G102" s="55">
        <v>0</v>
      </c>
      <c r="H102" s="55">
        <v>0</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1</v>
      </c>
      <c r="AH102" s="55">
        <v>2.5</v>
      </c>
      <c r="AI102" s="55">
        <v>2.5</v>
      </c>
      <c r="AJ102" s="55">
        <v>2</v>
      </c>
      <c r="AK102" s="55">
        <v>5.5</v>
      </c>
      <c r="AL102" s="55">
        <v>4.5</v>
      </c>
      <c r="AM102" s="55">
        <v>1.5</v>
      </c>
      <c r="AN102" s="55">
        <v>1.5</v>
      </c>
      <c r="AO102" s="55">
        <v>1.5</v>
      </c>
      <c r="AP102" s="55">
        <v>3.5</v>
      </c>
      <c r="AQ102" s="55">
        <v>3.5</v>
      </c>
      <c r="AR102" s="55">
        <v>2.5</v>
      </c>
      <c r="AS102" s="55">
        <v>2.5</v>
      </c>
      <c r="AT102" s="55">
        <v>1.5</v>
      </c>
      <c r="AU102" s="55">
        <v>1.5</v>
      </c>
      <c r="AV102" s="55">
        <v>1</v>
      </c>
      <c r="AW102" s="55">
        <v>1</v>
      </c>
      <c r="AX102" s="55">
        <v>1</v>
      </c>
      <c r="AY102" s="55">
        <v>1</v>
      </c>
      <c r="AZ102" s="55">
        <v>1</v>
      </c>
      <c r="BA102" s="55">
        <v>1</v>
      </c>
      <c r="BB102" s="55">
        <v>0.5</v>
      </c>
      <c r="BC102" s="55">
        <v>0.5</v>
      </c>
      <c r="BD102" s="55">
        <v>0.5</v>
      </c>
      <c r="BE102" s="55">
        <v>0.5</v>
      </c>
      <c r="BF102" s="55">
        <v>0.5</v>
      </c>
      <c r="BG102" s="55">
        <v>0.5</v>
      </c>
      <c r="BH102" s="55">
        <v>0.5</v>
      </c>
      <c r="BI102" s="55">
        <v>0.5</v>
      </c>
      <c r="BJ102" s="55">
        <v>0.5</v>
      </c>
      <c r="BK102" s="55">
        <v>0.5</v>
      </c>
      <c r="BL102" s="55">
        <v>0.5</v>
      </c>
      <c r="BM102" s="55">
        <v>0.5</v>
      </c>
      <c r="BN102" s="55">
        <v>0.5</v>
      </c>
      <c r="BO102" s="55">
        <v>0.5</v>
      </c>
      <c r="BP102" s="55">
        <v>0.5</v>
      </c>
      <c r="BQ102" s="55">
        <v>0.5</v>
      </c>
      <c r="BR102" s="55">
        <v>0.5</v>
      </c>
      <c r="BS102" s="55">
        <v>0.5</v>
      </c>
      <c r="BT102" s="370"/>
      <c r="BU102" s="370"/>
      <c r="BV102" s="47"/>
      <c r="BW102" s="222"/>
    </row>
    <row r="103" spans="1:75" s="54" customFormat="1" ht="13.5">
      <c r="A103" s="52" t="s">
        <v>87</v>
      </c>
      <c r="B103" s="55">
        <v>3</v>
      </c>
      <c r="C103" s="55">
        <v>3.5</v>
      </c>
      <c r="D103" s="55">
        <v>4</v>
      </c>
      <c r="E103" s="55">
        <v>4</v>
      </c>
      <c r="F103" s="55">
        <v>4</v>
      </c>
      <c r="G103" s="55">
        <v>3</v>
      </c>
      <c r="H103" s="55">
        <v>2</v>
      </c>
      <c r="I103" s="55">
        <v>2</v>
      </c>
      <c r="J103" s="55">
        <v>2</v>
      </c>
      <c r="K103" s="55">
        <v>2</v>
      </c>
      <c r="L103" s="55">
        <v>2</v>
      </c>
      <c r="M103" s="55">
        <v>3</v>
      </c>
      <c r="N103" s="55">
        <v>2.5</v>
      </c>
      <c r="O103" s="55">
        <v>2</v>
      </c>
      <c r="P103" s="55">
        <v>0</v>
      </c>
      <c r="Q103" s="55">
        <v>0</v>
      </c>
      <c r="R103" s="55">
        <v>0</v>
      </c>
      <c r="S103" s="55">
        <v>1.5</v>
      </c>
      <c r="T103" s="55">
        <v>1.5</v>
      </c>
      <c r="U103" s="55">
        <v>1.5</v>
      </c>
      <c r="V103" s="55">
        <v>2.5</v>
      </c>
      <c r="W103" s="55">
        <v>2.5</v>
      </c>
      <c r="X103" s="55">
        <v>2.5</v>
      </c>
      <c r="Y103" s="55">
        <v>2.5</v>
      </c>
      <c r="Z103" s="55">
        <v>2</v>
      </c>
      <c r="AA103" s="55">
        <v>2</v>
      </c>
      <c r="AB103" s="55">
        <v>2.5</v>
      </c>
      <c r="AC103" s="55">
        <v>2.5</v>
      </c>
      <c r="AD103" s="55">
        <v>2.5</v>
      </c>
      <c r="AE103" s="55">
        <v>2.5</v>
      </c>
      <c r="AF103" s="55">
        <v>1</v>
      </c>
      <c r="AG103" s="55">
        <v>1</v>
      </c>
      <c r="AH103" s="55">
        <v>3</v>
      </c>
      <c r="AI103" s="55">
        <v>2</v>
      </c>
      <c r="AJ103" s="55">
        <v>4.5</v>
      </c>
      <c r="AK103" s="55">
        <v>4</v>
      </c>
      <c r="AL103" s="55">
        <v>4</v>
      </c>
      <c r="AM103" s="55">
        <v>4</v>
      </c>
      <c r="AN103" s="55">
        <v>3</v>
      </c>
      <c r="AO103" s="55">
        <v>2.5</v>
      </c>
      <c r="AP103" s="55">
        <v>2.5</v>
      </c>
      <c r="AQ103" s="55">
        <v>2.5</v>
      </c>
      <c r="AR103" s="55">
        <v>2</v>
      </c>
      <c r="AS103" s="55">
        <v>2</v>
      </c>
      <c r="AT103" s="55">
        <v>2.5</v>
      </c>
      <c r="AU103" s="55">
        <v>2.5</v>
      </c>
      <c r="AV103" s="55">
        <v>2</v>
      </c>
      <c r="AW103" s="55">
        <v>2</v>
      </c>
      <c r="AX103" s="55">
        <v>2</v>
      </c>
      <c r="AY103" s="55">
        <v>2</v>
      </c>
      <c r="AZ103" s="55">
        <v>1.5</v>
      </c>
      <c r="BA103" s="55">
        <v>1</v>
      </c>
      <c r="BB103" s="55">
        <v>1</v>
      </c>
      <c r="BC103" s="55">
        <v>1</v>
      </c>
      <c r="BD103" s="55">
        <v>1</v>
      </c>
      <c r="BE103" s="55">
        <v>1</v>
      </c>
      <c r="BF103" s="55">
        <v>1</v>
      </c>
      <c r="BG103" s="55">
        <v>1</v>
      </c>
      <c r="BH103" s="55">
        <v>1</v>
      </c>
      <c r="BI103" s="55">
        <v>1</v>
      </c>
      <c r="BJ103" s="55">
        <v>1</v>
      </c>
      <c r="BK103" s="55">
        <v>1</v>
      </c>
      <c r="BL103" s="55">
        <v>1</v>
      </c>
      <c r="BM103" s="55">
        <v>1</v>
      </c>
      <c r="BN103" s="55">
        <v>1</v>
      </c>
      <c r="BO103" s="55">
        <v>1</v>
      </c>
      <c r="BP103" s="55">
        <v>1</v>
      </c>
      <c r="BQ103" s="55">
        <v>1</v>
      </c>
      <c r="BR103" s="55">
        <v>1</v>
      </c>
      <c r="BS103" s="55">
        <v>1</v>
      </c>
      <c r="BT103" s="370"/>
      <c r="BU103" s="370"/>
      <c r="BV103" s="47"/>
      <c r="BW103" s="222"/>
    </row>
    <row r="104" spans="1:75" s="54" customFormat="1" ht="13.5">
      <c r="A104" s="52" t="s">
        <v>88</v>
      </c>
      <c r="B104" s="55">
        <v>0</v>
      </c>
      <c r="C104" s="55">
        <v>0</v>
      </c>
      <c r="D104" s="55">
        <v>0</v>
      </c>
      <c r="E104" s="55">
        <v>0</v>
      </c>
      <c r="F104" s="55">
        <v>0</v>
      </c>
      <c r="G104" s="55">
        <v>0</v>
      </c>
      <c r="H104" s="55">
        <v>0</v>
      </c>
      <c r="I104" s="55">
        <v>0</v>
      </c>
      <c r="J104" s="55">
        <v>3.5</v>
      </c>
      <c r="K104" s="55">
        <v>3.5</v>
      </c>
      <c r="L104" s="55">
        <v>3.5</v>
      </c>
      <c r="M104" s="55">
        <v>0.5</v>
      </c>
      <c r="N104" s="55">
        <v>0.5</v>
      </c>
      <c r="O104" s="55">
        <v>0.5</v>
      </c>
      <c r="P104" s="55">
        <v>0.5</v>
      </c>
      <c r="Q104" s="55">
        <v>1</v>
      </c>
      <c r="R104" s="55">
        <v>1</v>
      </c>
      <c r="S104" s="55">
        <v>1.5</v>
      </c>
      <c r="T104" s="55">
        <v>1</v>
      </c>
      <c r="U104" s="55">
        <v>1</v>
      </c>
      <c r="V104" s="55">
        <v>1</v>
      </c>
      <c r="W104" s="55">
        <v>1</v>
      </c>
      <c r="X104" s="55">
        <v>1</v>
      </c>
      <c r="Y104" s="55">
        <v>1</v>
      </c>
      <c r="Z104" s="55">
        <v>1.5</v>
      </c>
      <c r="AA104" s="55">
        <v>1.5</v>
      </c>
      <c r="AB104" s="55">
        <v>2</v>
      </c>
      <c r="AC104" s="55">
        <v>2</v>
      </c>
      <c r="AD104" s="55">
        <v>2.5</v>
      </c>
      <c r="AE104" s="55">
        <v>2.5</v>
      </c>
      <c r="AF104" s="55">
        <v>0.5</v>
      </c>
      <c r="AG104" s="55">
        <v>0.5</v>
      </c>
      <c r="AH104" s="55">
        <v>0.5</v>
      </c>
      <c r="AI104" s="55">
        <v>0.5</v>
      </c>
      <c r="AJ104" s="55">
        <v>0.5</v>
      </c>
      <c r="AK104" s="55">
        <v>0.5</v>
      </c>
      <c r="AL104" s="55">
        <v>0.5</v>
      </c>
      <c r="AM104" s="55">
        <v>0.5</v>
      </c>
      <c r="AN104" s="55">
        <v>0.5</v>
      </c>
      <c r="AO104" s="55">
        <v>0.5</v>
      </c>
      <c r="AP104" s="55">
        <v>0.5</v>
      </c>
      <c r="AQ104" s="55">
        <v>0.5</v>
      </c>
      <c r="AR104" s="55">
        <v>0.5</v>
      </c>
      <c r="AS104" s="55">
        <v>0.5</v>
      </c>
      <c r="AT104" s="55">
        <v>2</v>
      </c>
      <c r="AU104" s="55">
        <v>2</v>
      </c>
      <c r="AV104" s="55">
        <v>1</v>
      </c>
      <c r="AW104" s="55">
        <v>1</v>
      </c>
      <c r="AX104" s="55">
        <v>1</v>
      </c>
      <c r="AY104" s="55">
        <v>1</v>
      </c>
      <c r="AZ104" s="55">
        <v>1</v>
      </c>
      <c r="BA104" s="55">
        <v>1</v>
      </c>
      <c r="BB104" s="55">
        <v>1</v>
      </c>
      <c r="BC104" s="55">
        <v>1.5</v>
      </c>
      <c r="BD104" s="55">
        <v>1</v>
      </c>
      <c r="BE104" s="55">
        <v>1</v>
      </c>
      <c r="BF104" s="55">
        <v>1</v>
      </c>
      <c r="BG104" s="55">
        <v>1</v>
      </c>
      <c r="BH104" s="55">
        <v>1</v>
      </c>
      <c r="BI104" s="55">
        <v>1</v>
      </c>
      <c r="BJ104" s="55">
        <v>1</v>
      </c>
      <c r="BK104" s="55">
        <v>1</v>
      </c>
      <c r="BL104" s="55">
        <v>1</v>
      </c>
      <c r="BM104" s="55">
        <v>1</v>
      </c>
      <c r="BN104" s="55">
        <v>1</v>
      </c>
      <c r="BO104" s="55">
        <v>1</v>
      </c>
      <c r="BP104" s="55">
        <v>1</v>
      </c>
      <c r="BQ104" s="55">
        <v>1</v>
      </c>
      <c r="BR104" s="55">
        <v>1</v>
      </c>
      <c r="BS104" s="55">
        <v>1</v>
      </c>
      <c r="BT104" s="370"/>
      <c r="BU104" s="370"/>
      <c r="BV104" s="47"/>
      <c r="BW104" s="222"/>
    </row>
    <row r="105" spans="1:75" s="54" customFormat="1" ht="13.5">
      <c r="A105" s="52" t="s">
        <v>89</v>
      </c>
      <c r="B105" s="55">
        <v>1</v>
      </c>
      <c r="C105" s="55">
        <v>2.5</v>
      </c>
      <c r="D105" s="55">
        <v>2.5</v>
      </c>
      <c r="E105" s="55">
        <v>3.5</v>
      </c>
      <c r="F105" s="55">
        <v>5</v>
      </c>
      <c r="G105" s="55">
        <v>6</v>
      </c>
      <c r="H105" s="55">
        <v>7</v>
      </c>
      <c r="I105" s="55">
        <v>7</v>
      </c>
      <c r="J105" s="55">
        <v>3</v>
      </c>
      <c r="K105" s="55">
        <v>3</v>
      </c>
      <c r="L105" s="55">
        <v>1.5</v>
      </c>
      <c r="M105" s="55">
        <v>2.5</v>
      </c>
      <c r="N105" s="55">
        <v>3.5</v>
      </c>
      <c r="O105" s="55">
        <v>3</v>
      </c>
      <c r="P105" s="55">
        <v>2.5</v>
      </c>
      <c r="Q105" s="55">
        <v>3</v>
      </c>
      <c r="R105" s="55">
        <v>3.5</v>
      </c>
      <c r="S105" s="55">
        <v>3.5</v>
      </c>
      <c r="T105" s="55">
        <v>3.5</v>
      </c>
      <c r="U105" s="55">
        <v>2.5</v>
      </c>
      <c r="V105" s="55">
        <v>2.5</v>
      </c>
      <c r="W105" s="55">
        <v>2.5</v>
      </c>
      <c r="X105" s="55">
        <v>2.5</v>
      </c>
      <c r="Y105" s="55">
        <v>2.5</v>
      </c>
      <c r="Z105" s="55">
        <v>2</v>
      </c>
      <c r="AA105" s="55">
        <v>2</v>
      </c>
      <c r="AB105" s="55">
        <v>2.5</v>
      </c>
      <c r="AC105" s="55">
        <v>2.5</v>
      </c>
      <c r="AD105" s="55">
        <v>2</v>
      </c>
      <c r="AE105" s="55">
        <v>2</v>
      </c>
      <c r="AF105" s="55">
        <v>1.5</v>
      </c>
      <c r="AG105" s="55">
        <v>1.5</v>
      </c>
      <c r="AH105" s="55">
        <v>0.5</v>
      </c>
      <c r="AI105" s="55">
        <v>1</v>
      </c>
      <c r="AJ105" s="55">
        <v>1</v>
      </c>
      <c r="AK105" s="55">
        <v>1</v>
      </c>
      <c r="AL105" s="55">
        <v>2.5</v>
      </c>
      <c r="AM105" s="55">
        <v>2.5</v>
      </c>
      <c r="AN105" s="55">
        <v>2.5</v>
      </c>
      <c r="AO105" s="55">
        <v>2.5</v>
      </c>
      <c r="AP105" s="55">
        <v>3</v>
      </c>
      <c r="AQ105" s="55">
        <v>3</v>
      </c>
      <c r="AR105" s="55">
        <v>2.5</v>
      </c>
      <c r="AS105" s="55">
        <v>2.5</v>
      </c>
      <c r="AT105" s="55">
        <v>1.5</v>
      </c>
      <c r="AU105" s="55">
        <v>1.5</v>
      </c>
      <c r="AV105" s="55">
        <v>1</v>
      </c>
      <c r="AW105" s="55">
        <v>1</v>
      </c>
      <c r="AX105" s="55">
        <v>1</v>
      </c>
      <c r="AY105" s="55">
        <v>1.5</v>
      </c>
      <c r="AZ105" s="55">
        <v>1.5</v>
      </c>
      <c r="BA105" s="55">
        <v>2</v>
      </c>
      <c r="BB105" s="55">
        <v>1.5</v>
      </c>
      <c r="BC105" s="55">
        <v>1</v>
      </c>
      <c r="BD105" s="55">
        <v>0.5</v>
      </c>
      <c r="BE105" s="55">
        <v>0.5</v>
      </c>
      <c r="BF105" s="55">
        <v>0.5</v>
      </c>
      <c r="BG105" s="55">
        <v>0.5</v>
      </c>
      <c r="BH105" s="55">
        <v>0.5</v>
      </c>
      <c r="BI105" s="55">
        <v>0.5</v>
      </c>
      <c r="BJ105" s="55">
        <v>0.5</v>
      </c>
      <c r="BK105" s="55">
        <v>0.5</v>
      </c>
      <c r="BL105" s="55">
        <v>0.5</v>
      </c>
      <c r="BM105" s="55">
        <v>0.5</v>
      </c>
      <c r="BN105" s="55">
        <v>0.5</v>
      </c>
      <c r="BO105" s="55">
        <v>0.5</v>
      </c>
      <c r="BP105" s="55">
        <v>0.5</v>
      </c>
      <c r="BQ105" s="55">
        <v>0.5</v>
      </c>
      <c r="BR105" s="55">
        <v>0.5</v>
      </c>
      <c r="BS105" s="55">
        <v>0.5</v>
      </c>
      <c r="BT105" s="370"/>
      <c r="BU105" s="370"/>
      <c r="BV105" s="47"/>
      <c r="BW105" s="222"/>
    </row>
    <row r="106" spans="1:75" s="54" customFormat="1" ht="13.5">
      <c r="A106" s="52" t="s">
        <v>90</v>
      </c>
      <c r="B106" s="55">
        <v>3.5</v>
      </c>
      <c r="C106" s="55">
        <v>3.5</v>
      </c>
      <c r="D106" s="55">
        <v>3</v>
      </c>
      <c r="E106" s="55">
        <v>4</v>
      </c>
      <c r="F106" s="55">
        <v>3</v>
      </c>
      <c r="G106" s="55">
        <v>4</v>
      </c>
      <c r="H106" s="55">
        <v>4</v>
      </c>
      <c r="I106" s="55">
        <v>4</v>
      </c>
      <c r="J106" s="55">
        <v>3</v>
      </c>
      <c r="K106" s="55">
        <v>3</v>
      </c>
      <c r="L106" s="55">
        <v>4</v>
      </c>
      <c r="M106" s="55">
        <v>5</v>
      </c>
      <c r="N106" s="55">
        <v>6</v>
      </c>
      <c r="O106" s="55">
        <v>5</v>
      </c>
      <c r="P106" s="55">
        <v>5.5</v>
      </c>
      <c r="Q106" s="55">
        <v>5.5</v>
      </c>
      <c r="R106" s="55">
        <v>5</v>
      </c>
      <c r="S106" s="55">
        <v>6</v>
      </c>
      <c r="T106" s="55">
        <v>4</v>
      </c>
      <c r="U106" s="55">
        <v>2.5</v>
      </c>
      <c r="V106" s="55">
        <v>2</v>
      </c>
      <c r="W106" s="55">
        <v>3</v>
      </c>
      <c r="X106" s="55">
        <v>3</v>
      </c>
      <c r="Y106" s="55">
        <v>3</v>
      </c>
      <c r="Z106" s="55">
        <v>4</v>
      </c>
      <c r="AA106" s="55">
        <v>4</v>
      </c>
      <c r="AB106" s="55">
        <v>4</v>
      </c>
      <c r="AC106" s="55">
        <v>4</v>
      </c>
      <c r="AD106" s="55">
        <v>3.5</v>
      </c>
      <c r="AE106" s="55">
        <v>3.5</v>
      </c>
      <c r="AF106" s="55">
        <v>1.5</v>
      </c>
      <c r="AG106" s="55">
        <v>1</v>
      </c>
      <c r="AH106" s="55">
        <v>2</v>
      </c>
      <c r="AI106" s="55">
        <v>3</v>
      </c>
      <c r="AJ106" s="55">
        <v>3</v>
      </c>
      <c r="AK106" s="55">
        <v>3.5</v>
      </c>
      <c r="AL106" s="55">
        <v>3.5</v>
      </c>
      <c r="AM106" s="55">
        <v>4</v>
      </c>
      <c r="AN106" s="55">
        <v>4.5</v>
      </c>
      <c r="AO106" s="55">
        <v>2.5</v>
      </c>
      <c r="AP106" s="55">
        <v>3</v>
      </c>
      <c r="AQ106" s="55">
        <v>3</v>
      </c>
      <c r="AR106" s="55">
        <v>2.5</v>
      </c>
      <c r="AS106" s="55">
        <v>2.5</v>
      </c>
      <c r="AT106" s="55">
        <v>1.5</v>
      </c>
      <c r="AU106" s="55">
        <v>1.5</v>
      </c>
      <c r="AV106" s="55">
        <v>1.5</v>
      </c>
      <c r="AW106" s="55">
        <v>1.5</v>
      </c>
      <c r="AX106" s="55">
        <v>1.5</v>
      </c>
      <c r="AY106" s="55">
        <v>1.5</v>
      </c>
      <c r="AZ106" s="55">
        <v>1.5</v>
      </c>
      <c r="BA106" s="55">
        <v>1.5</v>
      </c>
      <c r="BB106" s="55">
        <v>1.5</v>
      </c>
      <c r="BC106" s="55">
        <v>1.5</v>
      </c>
      <c r="BD106" s="55">
        <v>1.5</v>
      </c>
      <c r="BE106" s="55">
        <v>1.5</v>
      </c>
      <c r="BF106" s="55">
        <v>1.5</v>
      </c>
      <c r="BG106" s="55">
        <v>1.5</v>
      </c>
      <c r="BH106" s="55">
        <v>1.5</v>
      </c>
      <c r="BI106" s="55">
        <v>1.5</v>
      </c>
      <c r="BJ106" s="55">
        <v>1.5</v>
      </c>
      <c r="BK106" s="55">
        <v>1.5</v>
      </c>
      <c r="BL106" s="55">
        <v>1.5</v>
      </c>
      <c r="BM106" s="55">
        <v>1.5</v>
      </c>
      <c r="BN106" s="55">
        <v>1.5</v>
      </c>
      <c r="BO106" s="55">
        <v>1.5</v>
      </c>
      <c r="BP106" s="55">
        <v>1.5</v>
      </c>
      <c r="BQ106" s="55">
        <v>1.5</v>
      </c>
      <c r="BR106" s="55">
        <v>1.5</v>
      </c>
      <c r="BS106" s="55">
        <v>1.5</v>
      </c>
      <c r="BT106" s="370"/>
      <c r="BU106" s="370"/>
      <c r="BV106" s="47"/>
      <c r="BW106" s="222"/>
    </row>
    <row r="107" spans="1:75" s="54" customFormat="1" ht="13.5">
      <c r="A107" s="52" t="s">
        <v>100</v>
      </c>
      <c r="B107" s="55">
        <v>0</v>
      </c>
      <c r="C107" s="55">
        <v>0</v>
      </c>
      <c r="D107" s="55">
        <v>0</v>
      </c>
      <c r="E107" s="55">
        <v>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c r="AE107" s="55">
        <v>0</v>
      </c>
      <c r="AF107" s="55">
        <v>0</v>
      </c>
      <c r="AG107" s="55">
        <v>0</v>
      </c>
      <c r="AH107" s="55">
        <v>0</v>
      </c>
      <c r="AI107" s="55">
        <v>0</v>
      </c>
      <c r="AJ107" s="55">
        <v>0</v>
      </c>
      <c r="AK107" s="55">
        <v>0</v>
      </c>
      <c r="AL107" s="55">
        <v>0</v>
      </c>
      <c r="AM107" s="55">
        <v>0</v>
      </c>
      <c r="AN107" s="55">
        <v>0</v>
      </c>
      <c r="AO107" s="55">
        <v>0</v>
      </c>
      <c r="AP107" s="55">
        <v>0</v>
      </c>
      <c r="AQ107" s="55">
        <v>0</v>
      </c>
      <c r="AR107" s="55">
        <v>0</v>
      </c>
      <c r="AS107" s="55">
        <v>0</v>
      </c>
      <c r="AT107" s="55">
        <v>0</v>
      </c>
      <c r="AU107" s="55">
        <v>0</v>
      </c>
      <c r="AV107" s="55">
        <v>0</v>
      </c>
      <c r="AW107" s="55">
        <v>0</v>
      </c>
      <c r="AX107" s="55">
        <v>0</v>
      </c>
      <c r="AY107" s="55">
        <v>0</v>
      </c>
      <c r="AZ107" s="55">
        <v>0</v>
      </c>
      <c r="BA107" s="55">
        <v>0</v>
      </c>
      <c r="BB107" s="55">
        <v>0</v>
      </c>
      <c r="BC107" s="55">
        <v>0</v>
      </c>
      <c r="BD107" s="55">
        <v>0</v>
      </c>
      <c r="BE107" s="55">
        <v>0</v>
      </c>
      <c r="BF107" s="55">
        <v>0</v>
      </c>
      <c r="BG107" s="55">
        <v>0</v>
      </c>
      <c r="BH107" s="55">
        <v>0</v>
      </c>
      <c r="BI107" s="55">
        <v>0</v>
      </c>
      <c r="BJ107" s="55">
        <v>0</v>
      </c>
      <c r="BK107" s="55">
        <v>0</v>
      </c>
      <c r="BL107" s="55">
        <v>0</v>
      </c>
      <c r="BM107" s="55">
        <v>0</v>
      </c>
      <c r="BN107" s="55">
        <v>0</v>
      </c>
      <c r="BO107" s="55">
        <v>0</v>
      </c>
      <c r="BP107" s="55">
        <v>0</v>
      </c>
      <c r="BQ107" s="55">
        <v>0</v>
      </c>
      <c r="BR107" s="55">
        <v>0</v>
      </c>
      <c r="BS107" s="55">
        <v>0</v>
      </c>
      <c r="BT107" s="370"/>
      <c r="BU107" s="370"/>
      <c r="BV107" s="47"/>
      <c r="BW107" s="222"/>
    </row>
    <row r="108" spans="1:75" s="54" customFormat="1" ht="13.5">
      <c r="A108" s="52" t="s">
        <v>93</v>
      </c>
      <c r="B108" s="55">
        <v>3</v>
      </c>
      <c r="C108" s="55">
        <v>5.5</v>
      </c>
      <c r="D108" s="55">
        <v>3</v>
      </c>
      <c r="E108" s="55">
        <v>4</v>
      </c>
      <c r="F108" s="55">
        <v>3</v>
      </c>
      <c r="G108" s="55">
        <v>3</v>
      </c>
      <c r="H108" s="55">
        <v>1</v>
      </c>
      <c r="I108" s="55">
        <v>1</v>
      </c>
      <c r="J108" s="55">
        <v>2</v>
      </c>
      <c r="K108" s="55">
        <v>2</v>
      </c>
      <c r="L108" s="55">
        <v>1.5</v>
      </c>
      <c r="M108" s="55">
        <v>1</v>
      </c>
      <c r="N108" s="55">
        <v>0.5</v>
      </c>
      <c r="O108" s="55">
        <v>2</v>
      </c>
      <c r="P108" s="55">
        <v>3</v>
      </c>
      <c r="Q108" s="55">
        <v>3</v>
      </c>
      <c r="R108" s="55">
        <v>2.5</v>
      </c>
      <c r="S108" s="55">
        <v>2.5</v>
      </c>
      <c r="T108" s="55">
        <v>2</v>
      </c>
      <c r="U108" s="55">
        <v>1.5</v>
      </c>
      <c r="V108" s="55">
        <v>0.5</v>
      </c>
      <c r="W108" s="55">
        <v>0.5</v>
      </c>
      <c r="X108" s="55">
        <v>0.5</v>
      </c>
      <c r="Y108" s="55">
        <v>0.5</v>
      </c>
      <c r="Z108" s="55">
        <v>0.5</v>
      </c>
      <c r="AA108" s="55">
        <v>0.5</v>
      </c>
      <c r="AB108" s="55">
        <v>1</v>
      </c>
      <c r="AC108" s="55">
        <v>1</v>
      </c>
      <c r="AD108" s="55">
        <v>1</v>
      </c>
      <c r="AE108" s="55">
        <v>1</v>
      </c>
      <c r="AF108" s="55">
        <v>0.5</v>
      </c>
      <c r="AG108" s="55">
        <v>0.5</v>
      </c>
      <c r="AH108" s="55">
        <v>3</v>
      </c>
      <c r="AI108" s="55">
        <v>2.5</v>
      </c>
      <c r="AJ108" s="55">
        <v>3.5</v>
      </c>
      <c r="AK108" s="55">
        <v>4</v>
      </c>
      <c r="AL108" s="55">
        <v>4</v>
      </c>
      <c r="AM108" s="55">
        <v>5</v>
      </c>
      <c r="AN108" s="55">
        <v>5</v>
      </c>
      <c r="AO108" s="55">
        <v>5.5</v>
      </c>
      <c r="AP108" s="55">
        <v>3</v>
      </c>
      <c r="AQ108" s="55">
        <v>3</v>
      </c>
      <c r="AR108" s="55">
        <v>2.5</v>
      </c>
      <c r="AS108" s="55">
        <v>2.5</v>
      </c>
      <c r="AT108" s="55">
        <v>3</v>
      </c>
      <c r="AU108" s="55">
        <v>3</v>
      </c>
      <c r="AV108" s="55">
        <v>2.5</v>
      </c>
      <c r="AW108" s="55">
        <v>2.5</v>
      </c>
      <c r="AX108" s="55">
        <v>2.5</v>
      </c>
      <c r="AY108" s="55">
        <v>2.5</v>
      </c>
      <c r="AZ108" s="55">
        <v>3.5</v>
      </c>
      <c r="BA108" s="55">
        <v>3</v>
      </c>
      <c r="BB108" s="55">
        <v>2.5</v>
      </c>
      <c r="BC108" s="55">
        <v>3</v>
      </c>
      <c r="BD108" s="55">
        <v>2.5</v>
      </c>
      <c r="BE108" s="55">
        <v>2.5</v>
      </c>
      <c r="BF108" s="55">
        <v>2.5</v>
      </c>
      <c r="BG108" s="55">
        <v>2.5</v>
      </c>
      <c r="BH108" s="55">
        <v>2.5</v>
      </c>
      <c r="BI108" s="55">
        <v>2.5</v>
      </c>
      <c r="BJ108" s="55">
        <v>2.5</v>
      </c>
      <c r="BK108" s="55">
        <v>2.5</v>
      </c>
      <c r="BL108" s="55">
        <v>2.5</v>
      </c>
      <c r="BM108" s="55">
        <v>2.5</v>
      </c>
      <c r="BN108" s="55">
        <v>2.5</v>
      </c>
      <c r="BO108" s="55">
        <v>2.5</v>
      </c>
      <c r="BP108" s="55">
        <v>2.5</v>
      </c>
      <c r="BQ108" s="55">
        <v>2.5</v>
      </c>
      <c r="BR108" s="55">
        <v>2.5</v>
      </c>
      <c r="BS108" s="55">
        <v>2.5</v>
      </c>
      <c r="BT108" s="370"/>
      <c r="BU108" s="370"/>
      <c r="BV108" s="47"/>
      <c r="BW108" s="223"/>
    </row>
    <row r="109" spans="1:75" s="57" customFormat="1" ht="13.5">
      <c r="A109" s="107" t="s">
        <v>94</v>
      </c>
      <c r="B109" s="109">
        <v>1.5</v>
      </c>
      <c r="C109" s="109">
        <v>3.5</v>
      </c>
      <c r="D109" s="109">
        <v>1</v>
      </c>
      <c r="E109" s="109">
        <v>2.5</v>
      </c>
      <c r="F109" s="109">
        <v>2</v>
      </c>
      <c r="G109" s="109">
        <v>2</v>
      </c>
      <c r="H109" s="109">
        <v>1</v>
      </c>
      <c r="I109" s="109">
        <v>1</v>
      </c>
      <c r="J109" s="109">
        <v>4</v>
      </c>
      <c r="K109" s="109">
        <v>4</v>
      </c>
      <c r="L109" s="109">
        <v>2.5</v>
      </c>
      <c r="M109" s="109">
        <v>2.5</v>
      </c>
      <c r="N109" s="109">
        <v>1.5</v>
      </c>
      <c r="O109" s="109">
        <v>2</v>
      </c>
      <c r="P109" s="109">
        <v>2</v>
      </c>
      <c r="Q109" s="109">
        <v>2.5</v>
      </c>
      <c r="R109" s="109">
        <v>2</v>
      </c>
      <c r="S109" s="109">
        <v>2</v>
      </c>
      <c r="T109" s="109">
        <v>2</v>
      </c>
      <c r="U109" s="109">
        <v>1.5</v>
      </c>
      <c r="V109" s="109">
        <v>3</v>
      </c>
      <c r="W109" s="109">
        <v>3.5</v>
      </c>
      <c r="X109" s="109">
        <v>3.5</v>
      </c>
      <c r="Y109" s="109">
        <v>3.5</v>
      </c>
      <c r="Z109" s="109">
        <v>3.5</v>
      </c>
      <c r="AA109" s="109">
        <v>3.5</v>
      </c>
      <c r="AB109" s="109">
        <v>4</v>
      </c>
      <c r="AC109" s="109">
        <v>4</v>
      </c>
      <c r="AD109" s="109">
        <v>3.5</v>
      </c>
      <c r="AE109" s="109">
        <v>3.5</v>
      </c>
      <c r="AF109" s="109">
        <v>1.5</v>
      </c>
      <c r="AG109" s="109">
        <v>1.5</v>
      </c>
      <c r="AH109" s="109">
        <v>1</v>
      </c>
      <c r="AI109" s="109">
        <v>1</v>
      </c>
      <c r="AJ109" s="109">
        <v>1</v>
      </c>
      <c r="AK109" s="109">
        <v>1</v>
      </c>
      <c r="AL109" s="109">
        <v>1</v>
      </c>
      <c r="AM109" s="109">
        <v>4</v>
      </c>
      <c r="AN109" s="109">
        <v>4</v>
      </c>
      <c r="AO109" s="109">
        <v>1</v>
      </c>
      <c r="AP109" s="109">
        <v>1</v>
      </c>
      <c r="AQ109" s="109">
        <v>1</v>
      </c>
      <c r="AR109" s="109">
        <v>0.5</v>
      </c>
      <c r="AS109" s="109">
        <v>0.5</v>
      </c>
      <c r="AT109" s="109">
        <v>1</v>
      </c>
      <c r="AU109" s="109">
        <v>1</v>
      </c>
      <c r="AV109" s="109">
        <v>1</v>
      </c>
      <c r="AW109" s="109">
        <v>1</v>
      </c>
      <c r="AX109" s="109">
        <v>1</v>
      </c>
      <c r="AY109" s="109">
        <v>1</v>
      </c>
      <c r="AZ109" s="109">
        <v>0.5</v>
      </c>
      <c r="BA109" s="109">
        <v>0.5</v>
      </c>
      <c r="BB109" s="109">
        <v>0.5</v>
      </c>
      <c r="BC109" s="109">
        <v>0.5</v>
      </c>
      <c r="BD109" s="109">
        <v>0.5</v>
      </c>
      <c r="BE109" s="109">
        <v>0.5</v>
      </c>
      <c r="BF109" s="109">
        <v>0.5</v>
      </c>
      <c r="BG109" s="109">
        <v>0.5</v>
      </c>
      <c r="BH109" s="109">
        <v>0.5</v>
      </c>
      <c r="BI109" s="109">
        <v>0.5</v>
      </c>
      <c r="BJ109" s="109">
        <v>0.5</v>
      </c>
      <c r="BK109" s="109">
        <v>0.5</v>
      </c>
      <c r="BL109" s="109">
        <v>0.5</v>
      </c>
      <c r="BM109" s="109">
        <v>0.5</v>
      </c>
      <c r="BN109" s="109">
        <v>0.5</v>
      </c>
      <c r="BO109" s="109">
        <v>0.5</v>
      </c>
      <c r="BP109" s="109">
        <v>0.5</v>
      </c>
      <c r="BQ109" s="109">
        <v>0.5</v>
      </c>
      <c r="BR109" s="109">
        <v>0.5</v>
      </c>
      <c r="BS109" s="109">
        <v>0.5</v>
      </c>
      <c r="BV109" s="58"/>
      <c r="BW109" s="222"/>
    </row>
    <row r="110" spans="1:75" s="66" customFormat="1" ht="13.5">
      <c r="A110" s="115"/>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V110" s="65"/>
    </row>
    <row r="111" spans="1:75" s="131" customFormat="1" ht="13.5">
      <c r="A111" s="130" t="s">
        <v>143</v>
      </c>
      <c r="BD111" s="113"/>
      <c r="BE111" s="132"/>
      <c r="BT111" s="132"/>
      <c r="BU111" s="132"/>
      <c r="BV111" s="133"/>
    </row>
    <row r="112" spans="1:75" s="113" customFormat="1" ht="13.5">
      <c r="A112" s="112"/>
      <c r="BD112" s="234"/>
      <c r="BE112" s="66"/>
      <c r="BT112" s="66"/>
      <c r="BU112" s="66"/>
      <c r="BV112" s="65"/>
    </row>
    <row r="113" spans="1:75" s="113" customFormat="1" ht="13.5">
      <c r="A113" s="114" t="s">
        <v>144</v>
      </c>
      <c r="D113" s="113">
        <v>1</v>
      </c>
      <c r="E113" s="113">
        <v>0.5</v>
      </c>
      <c r="F113" s="113">
        <v>0.5</v>
      </c>
      <c r="G113" s="113">
        <v>0.5</v>
      </c>
      <c r="H113" s="113">
        <v>0.5</v>
      </c>
      <c r="I113" s="113">
        <v>0.5</v>
      </c>
      <c r="J113" s="113">
        <v>0.5</v>
      </c>
      <c r="K113" s="113">
        <v>0.5</v>
      </c>
      <c r="L113" s="113">
        <v>0.5</v>
      </c>
      <c r="M113" s="113">
        <v>0.5</v>
      </c>
      <c r="N113" s="113">
        <v>0.5</v>
      </c>
      <c r="O113" s="113">
        <v>0.5</v>
      </c>
      <c r="P113" s="113">
        <v>0.5</v>
      </c>
      <c r="Q113" s="113">
        <v>0.5</v>
      </c>
      <c r="R113" s="113">
        <v>0.5</v>
      </c>
      <c r="S113" s="113">
        <v>0.5</v>
      </c>
      <c r="T113" s="113">
        <v>0.5</v>
      </c>
      <c r="U113" s="113">
        <v>0.5</v>
      </c>
      <c r="V113" s="113">
        <v>0.5</v>
      </c>
      <c r="W113" s="113">
        <v>0.5</v>
      </c>
      <c r="X113" s="113">
        <v>0.5</v>
      </c>
      <c r="Y113" s="113">
        <v>0.5</v>
      </c>
      <c r="Z113" s="113">
        <v>0.5</v>
      </c>
      <c r="AA113" s="113">
        <v>0.5</v>
      </c>
      <c r="AB113" s="113">
        <v>0.5</v>
      </c>
      <c r="AC113" s="113">
        <v>0.5</v>
      </c>
      <c r="AD113" s="113">
        <v>0.5</v>
      </c>
      <c r="AE113" s="113">
        <v>0.5</v>
      </c>
      <c r="AF113" s="113">
        <v>1</v>
      </c>
      <c r="AG113" s="113">
        <v>1.5</v>
      </c>
      <c r="AH113" s="113">
        <v>5</v>
      </c>
      <c r="AI113" s="113">
        <v>4.5</v>
      </c>
      <c r="AJ113" s="113">
        <v>4.5</v>
      </c>
      <c r="AK113" s="113">
        <v>0.5</v>
      </c>
      <c r="AL113" s="113">
        <v>0.5</v>
      </c>
      <c r="AM113" s="113">
        <v>0.5</v>
      </c>
      <c r="AN113" s="113">
        <v>0.5</v>
      </c>
      <c r="AO113" s="113">
        <v>6</v>
      </c>
      <c r="AP113" s="113">
        <v>2.5</v>
      </c>
      <c r="AQ113" s="113">
        <v>0.5</v>
      </c>
      <c r="AR113" s="113">
        <v>0.5</v>
      </c>
      <c r="AS113" s="113">
        <v>1</v>
      </c>
      <c r="AT113" s="113">
        <v>1.5</v>
      </c>
      <c r="AU113" s="113">
        <v>1.5</v>
      </c>
      <c r="AV113" s="113">
        <v>1</v>
      </c>
      <c r="AW113" s="113">
        <v>1</v>
      </c>
      <c r="AX113" s="113">
        <v>1</v>
      </c>
      <c r="AY113" s="113">
        <v>0</v>
      </c>
      <c r="AZ113" s="113">
        <v>0</v>
      </c>
      <c r="BA113" s="113">
        <v>0</v>
      </c>
      <c r="BB113" s="234">
        <v>0</v>
      </c>
      <c r="BC113" s="234">
        <v>0</v>
      </c>
      <c r="BD113" s="234">
        <v>0</v>
      </c>
      <c r="BE113" s="113">
        <v>0</v>
      </c>
      <c r="BF113" s="484">
        <v>2</v>
      </c>
      <c r="BG113" s="113">
        <v>1.5</v>
      </c>
      <c r="BH113" s="113">
        <v>0</v>
      </c>
      <c r="BI113" s="113">
        <v>0</v>
      </c>
      <c r="BJ113" s="113">
        <v>0</v>
      </c>
      <c r="BK113" s="113">
        <v>0</v>
      </c>
      <c r="BL113" s="113">
        <v>0</v>
      </c>
      <c r="BM113" s="113">
        <v>0</v>
      </c>
      <c r="BN113" s="113">
        <v>0</v>
      </c>
      <c r="BO113" s="113">
        <v>0</v>
      </c>
      <c r="BP113" s="113">
        <v>0</v>
      </c>
      <c r="BQ113" s="113">
        <v>0</v>
      </c>
      <c r="BR113" s="113">
        <v>0</v>
      </c>
      <c r="BS113" s="113">
        <f>AVERAGE(CongestionIndex!$H$71:$I$71)</f>
        <v>0</v>
      </c>
      <c r="BT113" s="375">
        <f>SUM(BS113:BS130)/18</f>
        <v>0.66666666666666663</v>
      </c>
      <c r="BU113" s="375">
        <f>SUM(BR113:BR130)/18</f>
        <v>0.61111111111111116</v>
      </c>
      <c r="BV113" s="66">
        <f>BT113-BU113</f>
        <v>5.5555555555555469E-2</v>
      </c>
      <c r="BW113" s="375">
        <f>SUM(BH113:BH130)/18</f>
        <v>2.2777777777777777</v>
      </c>
    </row>
    <row r="114" spans="1:75" s="64" customFormat="1">
      <c r="A114" s="114" t="s">
        <v>145</v>
      </c>
      <c r="B114" s="113"/>
      <c r="C114" s="113"/>
      <c r="D114" s="113">
        <v>0.5</v>
      </c>
      <c r="E114" s="113">
        <v>0.5</v>
      </c>
      <c r="F114" s="113">
        <v>0.5</v>
      </c>
      <c r="G114" s="113">
        <v>0.5</v>
      </c>
      <c r="H114" s="113">
        <v>0.5</v>
      </c>
      <c r="I114" s="113">
        <v>0.5</v>
      </c>
      <c r="J114" s="113">
        <v>1.5</v>
      </c>
      <c r="K114" s="113">
        <v>1</v>
      </c>
      <c r="L114" s="113">
        <v>1</v>
      </c>
      <c r="M114" s="113">
        <v>1</v>
      </c>
      <c r="N114" s="113">
        <v>1</v>
      </c>
      <c r="O114" s="113">
        <v>0.5</v>
      </c>
      <c r="P114" s="113">
        <v>0.5</v>
      </c>
      <c r="Q114" s="113">
        <v>0.5</v>
      </c>
      <c r="R114" s="113">
        <v>2.5</v>
      </c>
      <c r="S114" s="113">
        <v>0.5</v>
      </c>
      <c r="T114" s="113">
        <v>0.5</v>
      </c>
      <c r="U114" s="113">
        <v>0.5</v>
      </c>
      <c r="V114" s="113">
        <v>0.5</v>
      </c>
      <c r="W114" s="113">
        <v>0.5</v>
      </c>
      <c r="X114" s="113">
        <v>0.5</v>
      </c>
      <c r="Y114" s="113">
        <v>0.5</v>
      </c>
      <c r="Z114" s="113">
        <v>0.5</v>
      </c>
      <c r="AA114" s="113">
        <v>0.5</v>
      </c>
      <c r="AB114" s="113">
        <v>0.5</v>
      </c>
      <c r="AC114" s="113">
        <v>0.5</v>
      </c>
      <c r="AD114" s="113">
        <v>0.5</v>
      </c>
      <c r="AE114" s="113">
        <v>0.5</v>
      </c>
      <c r="AF114" s="113">
        <v>0.5</v>
      </c>
      <c r="AG114" s="113">
        <v>7</v>
      </c>
      <c r="AH114" s="113">
        <v>7</v>
      </c>
      <c r="AI114" s="113">
        <v>11</v>
      </c>
      <c r="AJ114" s="113">
        <v>6</v>
      </c>
      <c r="AK114" s="113">
        <v>7</v>
      </c>
      <c r="AL114" s="113">
        <v>9</v>
      </c>
      <c r="AM114" s="113">
        <v>8</v>
      </c>
      <c r="AN114" s="113">
        <v>3</v>
      </c>
      <c r="AO114" s="113">
        <v>1</v>
      </c>
      <c r="AP114" s="113">
        <v>0.5</v>
      </c>
      <c r="AQ114" s="113">
        <v>9</v>
      </c>
      <c r="AR114" s="113">
        <v>9</v>
      </c>
      <c r="AS114" s="113">
        <v>9.5</v>
      </c>
      <c r="AT114" s="113">
        <v>3.5</v>
      </c>
      <c r="AU114" s="113">
        <v>9</v>
      </c>
      <c r="AV114" s="113">
        <v>9</v>
      </c>
      <c r="AW114" s="113">
        <v>6</v>
      </c>
      <c r="AX114" s="113">
        <v>5</v>
      </c>
      <c r="AY114" s="113">
        <v>0</v>
      </c>
      <c r="AZ114" s="113">
        <v>0</v>
      </c>
      <c r="BA114" s="113">
        <v>0</v>
      </c>
      <c r="BB114" s="234">
        <v>0</v>
      </c>
      <c r="BC114" s="55">
        <v>1</v>
      </c>
      <c r="BD114" s="234">
        <v>1</v>
      </c>
      <c r="BE114" s="62">
        <v>1</v>
      </c>
      <c r="BF114" s="484">
        <v>0</v>
      </c>
      <c r="BG114" s="113">
        <v>0</v>
      </c>
      <c r="BH114" s="113">
        <v>0</v>
      </c>
      <c r="BI114" s="113">
        <v>0</v>
      </c>
      <c r="BJ114" s="113">
        <v>0</v>
      </c>
      <c r="BK114" s="113">
        <v>0</v>
      </c>
      <c r="BL114" s="113">
        <v>0</v>
      </c>
      <c r="BM114" s="113">
        <v>0</v>
      </c>
      <c r="BN114" s="113">
        <v>0</v>
      </c>
      <c r="BO114" s="113">
        <v>0</v>
      </c>
      <c r="BP114" s="113">
        <v>0</v>
      </c>
      <c r="BQ114" s="113">
        <v>0</v>
      </c>
      <c r="BR114" s="113">
        <v>0</v>
      </c>
      <c r="BS114" s="113">
        <f>AVERAGE(CongestionIndex!$H$72:$I$72)</f>
        <v>0</v>
      </c>
      <c r="BT114" s="375"/>
      <c r="BU114" s="66"/>
      <c r="BV114" s="375"/>
    </row>
    <row r="115" spans="1:75" s="62" customFormat="1" ht="13.5">
      <c r="A115" s="105" t="s">
        <v>146</v>
      </c>
      <c r="B115" s="111"/>
      <c r="C115" s="111"/>
      <c r="D115" s="111">
        <v>1</v>
      </c>
      <c r="E115" s="111">
        <v>0.5</v>
      </c>
      <c r="F115" s="111">
        <v>0.5</v>
      </c>
      <c r="G115" s="111">
        <v>0.5</v>
      </c>
      <c r="H115" s="111">
        <v>0.5</v>
      </c>
      <c r="I115" s="111">
        <v>0.5</v>
      </c>
      <c r="J115" s="111">
        <v>0.5</v>
      </c>
      <c r="K115" s="111">
        <v>1</v>
      </c>
      <c r="L115" s="111">
        <v>0.5</v>
      </c>
      <c r="M115" s="111">
        <v>0.5</v>
      </c>
      <c r="N115" s="111">
        <v>1</v>
      </c>
      <c r="O115" s="111">
        <v>0.5</v>
      </c>
      <c r="P115" s="111">
        <v>0.5</v>
      </c>
      <c r="Q115" s="111">
        <v>0.5</v>
      </c>
      <c r="R115" s="111">
        <v>0.5</v>
      </c>
      <c r="S115" s="111">
        <v>0.5</v>
      </c>
      <c r="T115" s="111">
        <v>0.5</v>
      </c>
      <c r="U115" s="111">
        <v>0.5</v>
      </c>
      <c r="V115" s="111">
        <v>0.5</v>
      </c>
      <c r="W115" s="111">
        <v>0.5</v>
      </c>
      <c r="X115" s="111">
        <v>0.5</v>
      </c>
      <c r="Y115" s="111">
        <v>0.5</v>
      </c>
      <c r="Z115" s="111">
        <v>1</v>
      </c>
      <c r="AA115" s="111">
        <v>1</v>
      </c>
      <c r="AB115" s="111">
        <v>0.5</v>
      </c>
      <c r="AC115" s="111">
        <v>0.5</v>
      </c>
      <c r="AD115" s="111">
        <v>0.5</v>
      </c>
      <c r="AE115" s="111">
        <v>0.5</v>
      </c>
      <c r="AF115" s="111">
        <v>0.5</v>
      </c>
      <c r="AG115" s="111">
        <v>0.5</v>
      </c>
      <c r="AH115" s="111">
        <v>0.5</v>
      </c>
      <c r="AI115" s="111">
        <v>0.5</v>
      </c>
      <c r="AJ115" s="111">
        <v>1</v>
      </c>
      <c r="AK115" s="111">
        <v>0.5</v>
      </c>
      <c r="AL115" s="111">
        <v>0.5</v>
      </c>
      <c r="AM115" s="111">
        <v>3</v>
      </c>
      <c r="AN115" s="111">
        <v>2</v>
      </c>
      <c r="AO115" s="111">
        <v>1</v>
      </c>
      <c r="AP115" s="111">
        <v>0.5</v>
      </c>
      <c r="AQ115" s="111">
        <v>1.5</v>
      </c>
      <c r="AR115" s="111">
        <v>0.5</v>
      </c>
      <c r="AS115" s="111">
        <v>1</v>
      </c>
      <c r="AT115" s="111">
        <v>0.5</v>
      </c>
      <c r="AU115" s="111">
        <v>2.5</v>
      </c>
      <c r="AV115" s="111">
        <v>1</v>
      </c>
      <c r="AW115" s="111">
        <v>1</v>
      </c>
      <c r="AX115" s="111">
        <v>1</v>
      </c>
      <c r="AY115" s="111">
        <v>0</v>
      </c>
      <c r="AZ115" s="111">
        <v>0</v>
      </c>
      <c r="BA115" s="111">
        <v>0</v>
      </c>
      <c r="BB115" s="234">
        <v>0</v>
      </c>
      <c r="BC115" s="55">
        <v>3</v>
      </c>
      <c r="BD115" s="234">
        <v>4</v>
      </c>
      <c r="BE115" s="62">
        <v>4</v>
      </c>
      <c r="BF115" s="484">
        <v>11</v>
      </c>
      <c r="BG115" s="113">
        <v>9</v>
      </c>
      <c r="BH115" s="113">
        <v>0</v>
      </c>
      <c r="BI115" s="113">
        <v>0</v>
      </c>
      <c r="BJ115" s="113">
        <v>0</v>
      </c>
      <c r="BK115" s="113">
        <v>0</v>
      </c>
      <c r="BL115" s="113">
        <v>1</v>
      </c>
      <c r="BM115" s="113">
        <v>0</v>
      </c>
      <c r="BN115" s="113">
        <v>0</v>
      </c>
      <c r="BO115" s="113">
        <v>0.5</v>
      </c>
      <c r="BP115" s="113">
        <v>0</v>
      </c>
      <c r="BQ115" s="113">
        <v>0</v>
      </c>
      <c r="BR115" s="113">
        <v>0</v>
      </c>
      <c r="BS115" s="113">
        <f>AVERAGE(CongestionIndex!$H$73:$I$73)</f>
        <v>0</v>
      </c>
      <c r="BV115" s="61"/>
    </row>
    <row r="116" spans="1:75" s="54" customFormat="1" ht="13.5">
      <c r="A116" s="79" t="s">
        <v>147</v>
      </c>
      <c r="B116" s="55"/>
      <c r="C116" s="55"/>
      <c r="D116" s="55">
        <v>0.5</v>
      </c>
      <c r="E116" s="55">
        <v>0.5</v>
      </c>
      <c r="F116" s="55">
        <v>0.5</v>
      </c>
      <c r="G116" s="55">
        <v>0.5</v>
      </c>
      <c r="H116" s="55">
        <v>0.5</v>
      </c>
      <c r="I116" s="55">
        <v>0.5</v>
      </c>
      <c r="J116" s="55">
        <v>0.5</v>
      </c>
      <c r="K116" s="55">
        <v>0.5</v>
      </c>
      <c r="L116" s="55">
        <v>0.5</v>
      </c>
      <c r="M116" s="55">
        <v>0.5</v>
      </c>
      <c r="N116" s="55">
        <v>0.5</v>
      </c>
      <c r="O116" s="55">
        <v>0.5</v>
      </c>
      <c r="P116" s="55">
        <v>0.5</v>
      </c>
      <c r="Q116" s="55">
        <v>0.5</v>
      </c>
      <c r="R116" s="55">
        <v>0.5</v>
      </c>
      <c r="S116" s="55">
        <v>0.5</v>
      </c>
      <c r="T116" s="55">
        <v>0.5</v>
      </c>
      <c r="U116" s="55">
        <v>0.5</v>
      </c>
      <c r="V116" s="55">
        <v>0.5</v>
      </c>
      <c r="W116" s="55">
        <v>0.5</v>
      </c>
      <c r="X116" s="55">
        <v>0.5</v>
      </c>
      <c r="Y116" s="55">
        <v>0.5</v>
      </c>
      <c r="Z116" s="55">
        <v>0.5</v>
      </c>
      <c r="AA116" s="55">
        <v>0.5</v>
      </c>
      <c r="AB116" s="55">
        <v>0.5</v>
      </c>
      <c r="AC116" s="55">
        <v>0.5</v>
      </c>
      <c r="AD116" s="55">
        <v>0.5</v>
      </c>
      <c r="AE116" s="55">
        <v>0.5</v>
      </c>
      <c r="AF116" s="55">
        <v>0.5</v>
      </c>
      <c r="AG116" s="55">
        <v>0.5</v>
      </c>
      <c r="AH116" s="55">
        <v>0.5</v>
      </c>
      <c r="AI116" s="55">
        <v>0.5</v>
      </c>
      <c r="AJ116" s="55">
        <v>1</v>
      </c>
      <c r="AK116" s="55">
        <v>0.5</v>
      </c>
      <c r="AL116" s="55">
        <v>0.5</v>
      </c>
      <c r="AM116" s="55">
        <v>0.5</v>
      </c>
      <c r="AN116" s="55">
        <v>0.5</v>
      </c>
      <c r="AO116" s="55">
        <v>0.5</v>
      </c>
      <c r="AP116" s="55">
        <v>0.5</v>
      </c>
      <c r="AQ116" s="55">
        <v>0.5</v>
      </c>
      <c r="AR116" s="55">
        <v>0.5</v>
      </c>
      <c r="AS116" s="55">
        <v>1</v>
      </c>
      <c r="AT116" s="55">
        <v>0.5</v>
      </c>
      <c r="AU116" s="55">
        <v>0.5</v>
      </c>
      <c r="AV116" s="55">
        <v>1</v>
      </c>
      <c r="AW116" s="55">
        <v>1</v>
      </c>
      <c r="AX116" s="55">
        <v>1</v>
      </c>
      <c r="AY116" s="55">
        <v>0</v>
      </c>
      <c r="AZ116" s="55">
        <v>0</v>
      </c>
      <c r="BA116" s="55">
        <v>0</v>
      </c>
      <c r="BB116" s="55">
        <v>2.5</v>
      </c>
      <c r="BC116" s="55">
        <v>5</v>
      </c>
      <c r="BD116" s="234">
        <v>5</v>
      </c>
      <c r="BE116" s="54">
        <v>5</v>
      </c>
      <c r="BF116" s="484">
        <v>5</v>
      </c>
      <c r="BG116" s="113">
        <v>5</v>
      </c>
      <c r="BH116" s="113">
        <v>0</v>
      </c>
      <c r="BI116" s="113">
        <v>0</v>
      </c>
      <c r="BJ116" s="113">
        <v>0</v>
      </c>
      <c r="BK116" s="113">
        <v>0</v>
      </c>
      <c r="BL116" s="113">
        <v>0</v>
      </c>
      <c r="BM116" s="113">
        <v>0</v>
      </c>
      <c r="BN116" s="113">
        <v>0</v>
      </c>
      <c r="BO116" s="113">
        <v>0</v>
      </c>
      <c r="BP116" s="113">
        <v>0</v>
      </c>
      <c r="BQ116" s="113">
        <v>0</v>
      </c>
      <c r="BR116" s="113">
        <v>0</v>
      </c>
      <c r="BS116" s="113">
        <f>AVERAGE(CongestionIndex!$H$74:$I$74)</f>
        <v>0</v>
      </c>
      <c r="BT116" s="370"/>
      <c r="BU116" s="370"/>
      <c r="BV116" s="47"/>
      <c r="BW116" s="370"/>
    </row>
    <row r="117" spans="1:75" s="54" customFormat="1" ht="13.5">
      <c r="A117" s="79" t="s">
        <v>148</v>
      </c>
      <c r="B117" s="55"/>
      <c r="C117" s="55"/>
      <c r="D117" s="55">
        <v>0.5</v>
      </c>
      <c r="E117" s="55">
        <v>0.5</v>
      </c>
      <c r="F117" s="55">
        <v>0</v>
      </c>
      <c r="G117" s="55">
        <v>0</v>
      </c>
      <c r="H117" s="55">
        <v>0</v>
      </c>
      <c r="I117" s="55">
        <v>0</v>
      </c>
      <c r="J117" s="55">
        <v>0</v>
      </c>
      <c r="K117" s="55">
        <v>0</v>
      </c>
      <c r="L117" s="55">
        <v>0</v>
      </c>
      <c r="M117" s="55">
        <v>0</v>
      </c>
      <c r="N117" s="55">
        <v>0</v>
      </c>
      <c r="O117" s="55">
        <v>2</v>
      </c>
      <c r="P117" s="55">
        <v>1</v>
      </c>
      <c r="Q117" s="55">
        <v>1</v>
      </c>
      <c r="R117" s="55">
        <v>1</v>
      </c>
      <c r="S117" s="55">
        <v>0.5</v>
      </c>
      <c r="T117" s="55">
        <v>2</v>
      </c>
      <c r="U117" s="55">
        <v>0.5</v>
      </c>
      <c r="V117" s="55">
        <v>0.5</v>
      </c>
      <c r="W117" s="55">
        <v>0.5</v>
      </c>
      <c r="X117" s="55">
        <v>0.5</v>
      </c>
      <c r="Y117" s="55">
        <v>0.5</v>
      </c>
      <c r="Z117" s="55">
        <v>0.5</v>
      </c>
      <c r="AA117" s="55">
        <v>0.5</v>
      </c>
      <c r="AB117" s="55">
        <v>0.5</v>
      </c>
      <c r="AC117" s="55">
        <v>0.5</v>
      </c>
      <c r="AD117" s="55">
        <v>0.5</v>
      </c>
      <c r="AE117" s="55">
        <v>0.5</v>
      </c>
      <c r="AF117" s="55">
        <v>0.5</v>
      </c>
      <c r="AG117" s="55">
        <v>0.5</v>
      </c>
      <c r="AH117" s="55">
        <v>0.5</v>
      </c>
      <c r="AI117" s="55">
        <v>0.5</v>
      </c>
      <c r="AJ117" s="55">
        <v>0.5</v>
      </c>
      <c r="AK117" s="55">
        <v>0.5</v>
      </c>
      <c r="AL117" s="55">
        <v>0.5</v>
      </c>
      <c r="AM117" s="55">
        <v>0.5</v>
      </c>
      <c r="AN117" s="55">
        <v>0.5</v>
      </c>
      <c r="AO117" s="55">
        <v>2.5</v>
      </c>
      <c r="AP117" s="55">
        <v>0.5</v>
      </c>
      <c r="AQ117" s="55">
        <v>0.5</v>
      </c>
      <c r="AR117" s="55">
        <v>0.5</v>
      </c>
      <c r="AS117" s="55">
        <v>1</v>
      </c>
      <c r="AT117" s="55">
        <v>0.5</v>
      </c>
      <c r="AU117" s="55">
        <v>0.5</v>
      </c>
      <c r="AV117" s="55">
        <v>0.5</v>
      </c>
      <c r="AW117" s="55">
        <v>0.5</v>
      </c>
      <c r="AX117" s="55">
        <v>0.5</v>
      </c>
      <c r="AY117" s="55">
        <v>0</v>
      </c>
      <c r="AZ117" s="55">
        <v>4</v>
      </c>
      <c r="BA117" s="55">
        <v>0</v>
      </c>
      <c r="BB117" s="234">
        <v>0</v>
      </c>
      <c r="BC117" s="55">
        <v>0.5</v>
      </c>
      <c r="BD117" s="234">
        <v>0.5</v>
      </c>
      <c r="BE117" s="54">
        <v>0.5</v>
      </c>
      <c r="BF117" s="484">
        <v>0.5</v>
      </c>
      <c r="BG117" s="113">
        <v>2</v>
      </c>
      <c r="BH117" s="113">
        <v>0</v>
      </c>
      <c r="BI117" s="113">
        <v>0</v>
      </c>
      <c r="BJ117" s="113">
        <v>0</v>
      </c>
      <c r="BK117" s="113">
        <v>0</v>
      </c>
      <c r="BL117" s="113">
        <v>0</v>
      </c>
      <c r="BM117" s="113">
        <v>0</v>
      </c>
      <c r="BN117" s="113">
        <v>0</v>
      </c>
      <c r="BO117" s="113">
        <v>0</v>
      </c>
      <c r="BP117" s="113">
        <v>0</v>
      </c>
      <c r="BQ117" s="113">
        <v>0</v>
      </c>
      <c r="BR117" s="113">
        <v>0</v>
      </c>
      <c r="BS117" s="113">
        <f>AVERAGE(CongestionIndex!$H$75:$I$75)</f>
        <v>0</v>
      </c>
      <c r="BT117" s="370"/>
      <c r="BU117" s="370"/>
      <c r="BV117" s="47"/>
      <c r="BW117" s="370"/>
    </row>
    <row r="118" spans="1:75" s="54" customFormat="1" ht="13.5">
      <c r="A118" s="79" t="s">
        <v>149</v>
      </c>
      <c r="B118" s="55"/>
      <c r="C118" s="55"/>
      <c r="D118" s="55">
        <v>0.5</v>
      </c>
      <c r="E118" s="55">
        <v>0.5</v>
      </c>
      <c r="F118" s="55">
        <v>1</v>
      </c>
      <c r="G118" s="55">
        <v>1.5</v>
      </c>
      <c r="H118" s="55">
        <v>2</v>
      </c>
      <c r="I118" s="55">
        <v>2</v>
      </c>
      <c r="J118" s="55">
        <v>2</v>
      </c>
      <c r="K118" s="55">
        <v>3</v>
      </c>
      <c r="L118" s="55">
        <v>1</v>
      </c>
      <c r="M118" s="55">
        <v>2</v>
      </c>
      <c r="N118" s="55">
        <v>3</v>
      </c>
      <c r="O118" s="55">
        <v>3</v>
      </c>
      <c r="P118" s="55">
        <v>1</v>
      </c>
      <c r="Q118" s="55">
        <v>3.5</v>
      </c>
      <c r="R118" s="55">
        <v>0.5</v>
      </c>
      <c r="S118" s="55">
        <v>0.5</v>
      </c>
      <c r="T118" s="55">
        <v>0.5</v>
      </c>
      <c r="U118" s="55">
        <v>0.5</v>
      </c>
      <c r="V118" s="55">
        <v>0.5</v>
      </c>
      <c r="W118" s="55">
        <v>0.5</v>
      </c>
      <c r="X118" s="55">
        <v>0.5</v>
      </c>
      <c r="Y118" s="55">
        <v>0.5</v>
      </c>
      <c r="Z118" s="55">
        <v>0.5</v>
      </c>
      <c r="AA118" s="55">
        <v>0.5</v>
      </c>
      <c r="AB118" s="55">
        <v>0.5</v>
      </c>
      <c r="AC118" s="55">
        <v>0.5</v>
      </c>
      <c r="AD118" s="55">
        <v>0.5</v>
      </c>
      <c r="AE118" s="55">
        <v>0.5</v>
      </c>
      <c r="AF118" s="55">
        <v>0.5</v>
      </c>
      <c r="AG118" s="55">
        <v>0.5</v>
      </c>
      <c r="AH118" s="55">
        <v>0.5</v>
      </c>
      <c r="AI118" s="55">
        <v>0.5</v>
      </c>
      <c r="AJ118" s="55">
        <v>0.5</v>
      </c>
      <c r="AK118" s="55">
        <v>0.5</v>
      </c>
      <c r="AL118" s="55">
        <v>0.5</v>
      </c>
      <c r="AM118" s="55">
        <v>0.5</v>
      </c>
      <c r="AN118" s="55">
        <v>0.5</v>
      </c>
      <c r="AO118" s="55">
        <v>0.5</v>
      </c>
      <c r="AP118" s="55">
        <v>0.5</v>
      </c>
      <c r="AQ118" s="55">
        <v>0.5</v>
      </c>
      <c r="AR118" s="55">
        <v>0.5</v>
      </c>
      <c r="AS118" s="55">
        <v>1</v>
      </c>
      <c r="AT118" s="55">
        <v>0.5</v>
      </c>
      <c r="AU118" s="55">
        <v>0.5</v>
      </c>
      <c r="AV118" s="55">
        <v>0.5</v>
      </c>
      <c r="AW118" s="55">
        <v>0.5</v>
      </c>
      <c r="AX118" s="55">
        <v>0.5</v>
      </c>
      <c r="AY118" s="55">
        <v>0</v>
      </c>
      <c r="AZ118" s="55">
        <v>0</v>
      </c>
      <c r="BA118" s="55">
        <v>0</v>
      </c>
      <c r="BB118" s="234">
        <v>0</v>
      </c>
      <c r="BC118" s="234">
        <v>0</v>
      </c>
      <c r="BD118" s="234">
        <v>0</v>
      </c>
      <c r="BE118" s="54">
        <v>0</v>
      </c>
      <c r="BF118" s="484">
        <v>0</v>
      </c>
      <c r="BG118" s="113">
        <v>0</v>
      </c>
      <c r="BH118" s="113">
        <v>0</v>
      </c>
      <c r="BI118" s="113">
        <v>0</v>
      </c>
      <c r="BJ118" s="113">
        <v>0</v>
      </c>
      <c r="BK118" s="113">
        <v>0</v>
      </c>
      <c r="BL118" s="113">
        <v>0</v>
      </c>
      <c r="BM118" s="113">
        <v>0</v>
      </c>
      <c r="BN118" s="113">
        <v>0</v>
      </c>
      <c r="BO118" s="113">
        <v>0</v>
      </c>
      <c r="BP118" s="113">
        <v>0</v>
      </c>
      <c r="BQ118" s="113">
        <v>0</v>
      </c>
      <c r="BR118" s="113">
        <v>0</v>
      </c>
      <c r="BS118" s="113">
        <f>AVERAGE(CongestionIndex!$H$76:$I$76)</f>
        <v>0</v>
      </c>
      <c r="BT118" s="370"/>
      <c r="BU118" s="370"/>
      <c r="BV118" s="47"/>
      <c r="BW118" s="370"/>
    </row>
    <row r="119" spans="1:75" s="54" customFormat="1" ht="13.5">
      <c r="A119" s="79" t="s">
        <v>150</v>
      </c>
      <c r="B119" s="55"/>
      <c r="C119" s="55"/>
      <c r="D119" s="55">
        <v>2</v>
      </c>
      <c r="E119" s="55">
        <v>1</v>
      </c>
      <c r="F119" s="55">
        <v>1.5</v>
      </c>
      <c r="G119" s="55">
        <v>2</v>
      </c>
      <c r="H119" s="55">
        <v>6</v>
      </c>
      <c r="I119" s="55">
        <v>6</v>
      </c>
      <c r="J119" s="55">
        <v>1</v>
      </c>
      <c r="K119" s="55">
        <v>2.5</v>
      </c>
      <c r="L119" s="55">
        <v>3</v>
      </c>
      <c r="M119" s="55">
        <v>5</v>
      </c>
      <c r="N119" s="55">
        <v>3.5</v>
      </c>
      <c r="O119" s="55">
        <v>4</v>
      </c>
      <c r="P119" s="55">
        <v>2.5</v>
      </c>
      <c r="Q119" s="55">
        <v>2</v>
      </c>
      <c r="R119" s="55">
        <v>0.5</v>
      </c>
      <c r="S119" s="55">
        <v>1</v>
      </c>
      <c r="T119" s="55">
        <v>1</v>
      </c>
      <c r="U119" s="55">
        <v>0.5</v>
      </c>
      <c r="V119" s="55">
        <v>1.5</v>
      </c>
      <c r="W119" s="55">
        <v>1.5</v>
      </c>
      <c r="X119" s="55">
        <v>4</v>
      </c>
      <c r="Y119" s="55">
        <v>3</v>
      </c>
      <c r="Z119" s="55">
        <v>4.5</v>
      </c>
      <c r="AA119" s="55">
        <v>5</v>
      </c>
      <c r="AB119" s="55">
        <v>5</v>
      </c>
      <c r="AC119" s="55">
        <v>7</v>
      </c>
      <c r="AD119" s="55">
        <v>5.5</v>
      </c>
      <c r="AE119" s="55">
        <v>5.5</v>
      </c>
      <c r="AF119" s="55">
        <v>5</v>
      </c>
      <c r="AG119" s="55">
        <v>4.5</v>
      </c>
      <c r="AH119" s="55">
        <v>4</v>
      </c>
      <c r="AI119" s="55">
        <v>6.5</v>
      </c>
      <c r="AJ119" s="55">
        <v>7.5</v>
      </c>
      <c r="AK119" s="55">
        <v>7.5</v>
      </c>
      <c r="AL119" s="55">
        <v>5.5</v>
      </c>
      <c r="AM119" s="55">
        <v>7</v>
      </c>
      <c r="AN119" s="55">
        <v>3</v>
      </c>
      <c r="AO119" s="55">
        <v>3</v>
      </c>
      <c r="AP119" s="55">
        <v>4</v>
      </c>
      <c r="AQ119" s="55">
        <v>2</v>
      </c>
      <c r="AR119" s="55">
        <v>2.5</v>
      </c>
      <c r="AS119" s="55">
        <v>2</v>
      </c>
      <c r="AT119" s="55">
        <v>0.5</v>
      </c>
      <c r="AU119" s="55">
        <v>3.5</v>
      </c>
      <c r="AV119" s="55">
        <v>4</v>
      </c>
      <c r="AW119" s="55">
        <v>1</v>
      </c>
      <c r="AX119" s="55">
        <v>1.5</v>
      </c>
      <c r="AY119" s="55">
        <v>9.5</v>
      </c>
      <c r="AZ119" s="55">
        <v>9</v>
      </c>
      <c r="BA119" s="55">
        <v>11</v>
      </c>
      <c r="BB119" s="55">
        <v>12</v>
      </c>
      <c r="BC119" s="55">
        <v>10.5</v>
      </c>
      <c r="BD119" s="234">
        <v>5</v>
      </c>
      <c r="BE119" s="54">
        <v>1</v>
      </c>
      <c r="BF119" s="484">
        <v>0</v>
      </c>
      <c r="BG119" s="113">
        <v>0</v>
      </c>
      <c r="BH119" s="113">
        <v>0</v>
      </c>
      <c r="BI119" s="113">
        <v>0</v>
      </c>
      <c r="BJ119" s="113">
        <v>15</v>
      </c>
      <c r="BK119" s="113">
        <v>15</v>
      </c>
      <c r="BL119" s="113">
        <v>8</v>
      </c>
      <c r="BM119" s="113">
        <v>0</v>
      </c>
      <c r="BN119" s="113">
        <v>0</v>
      </c>
      <c r="BO119" s="113">
        <v>0</v>
      </c>
      <c r="BP119" s="113">
        <v>4</v>
      </c>
      <c r="BQ119" s="113">
        <v>4</v>
      </c>
      <c r="BR119" s="113">
        <v>0</v>
      </c>
      <c r="BS119" s="113">
        <f>AVERAGE(CongestionIndex!$H$77:$I$77)</f>
        <v>0</v>
      </c>
      <c r="BT119" s="370"/>
      <c r="BU119" s="370"/>
      <c r="BV119" s="47"/>
      <c r="BW119" s="370"/>
    </row>
    <row r="120" spans="1:75" s="54" customFormat="1" ht="13.5">
      <c r="A120" s="79" t="s">
        <v>151</v>
      </c>
      <c r="B120" s="55"/>
      <c r="C120" s="55"/>
      <c r="D120" s="55">
        <v>0.5</v>
      </c>
      <c r="E120" s="55">
        <v>0.5</v>
      </c>
      <c r="F120" s="55">
        <v>2</v>
      </c>
      <c r="G120" s="55">
        <v>3.5</v>
      </c>
      <c r="H120" s="55">
        <v>3.5</v>
      </c>
      <c r="I120" s="55">
        <v>3.5</v>
      </c>
      <c r="J120" s="55">
        <v>1</v>
      </c>
      <c r="K120" s="55">
        <v>0.5</v>
      </c>
      <c r="L120" s="55">
        <v>0.5</v>
      </c>
      <c r="M120" s="55">
        <v>0.5</v>
      </c>
      <c r="N120" s="55">
        <v>0.5</v>
      </c>
      <c r="O120" s="55">
        <v>0.5</v>
      </c>
      <c r="P120" s="55">
        <v>0.5</v>
      </c>
      <c r="Q120" s="55">
        <v>0.5</v>
      </c>
      <c r="R120" s="55">
        <v>0.5</v>
      </c>
      <c r="S120" s="55">
        <v>0.5</v>
      </c>
      <c r="T120" s="55">
        <v>0.5</v>
      </c>
      <c r="U120" s="55">
        <v>0.5</v>
      </c>
      <c r="V120" s="55">
        <v>1</v>
      </c>
      <c r="W120" s="55">
        <v>1</v>
      </c>
      <c r="X120" s="55">
        <v>1</v>
      </c>
      <c r="Y120" s="55">
        <v>1</v>
      </c>
      <c r="Z120" s="55">
        <v>1</v>
      </c>
      <c r="AA120" s="55">
        <v>2.5</v>
      </c>
      <c r="AB120" s="55">
        <v>0.5</v>
      </c>
      <c r="AC120" s="55">
        <v>0.5</v>
      </c>
      <c r="AD120" s="55">
        <v>0.5</v>
      </c>
      <c r="AE120" s="55">
        <v>0.5</v>
      </c>
      <c r="AF120" s="55">
        <v>0.5</v>
      </c>
      <c r="AG120" s="55">
        <v>0.5</v>
      </c>
      <c r="AH120" s="55">
        <v>5.5</v>
      </c>
      <c r="AI120" s="55">
        <v>0.5</v>
      </c>
      <c r="AJ120" s="55">
        <v>0.5</v>
      </c>
      <c r="AK120" s="55">
        <v>0.5</v>
      </c>
      <c r="AL120" s="55">
        <v>1</v>
      </c>
      <c r="AM120" s="55">
        <v>0.5</v>
      </c>
      <c r="AN120" s="55">
        <v>1</v>
      </c>
      <c r="AO120" s="55">
        <v>1.5</v>
      </c>
      <c r="AP120" s="55">
        <v>0.5</v>
      </c>
      <c r="AQ120" s="55">
        <v>0.5</v>
      </c>
      <c r="AR120" s="55">
        <v>0.5</v>
      </c>
      <c r="AS120" s="55">
        <v>1</v>
      </c>
      <c r="AT120" s="55">
        <v>0.5</v>
      </c>
      <c r="AU120" s="55">
        <v>2.5</v>
      </c>
      <c r="AV120" s="55">
        <v>1.5</v>
      </c>
      <c r="AW120" s="55">
        <v>1.5</v>
      </c>
      <c r="AX120" s="55">
        <v>1.5</v>
      </c>
      <c r="AY120" s="55">
        <v>3</v>
      </c>
      <c r="AZ120" s="55">
        <v>3</v>
      </c>
      <c r="BA120" s="55">
        <v>5</v>
      </c>
      <c r="BB120" s="234">
        <v>5</v>
      </c>
      <c r="BC120" s="55">
        <v>0</v>
      </c>
      <c r="BD120" s="234">
        <v>0</v>
      </c>
      <c r="BE120" s="54">
        <v>0</v>
      </c>
      <c r="BF120" s="484">
        <v>0</v>
      </c>
      <c r="BG120" s="113">
        <v>0</v>
      </c>
      <c r="BH120" s="113">
        <v>10</v>
      </c>
      <c r="BI120" s="113">
        <v>0</v>
      </c>
      <c r="BJ120" s="113">
        <v>13</v>
      </c>
      <c r="BK120" s="113">
        <v>0</v>
      </c>
      <c r="BL120" s="113">
        <v>0</v>
      </c>
      <c r="BM120" s="113">
        <v>0</v>
      </c>
      <c r="BN120" s="113">
        <v>0</v>
      </c>
      <c r="BO120" s="113">
        <v>0</v>
      </c>
      <c r="BP120" s="113">
        <v>0</v>
      </c>
      <c r="BQ120" s="113">
        <v>4</v>
      </c>
      <c r="BR120" s="113">
        <v>0</v>
      </c>
      <c r="BS120" s="113">
        <f>AVERAGE(CongestionIndex!$H$78:$I$78)</f>
        <v>0</v>
      </c>
      <c r="BT120" s="370"/>
      <c r="BU120" s="370"/>
      <c r="BV120" s="47"/>
      <c r="BW120" s="370"/>
    </row>
    <row r="121" spans="1:75" s="54" customFormat="1" ht="13.5">
      <c r="A121" s="79" t="s">
        <v>152</v>
      </c>
      <c r="B121" s="55"/>
      <c r="C121" s="55"/>
      <c r="D121" s="55">
        <v>5</v>
      </c>
      <c r="E121" s="55">
        <v>3</v>
      </c>
      <c r="F121" s="55">
        <v>9</v>
      </c>
      <c r="G121" s="55">
        <v>9</v>
      </c>
      <c r="H121" s="55">
        <v>7</v>
      </c>
      <c r="I121" s="55">
        <v>7</v>
      </c>
      <c r="J121" s="55">
        <v>1</v>
      </c>
      <c r="K121" s="55">
        <v>1.5</v>
      </c>
      <c r="L121" s="55">
        <v>6.5</v>
      </c>
      <c r="M121" s="55">
        <v>7</v>
      </c>
      <c r="N121" s="55">
        <v>7.5</v>
      </c>
      <c r="O121" s="55">
        <v>9</v>
      </c>
      <c r="P121" s="55">
        <v>9</v>
      </c>
      <c r="Q121" s="55">
        <v>11</v>
      </c>
      <c r="R121" s="55">
        <v>11</v>
      </c>
      <c r="S121" s="55">
        <v>0.5</v>
      </c>
      <c r="T121" s="55">
        <v>0.5</v>
      </c>
      <c r="U121" s="55">
        <v>0.5</v>
      </c>
      <c r="V121" s="55">
        <v>1</v>
      </c>
      <c r="W121" s="55">
        <v>1.5</v>
      </c>
      <c r="X121" s="55">
        <v>1.5</v>
      </c>
      <c r="Y121" s="55">
        <v>1.5</v>
      </c>
      <c r="Z121" s="55">
        <v>1.5</v>
      </c>
      <c r="AA121" s="55">
        <v>1.5</v>
      </c>
      <c r="AB121" s="55">
        <v>1</v>
      </c>
      <c r="AC121" s="55">
        <v>0.5</v>
      </c>
      <c r="AD121" s="55">
        <v>0.5</v>
      </c>
      <c r="AE121" s="55">
        <v>0.5</v>
      </c>
      <c r="AF121" s="55">
        <v>0.5</v>
      </c>
      <c r="AG121" s="55">
        <v>0.5</v>
      </c>
      <c r="AH121" s="55">
        <v>2</v>
      </c>
      <c r="AI121" s="55">
        <v>0.5</v>
      </c>
      <c r="AJ121" s="55">
        <v>0.5</v>
      </c>
      <c r="AK121" s="55">
        <v>2</v>
      </c>
      <c r="AL121" s="55">
        <v>0.5</v>
      </c>
      <c r="AM121" s="55">
        <v>0.5</v>
      </c>
      <c r="AN121" s="55">
        <v>3</v>
      </c>
      <c r="AO121" s="55">
        <v>1</v>
      </c>
      <c r="AP121" s="55">
        <v>0.5</v>
      </c>
      <c r="AQ121" s="55">
        <v>1.5</v>
      </c>
      <c r="AR121" s="55">
        <v>2</v>
      </c>
      <c r="AS121" s="55">
        <v>5.5</v>
      </c>
      <c r="AT121" s="55">
        <v>6</v>
      </c>
      <c r="AU121" s="55">
        <v>7.5</v>
      </c>
      <c r="AV121" s="55">
        <v>6.5</v>
      </c>
      <c r="AW121" s="55">
        <v>4</v>
      </c>
      <c r="AX121" s="55">
        <v>3</v>
      </c>
      <c r="AY121" s="55">
        <v>0.5</v>
      </c>
      <c r="AZ121" s="55">
        <v>0.5</v>
      </c>
      <c r="BA121" s="55">
        <v>0</v>
      </c>
      <c r="BB121" s="55">
        <v>3.5</v>
      </c>
      <c r="BC121" s="55">
        <v>4</v>
      </c>
      <c r="BD121" s="234">
        <v>7</v>
      </c>
      <c r="BE121" s="54">
        <v>7</v>
      </c>
      <c r="BF121" s="484">
        <v>7.5</v>
      </c>
      <c r="BG121" s="113">
        <v>15</v>
      </c>
      <c r="BH121" s="113">
        <v>14</v>
      </c>
      <c r="BI121" s="113">
        <v>12</v>
      </c>
      <c r="BJ121" s="113">
        <v>12</v>
      </c>
      <c r="BK121" s="113">
        <v>17</v>
      </c>
      <c r="BL121" s="113">
        <v>10</v>
      </c>
      <c r="BM121" s="113">
        <v>0</v>
      </c>
      <c r="BN121" s="113">
        <v>2</v>
      </c>
      <c r="BO121" s="113">
        <v>1</v>
      </c>
      <c r="BP121" s="113">
        <v>0</v>
      </c>
      <c r="BQ121" s="113">
        <v>0</v>
      </c>
      <c r="BR121" s="113">
        <v>0</v>
      </c>
      <c r="BS121" s="113">
        <f>AVERAGE(CongestionIndex!$H$79:$I$79)</f>
        <v>0</v>
      </c>
      <c r="BT121" s="370"/>
      <c r="BU121" s="370"/>
      <c r="BV121" s="47"/>
      <c r="BW121" s="370"/>
    </row>
    <row r="122" spans="1:75" s="54" customFormat="1" ht="13.5">
      <c r="A122" s="79" t="s">
        <v>153</v>
      </c>
      <c r="B122" s="55"/>
      <c r="C122" s="55"/>
      <c r="D122" s="55">
        <v>0.5</v>
      </c>
      <c r="E122" s="55">
        <v>1</v>
      </c>
      <c r="F122" s="55">
        <v>3</v>
      </c>
      <c r="G122" s="55">
        <v>2</v>
      </c>
      <c r="H122" s="55">
        <v>1</v>
      </c>
      <c r="I122" s="55">
        <v>1</v>
      </c>
      <c r="J122" s="55">
        <v>1</v>
      </c>
      <c r="K122" s="55">
        <v>0.5</v>
      </c>
      <c r="L122" s="55">
        <v>1.5</v>
      </c>
      <c r="M122" s="55">
        <v>1.5</v>
      </c>
      <c r="N122" s="55">
        <v>1.5</v>
      </c>
      <c r="O122" s="55">
        <v>3</v>
      </c>
      <c r="P122" s="55">
        <v>1</v>
      </c>
      <c r="Q122" s="55">
        <v>0.5</v>
      </c>
      <c r="R122" s="55">
        <v>0.5</v>
      </c>
      <c r="S122" s="55">
        <v>0.5</v>
      </c>
      <c r="T122" s="55">
        <v>3</v>
      </c>
      <c r="U122" s="55">
        <v>0.5</v>
      </c>
      <c r="V122" s="55">
        <v>0.5</v>
      </c>
      <c r="W122" s="55">
        <v>0.5</v>
      </c>
      <c r="X122" s="55">
        <v>0.5</v>
      </c>
      <c r="Y122" s="55">
        <v>0.5</v>
      </c>
      <c r="Z122" s="55">
        <v>0.5</v>
      </c>
      <c r="AA122" s="55">
        <v>0.5</v>
      </c>
      <c r="AB122" s="55">
        <v>0.5</v>
      </c>
      <c r="AC122" s="55">
        <v>0.5</v>
      </c>
      <c r="AD122" s="55">
        <v>0.5</v>
      </c>
      <c r="AE122" s="55">
        <v>0.5</v>
      </c>
      <c r="AF122" s="55">
        <v>0.5</v>
      </c>
      <c r="AG122" s="55">
        <v>0.5</v>
      </c>
      <c r="AH122" s="55">
        <v>0.5</v>
      </c>
      <c r="AI122" s="55">
        <v>0.5</v>
      </c>
      <c r="AJ122" s="55">
        <v>0.5</v>
      </c>
      <c r="AK122" s="55">
        <v>0.5</v>
      </c>
      <c r="AL122" s="55">
        <v>8.5</v>
      </c>
      <c r="AM122" s="55">
        <v>8.5</v>
      </c>
      <c r="AN122" s="55">
        <v>5.5</v>
      </c>
      <c r="AO122" s="55">
        <v>10.5</v>
      </c>
      <c r="AP122" s="55">
        <v>10.5</v>
      </c>
      <c r="AQ122" s="55">
        <v>3.5</v>
      </c>
      <c r="AR122" s="55">
        <v>5.5</v>
      </c>
      <c r="AS122" s="55">
        <v>5.5</v>
      </c>
      <c r="AT122" s="55">
        <v>1.5</v>
      </c>
      <c r="AU122" s="55">
        <v>1.5</v>
      </c>
      <c r="AV122" s="55">
        <v>1.5</v>
      </c>
      <c r="AW122" s="55">
        <v>3</v>
      </c>
      <c r="AX122" s="55">
        <v>3</v>
      </c>
      <c r="AY122" s="55">
        <v>3</v>
      </c>
      <c r="AZ122" s="55">
        <v>3</v>
      </c>
      <c r="BA122" s="55">
        <v>0</v>
      </c>
      <c r="BB122" s="234">
        <v>0</v>
      </c>
      <c r="BC122" s="55">
        <v>5</v>
      </c>
      <c r="BD122" s="234">
        <v>5</v>
      </c>
      <c r="BE122" s="54">
        <v>5</v>
      </c>
      <c r="BF122" s="484">
        <v>1.5</v>
      </c>
      <c r="BG122" s="113">
        <v>0.5</v>
      </c>
      <c r="BH122" s="113">
        <v>6.5</v>
      </c>
      <c r="BI122" s="113">
        <v>0</v>
      </c>
      <c r="BJ122" s="113">
        <v>0</v>
      </c>
      <c r="BK122" s="113">
        <v>0</v>
      </c>
      <c r="BL122" s="113">
        <v>0</v>
      </c>
      <c r="BM122" s="113">
        <v>0</v>
      </c>
      <c r="BN122" s="113">
        <v>0</v>
      </c>
      <c r="BO122" s="113">
        <v>0</v>
      </c>
      <c r="BP122" s="113">
        <v>3</v>
      </c>
      <c r="BQ122" s="113">
        <v>0</v>
      </c>
      <c r="BR122" s="113">
        <v>0</v>
      </c>
      <c r="BS122" s="113">
        <f>AVERAGE(CongestionIndex!$H$80:$I$80)</f>
        <v>0</v>
      </c>
      <c r="BT122" s="370"/>
      <c r="BU122" s="370"/>
      <c r="BV122" s="47"/>
      <c r="BW122" s="370"/>
    </row>
    <row r="123" spans="1:75" s="54" customFormat="1" ht="13.5">
      <c r="A123" s="79" t="s">
        <v>154</v>
      </c>
      <c r="B123" s="55"/>
      <c r="C123" s="55"/>
      <c r="D123" s="55">
        <v>1</v>
      </c>
      <c r="E123" s="55">
        <v>1</v>
      </c>
      <c r="F123" s="55">
        <v>0.5</v>
      </c>
      <c r="G123" s="55">
        <v>0.5</v>
      </c>
      <c r="H123" s="55">
        <v>1</v>
      </c>
      <c r="I123" s="55">
        <v>1</v>
      </c>
      <c r="J123" s="55">
        <v>2</v>
      </c>
      <c r="K123" s="55">
        <v>1.5</v>
      </c>
      <c r="L123" s="55">
        <v>1.5</v>
      </c>
      <c r="M123" s="55">
        <v>1.5</v>
      </c>
      <c r="N123" s="55">
        <v>1</v>
      </c>
      <c r="O123" s="55">
        <v>1</v>
      </c>
      <c r="P123" s="55">
        <v>1</v>
      </c>
      <c r="Q123" s="55">
        <v>3</v>
      </c>
      <c r="R123" s="55">
        <v>0.5</v>
      </c>
      <c r="S123" s="55">
        <v>0.5</v>
      </c>
      <c r="T123" s="55">
        <v>0.5</v>
      </c>
      <c r="U123" s="55">
        <v>0.5</v>
      </c>
      <c r="V123" s="55">
        <v>1</v>
      </c>
      <c r="W123" s="55">
        <v>1</v>
      </c>
      <c r="X123" s="55">
        <v>1</v>
      </c>
      <c r="Y123" s="55">
        <v>1</v>
      </c>
      <c r="Z123" s="55">
        <v>1</v>
      </c>
      <c r="AA123" s="55">
        <v>2.5</v>
      </c>
      <c r="AB123" s="55">
        <v>2.5</v>
      </c>
      <c r="AC123" s="55">
        <v>0.5</v>
      </c>
      <c r="AD123" s="55">
        <v>0.5</v>
      </c>
      <c r="AE123" s="55">
        <v>0.5</v>
      </c>
      <c r="AF123" s="55">
        <v>0.5</v>
      </c>
      <c r="AG123" s="55">
        <v>1.5</v>
      </c>
      <c r="AH123" s="55">
        <v>1</v>
      </c>
      <c r="AI123" s="55">
        <v>0.5</v>
      </c>
      <c r="AJ123" s="55">
        <v>0.5</v>
      </c>
      <c r="AK123" s="55">
        <v>0.5</v>
      </c>
      <c r="AL123" s="55">
        <v>1</v>
      </c>
      <c r="AM123" s="55">
        <v>1.5</v>
      </c>
      <c r="AN123" s="55">
        <v>1.5</v>
      </c>
      <c r="AO123" s="55">
        <v>1.5</v>
      </c>
      <c r="AP123" s="55">
        <v>1</v>
      </c>
      <c r="AQ123" s="55">
        <v>6.5</v>
      </c>
      <c r="AR123" s="55">
        <v>0.5</v>
      </c>
      <c r="AS123" s="55">
        <v>1</v>
      </c>
      <c r="AT123" s="55">
        <v>1</v>
      </c>
      <c r="AU123" s="55">
        <v>1</v>
      </c>
      <c r="AV123" s="55">
        <v>1</v>
      </c>
      <c r="AW123" s="55">
        <v>1</v>
      </c>
      <c r="AX123" s="55">
        <v>1</v>
      </c>
      <c r="AY123" s="55">
        <v>0</v>
      </c>
      <c r="AZ123" s="55">
        <v>0</v>
      </c>
      <c r="BA123" s="55">
        <v>0</v>
      </c>
      <c r="BB123" s="55">
        <v>8</v>
      </c>
      <c r="BC123" s="55">
        <v>4.5</v>
      </c>
      <c r="BD123" s="234">
        <v>4.5</v>
      </c>
      <c r="BE123" s="54">
        <v>4</v>
      </c>
      <c r="BF123" s="484">
        <v>0</v>
      </c>
      <c r="BG123" s="113">
        <v>0</v>
      </c>
      <c r="BH123" s="113">
        <v>0</v>
      </c>
      <c r="BI123" s="113">
        <v>0</v>
      </c>
      <c r="BJ123" s="113">
        <v>0</v>
      </c>
      <c r="BK123" s="113">
        <v>1</v>
      </c>
      <c r="BL123" s="113">
        <v>4</v>
      </c>
      <c r="BM123" s="113">
        <v>0</v>
      </c>
      <c r="BN123" s="113">
        <v>0</v>
      </c>
      <c r="BO123" s="113">
        <v>1</v>
      </c>
      <c r="BP123" s="113">
        <v>0</v>
      </c>
      <c r="BQ123" s="113">
        <v>0</v>
      </c>
      <c r="BR123" s="113">
        <v>0</v>
      </c>
      <c r="BS123" s="113">
        <f>AVERAGE(CongestionIndex!$H$81:$I$81)</f>
        <v>0</v>
      </c>
      <c r="BT123" s="370"/>
      <c r="BU123" s="370"/>
      <c r="BV123" s="47"/>
      <c r="BW123" s="370"/>
    </row>
    <row r="124" spans="1:75" s="54" customFormat="1" ht="13.5">
      <c r="A124" s="79" t="s">
        <v>155</v>
      </c>
      <c r="B124" s="55"/>
      <c r="C124" s="55"/>
      <c r="D124" s="55">
        <v>2</v>
      </c>
      <c r="E124" s="55">
        <v>1</v>
      </c>
      <c r="F124" s="55">
        <v>0.5</v>
      </c>
      <c r="G124" s="55">
        <v>0.5</v>
      </c>
      <c r="H124" s="55">
        <v>1</v>
      </c>
      <c r="I124" s="55">
        <v>1</v>
      </c>
      <c r="J124" s="55">
        <v>1</v>
      </c>
      <c r="K124" s="55">
        <v>2</v>
      </c>
      <c r="L124" s="55">
        <v>3</v>
      </c>
      <c r="M124" s="55">
        <v>2.5</v>
      </c>
      <c r="N124" s="55">
        <v>2.5</v>
      </c>
      <c r="O124" s="55">
        <v>2.5</v>
      </c>
      <c r="P124" s="55">
        <v>2.5</v>
      </c>
      <c r="Q124" s="55">
        <v>0.5</v>
      </c>
      <c r="R124" s="55">
        <v>0.5</v>
      </c>
      <c r="S124" s="55">
        <v>1</v>
      </c>
      <c r="T124" s="55">
        <v>1</v>
      </c>
      <c r="U124" s="55">
        <v>0.5</v>
      </c>
      <c r="V124" s="55">
        <v>0.5</v>
      </c>
      <c r="W124" s="55">
        <v>0.5</v>
      </c>
      <c r="X124" s="55">
        <v>1.5</v>
      </c>
      <c r="Y124" s="55">
        <v>1.5</v>
      </c>
      <c r="Z124" s="55">
        <v>1.5</v>
      </c>
      <c r="AA124" s="55">
        <v>1.5</v>
      </c>
      <c r="AB124" s="55">
        <v>0.5</v>
      </c>
      <c r="AC124" s="55">
        <v>0.5</v>
      </c>
      <c r="AD124" s="55">
        <v>0.5</v>
      </c>
      <c r="AE124" s="55">
        <v>0.5</v>
      </c>
      <c r="AF124" s="55">
        <v>3</v>
      </c>
      <c r="AG124" s="55">
        <v>3</v>
      </c>
      <c r="AH124" s="55">
        <v>3</v>
      </c>
      <c r="AI124" s="55">
        <v>0.5</v>
      </c>
      <c r="AJ124" s="55">
        <v>1</v>
      </c>
      <c r="AK124" s="55">
        <v>0.5</v>
      </c>
      <c r="AL124" s="55">
        <v>3.5</v>
      </c>
      <c r="AM124" s="55">
        <v>4.5</v>
      </c>
      <c r="AN124" s="55">
        <v>2.5</v>
      </c>
      <c r="AO124" s="55">
        <v>1</v>
      </c>
      <c r="AP124" s="55">
        <v>0.5</v>
      </c>
      <c r="AQ124" s="55">
        <v>5.5</v>
      </c>
      <c r="AR124" s="55">
        <v>5</v>
      </c>
      <c r="AS124" s="55">
        <v>1</v>
      </c>
      <c r="AT124" s="55">
        <v>0.5</v>
      </c>
      <c r="AU124" s="55">
        <v>1</v>
      </c>
      <c r="AV124" s="55">
        <v>5</v>
      </c>
      <c r="AW124" s="55">
        <v>4</v>
      </c>
      <c r="AX124" s="55">
        <v>3</v>
      </c>
      <c r="AY124" s="55">
        <v>0</v>
      </c>
      <c r="AZ124" s="55">
        <v>4</v>
      </c>
      <c r="BA124" s="55">
        <v>3</v>
      </c>
      <c r="BB124" s="234">
        <v>3</v>
      </c>
      <c r="BC124" s="55">
        <v>10</v>
      </c>
      <c r="BD124" s="234">
        <v>10</v>
      </c>
      <c r="BE124" s="54">
        <v>10</v>
      </c>
      <c r="BF124" s="484">
        <v>5</v>
      </c>
      <c r="BG124" s="113">
        <v>5</v>
      </c>
      <c r="BH124" s="113">
        <v>0</v>
      </c>
      <c r="BI124" s="113">
        <v>0</v>
      </c>
      <c r="BJ124" s="113">
        <v>0</v>
      </c>
      <c r="BK124" s="113">
        <v>0</v>
      </c>
      <c r="BL124" s="113">
        <v>0</v>
      </c>
      <c r="BM124" s="113">
        <v>0</v>
      </c>
      <c r="BN124" s="113">
        <v>0</v>
      </c>
      <c r="BO124" s="113">
        <v>0</v>
      </c>
      <c r="BP124" s="113">
        <v>0</v>
      </c>
      <c r="BQ124" s="113">
        <v>0</v>
      </c>
      <c r="BR124" s="113">
        <v>0</v>
      </c>
      <c r="BS124" s="113">
        <f>AVERAGE(CongestionIndex!$H$82:$I$82)</f>
        <v>0</v>
      </c>
      <c r="BT124" s="370"/>
      <c r="BU124" s="370"/>
      <c r="BV124" s="47"/>
      <c r="BW124" s="370"/>
    </row>
    <row r="125" spans="1:75" s="54" customFormat="1" ht="13.5">
      <c r="A125" s="79" t="s">
        <v>156</v>
      </c>
      <c r="B125" s="55"/>
      <c r="C125" s="55"/>
      <c r="D125" s="55">
        <v>0.5</v>
      </c>
      <c r="E125" s="55">
        <v>0.5</v>
      </c>
      <c r="F125" s="55">
        <v>0.5</v>
      </c>
      <c r="G125" s="55">
        <v>0.5</v>
      </c>
      <c r="H125" s="55">
        <v>0.5</v>
      </c>
      <c r="I125" s="55">
        <v>0.5</v>
      </c>
      <c r="J125" s="55">
        <v>1</v>
      </c>
      <c r="K125" s="55">
        <v>1</v>
      </c>
      <c r="L125" s="55">
        <v>1</v>
      </c>
      <c r="M125" s="55">
        <v>1</v>
      </c>
      <c r="N125" s="55">
        <v>1</v>
      </c>
      <c r="O125" s="55">
        <v>1</v>
      </c>
      <c r="P125" s="55">
        <v>1</v>
      </c>
      <c r="Q125" s="55">
        <v>0.5</v>
      </c>
      <c r="R125" s="55">
        <v>0.5</v>
      </c>
      <c r="S125" s="55">
        <v>2.5</v>
      </c>
      <c r="T125" s="55">
        <v>2.5</v>
      </c>
      <c r="U125" s="55">
        <v>0.5</v>
      </c>
      <c r="V125" s="55">
        <v>1</v>
      </c>
      <c r="W125" s="55">
        <v>1</v>
      </c>
      <c r="X125" s="55">
        <v>1</v>
      </c>
      <c r="Y125" s="55">
        <v>1</v>
      </c>
      <c r="Z125" s="55">
        <v>1</v>
      </c>
      <c r="AA125" s="55">
        <v>1</v>
      </c>
      <c r="AB125" s="55">
        <v>0.5</v>
      </c>
      <c r="AC125" s="55">
        <v>0.5</v>
      </c>
      <c r="AD125" s="55">
        <v>0.5</v>
      </c>
      <c r="AE125" s="55">
        <v>0.5</v>
      </c>
      <c r="AF125" s="55">
        <v>0.5</v>
      </c>
      <c r="AG125" s="55">
        <v>0.5</v>
      </c>
      <c r="AH125" s="55">
        <v>0.5</v>
      </c>
      <c r="AI125" s="55">
        <v>0.5</v>
      </c>
      <c r="AJ125" s="55">
        <v>1</v>
      </c>
      <c r="AK125" s="55">
        <v>0.5</v>
      </c>
      <c r="AL125" s="55">
        <v>0.5</v>
      </c>
      <c r="AM125" s="55">
        <v>0.5</v>
      </c>
      <c r="AN125" s="55">
        <v>0.5</v>
      </c>
      <c r="AO125" s="55">
        <v>0.5</v>
      </c>
      <c r="AP125" s="55">
        <v>0.5</v>
      </c>
      <c r="AQ125" s="55">
        <v>2</v>
      </c>
      <c r="AR125" s="55">
        <v>0.5</v>
      </c>
      <c r="AS125" s="55">
        <v>1</v>
      </c>
      <c r="AT125" s="55">
        <v>0.5</v>
      </c>
      <c r="AU125" s="55">
        <v>0.5</v>
      </c>
      <c r="AV125" s="55">
        <v>0.5</v>
      </c>
      <c r="AW125" s="55">
        <v>4.5</v>
      </c>
      <c r="AX125" s="55">
        <v>6</v>
      </c>
      <c r="AY125" s="55">
        <v>0</v>
      </c>
      <c r="AZ125" s="55">
        <v>0</v>
      </c>
      <c r="BA125" s="55">
        <v>0</v>
      </c>
      <c r="BB125" s="234">
        <v>0</v>
      </c>
      <c r="BC125" s="234">
        <v>0</v>
      </c>
      <c r="BD125" s="234">
        <v>0</v>
      </c>
      <c r="BE125" s="54">
        <v>0</v>
      </c>
      <c r="BF125" s="484">
        <v>0</v>
      </c>
      <c r="BG125" s="113">
        <v>0</v>
      </c>
      <c r="BH125" s="113">
        <v>0</v>
      </c>
      <c r="BI125" s="113">
        <v>0</v>
      </c>
      <c r="BJ125" s="113">
        <v>0</v>
      </c>
      <c r="BK125" s="113">
        <v>0</v>
      </c>
      <c r="BL125" s="113">
        <v>0</v>
      </c>
      <c r="BM125" s="113">
        <v>0</v>
      </c>
      <c r="BN125" s="113">
        <v>3</v>
      </c>
      <c r="BO125" s="113">
        <v>0</v>
      </c>
      <c r="BP125" s="113">
        <v>0</v>
      </c>
      <c r="BQ125" s="113">
        <v>0</v>
      </c>
      <c r="BR125" s="113">
        <v>0</v>
      </c>
      <c r="BS125" s="113">
        <f>AVERAGE(CongestionIndex!$H$83:$I$83)</f>
        <v>0</v>
      </c>
      <c r="BT125" s="370"/>
      <c r="BU125" s="370"/>
      <c r="BV125" s="47"/>
      <c r="BW125" s="370"/>
    </row>
    <row r="126" spans="1:75" s="54" customFormat="1" ht="13.5">
      <c r="A126" s="79" t="s">
        <v>157</v>
      </c>
      <c r="B126" s="55"/>
      <c r="C126" s="55"/>
      <c r="D126" s="55">
        <v>1</v>
      </c>
      <c r="E126" s="55">
        <v>1</v>
      </c>
      <c r="F126" s="55">
        <v>1</v>
      </c>
      <c r="G126" s="55">
        <v>1</v>
      </c>
      <c r="H126" s="55">
        <v>0.5</v>
      </c>
      <c r="I126" s="55">
        <v>0.5</v>
      </c>
      <c r="J126" s="55">
        <v>1</v>
      </c>
      <c r="K126" s="55">
        <v>1</v>
      </c>
      <c r="L126" s="55">
        <v>2</v>
      </c>
      <c r="M126" s="55">
        <v>1</v>
      </c>
      <c r="N126" s="55">
        <v>1.5</v>
      </c>
      <c r="O126" s="55">
        <v>1</v>
      </c>
      <c r="P126" s="55">
        <v>1</v>
      </c>
      <c r="Q126" s="55">
        <v>2</v>
      </c>
      <c r="R126" s="55">
        <v>0.8</v>
      </c>
      <c r="S126" s="55">
        <v>0.5</v>
      </c>
      <c r="T126" s="55">
        <v>0.5</v>
      </c>
      <c r="U126" s="55">
        <v>0.5</v>
      </c>
      <c r="V126" s="55">
        <v>0.5</v>
      </c>
      <c r="W126" s="55">
        <v>0.5</v>
      </c>
      <c r="X126" s="55">
        <v>3.5</v>
      </c>
      <c r="Y126" s="55">
        <v>3.5</v>
      </c>
      <c r="Z126" s="55">
        <v>3</v>
      </c>
      <c r="AA126" s="55">
        <v>3</v>
      </c>
      <c r="AB126" s="55">
        <v>0.5</v>
      </c>
      <c r="AC126" s="55">
        <v>0.5</v>
      </c>
      <c r="AD126" s="55">
        <v>0.5</v>
      </c>
      <c r="AE126" s="55">
        <v>0.5</v>
      </c>
      <c r="AF126" s="55">
        <v>0.5</v>
      </c>
      <c r="AG126" s="55">
        <v>0.5</v>
      </c>
      <c r="AH126" s="55">
        <v>0.5</v>
      </c>
      <c r="AI126" s="55">
        <v>0.5</v>
      </c>
      <c r="AJ126" s="55">
        <v>0.5</v>
      </c>
      <c r="AK126" s="55">
        <v>0.5</v>
      </c>
      <c r="AL126" s="55">
        <v>0.5</v>
      </c>
      <c r="AM126" s="55">
        <v>0.5</v>
      </c>
      <c r="AN126" s="55">
        <v>0.5</v>
      </c>
      <c r="AO126" s="55">
        <v>0.5</v>
      </c>
      <c r="AP126" s="55">
        <v>0.5</v>
      </c>
      <c r="AQ126" s="55">
        <v>0.5</v>
      </c>
      <c r="AR126" s="55">
        <v>3</v>
      </c>
      <c r="AS126" s="55">
        <v>2</v>
      </c>
      <c r="AT126" s="55">
        <v>3</v>
      </c>
      <c r="AU126" s="55">
        <v>3</v>
      </c>
      <c r="AV126" s="55">
        <v>1</v>
      </c>
      <c r="AW126" s="55">
        <v>1</v>
      </c>
      <c r="AX126" s="55">
        <v>1</v>
      </c>
      <c r="AY126" s="55">
        <v>0</v>
      </c>
      <c r="AZ126" s="55">
        <v>0</v>
      </c>
      <c r="BA126" s="55">
        <v>0</v>
      </c>
      <c r="BB126" s="234">
        <v>0</v>
      </c>
      <c r="BC126" s="234">
        <v>0</v>
      </c>
      <c r="BD126" s="234">
        <v>0</v>
      </c>
      <c r="BE126" s="54">
        <v>0</v>
      </c>
      <c r="BF126" s="484">
        <v>0</v>
      </c>
      <c r="BG126" s="113">
        <v>0</v>
      </c>
      <c r="BH126" s="113">
        <v>0</v>
      </c>
      <c r="BI126" s="113">
        <v>0</v>
      </c>
      <c r="BJ126" s="113">
        <v>0</v>
      </c>
      <c r="BK126" s="113">
        <v>0</v>
      </c>
      <c r="BL126" s="113">
        <v>0</v>
      </c>
      <c r="BM126" s="113">
        <v>0</v>
      </c>
      <c r="BN126" s="113">
        <v>0</v>
      </c>
      <c r="BO126" s="113">
        <v>0</v>
      </c>
      <c r="BP126" s="113">
        <v>0</v>
      </c>
      <c r="BQ126" s="113">
        <v>0</v>
      </c>
      <c r="BR126" s="113">
        <v>0</v>
      </c>
      <c r="BS126" s="113">
        <f>AVERAGE(CongestionIndex!$H$84:$I$84)</f>
        <v>0</v>
      </c>
      <c r="BT126" s="370"/>
      <c r="BU126" s="370"/>
      <c r="BV126" s="47"/>
      <c r="BW126" s="370"/>
    </row>
    <row r="127" spans="1:75" s="54" customFormat="1" ht="13.5">
      <c r="A127" s="79" t="s">
        <v>158</v>
      </c>
      <c r="B127" s="55"/>
      <c r="C127" s="55"/>
      <c r="D127" s="55">
        <v>5</v>
      </c>
      <c r="E127" s="55">
        <v>2</v>
      </c>
      <c r="F127" s="55">
        <v>13.5</v>
      </c>
      <c r="G127" s="55">
        <v>12.5</v>
      </c>
      <c r="H127" s="55">
        <v>12</v>
      </c>
      <c r="I127" s="55">
        <v>12</v>
      </c>
      <c r="J127" s="55">
        <v>3.5</v>
      </c>
      <c r="K127" s="55">
        <v>7</v>
      </c>
      <c r="L127" s="55">
        <v>4.5</v>
      </c>
      <c r="M127" s="55">
        <v>4</v>
      </c>
      <c r="N127" s="55">
        <v>4.5</v>
      </c>
      <c r="O127" s="55">
        <v>12</v>
      </c>
      <c r="P127" s="55">
        <v>9</v>
      </c>
      <c r="Q127" s="55">
        <v>3.5</v>
      </c>
      <c r="R127" s="55">
        <v>5.5</v>
      </c>
      <c r="S127" s="55">
        <v>5.5</v>
      </c>
      <c r="T127" s="55">
        <v>5</v>
      </c>
      <c r="U127" s="55">
        <v>4.5</v>
      </c>
      <c r="V127" s="55">
        <v>6</v>
      </c>
      <c r="W127" s="55">
        <v>2</v>
      </c>
      <c r="X127" s="55">
        <v>4</v>
      </c>
      <c r="Y127" s="55">
        <v>3.5</v>
      </c>
      <c r="Z127" s="55">
        <v>0.5</v>
      </c>
      <c r="AA127" s="55">
        <v>2</v>
      </c>
      <c r="AB127" s="55">
        <v>2</v>
      </c>
      <c r="AC127" s="55">
        <v>4.5</v>
      </c>
      <c r="AD127" s="55">
        <v>4.5</v>
      </c>
      <c r="AE127" s="55">
        <v>4.5</v>
      </c>
      <c r="AF127" s="55">
        <v>12</v>
      </c>
      <c r="AG127" s="55">
        <v>16</v>
      </c>
      <c r="AH127" s="55">
        <v>11</v>
      </c>
      <c r="AI127" s="55">
        <v>8</v>
      </c>
      <c r="AJ127" s="55">
        <v>3</v>
      </c>
      <c r="AK127" s="55">
        <v>1.5</v>
      </c>
      <c r="AL127" s="55">
        <v>3</v>
      </c>
      <c r="AM127" s="55">
        <v>2</v>
      </c>
      <c r="AN127" s="55">
        <v>1.5</v>
      </c>
      <c r="AO127" s="55">
        <v>2.5</v>
      </c>
      <c r="AP127" s="55">
        <v>4.5</v>
      </c>
      <c r="AQ127" s="55">
        <v>9</v>
      </c>
      <c r="AR127" s="55">
        <v>9</v>
      </c>
      <c r="AS127" s="55">
        <v>3.5</v>
      </c>
      <c r="AT127" s="55">
        <v>2</v>
      </c>
      <c r="AU127" s="55">
        <v>2</v>
      </c>
      <c r="AV127" s="55">
        <v>4</v>
      </c>
      <c r="AW127" s="55">
        <v>4.5</v>
      </c>
      <c r="AX127" s="55">
        <v>4.5</v>
      </c>
      <c r="AY127" s="55">
        <v>0</v>
      </c>
      <c r="AZ127" s="55">
        <v>0</v>
      </c>
      <c r="BA127" s="55">
        <v>1</v>
      </c>
      <c r="BB127" s="55">
        <v>7.5</v>
      </c>
      <c r="BC127" s="55">
        <v>9.5</v>
      </c>
      <c r="BD127" s="234">
        <v>13</v>
      </c>
      <c r="BE127" s="54">
        <v>7</v>
      </c>
      <c r="BF127" s="484">
        <v>9</v>
      </c>
      <c r="BG127" s="113">
        <v>9</v>
      </c>
      <c r="BH127" s="113">
        <v>10.5</v>
      </c>
      <c r="BI127" s="113">
        <v>10.5</v>
      </c>
      <c r="BJ127" s="113">
        <v>1</v>
      </c>
      <c r="BK127" s="113">
        <v>2</v>
      </c>
      <c r="BL127" s="113">
        <v>0</v>
      </c>
      <c r="BM127" s="113">
        <v>0</v>
      </c>
      <c r="BN127" s="113">
        <v>5</v>
      </c>
      <c r="BO127" s="113">
        <v>8.5</v>
      </c>
      <c r="BP127" s="113">
        <v>8</v>
      </c>
      <c r="BQ127" s="113">
        <v>0</v>
      </c>
      <c r="BR127" s="113">
        <v>0</v>
      </c>
      <c r="BS127" s="113">
        <f>AVERAGE(CongestionIndex!$H$85:$I$85)</f>
        <v>0</v>
      </c>
      <c r="BT127" s="370"/>
      <c r="BU127" s="370"/>
      <c r="BV127" s="47"/>
      <c r="BW127" s="370"/>
    </row>
    <row r="128" spans="1:75" s="54" customFormat="1" ht="13.5">
      <c r="A128" s="79" t="s">
        <v>159</v>
      </c>
      <c r="B128" s="55"/>
      <c r="C128" s="55"/>
      <c r="D128" s="55">
        <v>1.5</v>
      </c>
      <c r="E128" s="55">
        <v>2.5</v>
      </c>
      <c r="F128" s="55">
        <v>2.5</v>
      </c>
      <c r="G128" s="55">
        <v>2.5</v>
      </c>
      <c r="H128" s="55">
        <v>6.5</v>
      </c>
      <c r="I128" s="55">
        <v>6.5</v>
      </c>
      <c r="J128" s="55">
        <v>1</v>
      </c>
      <c r="K128" s="55">
        <v>0.5</v>
      </c>
      <c r="L128" s="55">
        <v>0.5</v>
      </c>
      <c r="M128" s="55">
        <v>0.5</v>
      </c>
      <c r="N128" s="55">
        <v>0.5</v>
      </c>
      <c r="O128" s="55">
        <v>0.5</v>
      </c>
      <c r="P128" s="55">
        <v>1</v>
      </c>
      <c r="Q128" s="55">
        <v>1</v>
      </c>
      <c r="R128" s="55">
        <v>0.5</v>
      </c>
      <c r="S128" s="55">
        <v>3.5</v>
      </c>
      <c r="T128" s="55">
        <v>2.5</v>
      </c>
      <c r="U128" s="55">
        <v>1.5</v>
      </c>
      <c r="V128" s="55">
        <v>3</v>
      </c>
      <c r="W128" s="55">
        <v>2.5</v>
      </c>
      <c r="X128" s="55">
        <v>6.5</v>
      </c>
      <c r="Y128" s="55">
        <v>3</v>
      </c>
      <c r="Z128" s="55">
        <v>1</v>
      </c>
      <c r="AA128" s="55">
        <v>1</v>
      </c>
      <c r="AB128" s="55">
        <v>1.5</v>
      </c>
      <c r="AC128" s="55">
        <v>0.5</v>
      </c>
      <c r="AD128" s="55">
        <v>1</v>
      </c>
      <c r="AE128" s="55">
        <v>1</v>
      </c>
      <c r="AF128" s="55">
        <v>1.5</v>
      </c>
      <c r="AG128" s="55">
        <v>1.5</v>
      </c>
      <c r="AH128" s="55">
        <v>5.5</v>
      </c>
      <c r="AI128" s="55">
        <v>7.5</v>
      </c>
      <c r="AJ128" s="55">
        <v>10</v>
      </c>
      <c r="AK128" s="55">
        <v>7</v>
      </c>
      <c r="AL128" s="55">
        <v>11</v>
      </c>
      <c r="AM128" s="55">
        <v>4.5</v>
      </c>
      <c r="AN128" s="55">
        <v>7.5</v>
      </c>
      <c r="AO128" s="55">
        <v>5</v>
      </c>
      <c r="AP128" s="55">
        <v>2.5</v>
      </c>
      <c r="AQ128" s="55">
        <v>1</v>
      </c>
      <c r="AR128" s="55">
        <v>1</v>
      </c>
      <c r="AS128" s="55">
        <v>3</v>
      </c>
      <c r="AT128" s="55">
        <v>1</v>
      </c>
      <c r="AU128" s="55">
        <v>1</v>
      </c>
      <c r="AV128" s="55">
        <v>2</v>
      </c>
      <c r="AW128" s="55">
        <v>2.5</v>
      </c>
      <c r="AX128" s="55">
        <v>3</v>
      </c>
      <c r="AY128" s="55">
        <v>3</v>
      </c>
      <c r="AZ128" s="55">
        <v>10</v>
      </c>
      <c r="BA128" s="55">
        <v>0</v>
      </c>
      <c r="BB128" s="234">
        <v>0</v>
      </c>
      <c r="BC128" s="55">
        <v>0.5</v>
      </c>
      <c r="BD128" s="234">
        <v>0.5</v>
      </c>
      <c r="BE128" s="54">
        <v>0.5</v>
      </c>
      <c r="BF128" s="484">
        <v>0.5</v>
      </c>
      <c r="BG128" s="113">
        <v>0.5</v>
      </c>
      <c r="BH128" s="113">
        <v>0</v>
      </c>
      <c r="BI128" s="113">
        <v>0</v>
      </c>
      <c r="BJ128" s="113">
        <v>0</v>
      </c>
      <c r="BK128" s="113">
        <v>0</v>
      </c>
      <c r="BL128" s="113">
        <v>2</v>
      </c>
      <c r="BM128" s="113">
        <v>0</v>
      </c>
      <c r="BN128" s="113">
        <v>0</v>
      </c>
      <c r="BO128" s="113">
        <v>0</v>
      </c>
      <c r="BP128" s="113">
        <v>0</v>
      </c>
      <c r="BQ128" s="113">
        <v>0</v>
      </c>
      <c r="BR128" s="113">
        <v>0</v>
      </c>
      <c r="BS128" s="113">
        <f>AVERAGE(CongestionIndex!$H$86:$I$86)</f>
        <v>12</v>
      </c>
      <c r="BT128" s="370"/>
      <c r="BU128" s="370"/>
      <c r="BV128" s="47"/>
      <c r="BW128" s="370"/>
    </row>
    <row r="129" spans="1:75" s="54" customFormat="1" ht="13.5">
      <c r="A129" s="79" t="s">
        <v>160</v>
      </c>
      <c r="B129" s="55"/>
      <c r="C129" s="55"/>
      <c r="D129" s="55">
        <v>5</v>
      </c>
      <c r="E129" s="55">
        <v>1</v>
      </c>
      <c r="F129" s="55">
        <v>3.5</v>
      </c>
      <c r="G129" s="55">
        <v>5</v>
      </c>
      <c r="H129" s="55">
        <v>1.5</v>
      </c>
      <c r="I129" s="55">
        <v>1.5</v>
      </c>
      <c r="J129" s="55">
        <v>3.5</v>
      </c>
      <c r="K129" s="55">
        <v>4</v>
      </c>
      <c r="L129" s="55">
        <v>1</v>
      </c>
      <c r="M129" s="55">
        <v>1</v>
      </c>
      <c r="N129" s="55">
        <v>1</v>
      </c>
      <c r="O129" s="55">
        <v>0.5</v>
      </c>
      <c r="P129" s="55">
        <v>0.5</v>
      </c>
      <c r="Q129" s="55">
        <v>0.5</v>
      </c>
      <c r="R129" s="55">
        <v>0.5</v>
      </c>
      <c r="S129" s="55">
        <v>4.5</v>
      </c>
      <c r="T129" s="55">
        <v>1.5</v>
      </c>
      <c r="U129" s="55">
        <v>0.5</v>
      </c>
      <c r="V129" s="55">
        <v>1</v>
      </c>
      <c r="W129" s="55">
        <v>0.5</v>
      </c>
      <c r="X129" s="55">
        <v>3.5</v>
      </c>
      <c r="Y129" s="55">
        <v>4</v>
      </c>
      <c r="Z129" s="55">
        <v>1</v>
      </c>
      <c r="AA129" s="55">
        <v>1</v>
      </c>
      <c r="AB129" s="55">
        <v>1.5</v>
      </c>
      <c r="AC129" s="55">
        <v>2.5</v>
      </c>
      <c r="AD129" s="55">
        <v>2.5</v>
      </c>
      <c r="AE129" s="55">
        <v>2.5</v>
      </c>
      <c r="AF129" s="55">
        <v>1.5</v>
      </c>
      <c r="AG129" s="55">
        <v>1</v>
      </c>
      <c r="AH129" s="55">
        <v>3</v>
      </c>
      <c r="AI129" s="55">
        <v>2.5</v>
      </c>
      <c r="AJ129" s="55">
        <v>5</v>
      </c>
      <c r="AK129" s="55">
        <v>0.5</v>
      </c>
      <c r="AL129" s="55">
        <v>0.5</v>
      </c>
      <c r="AM129" s="55">
        <v>5</v>
      </c>
      <c r="AN129" s="55">
        <v>8</v>
      </c>
      <c r="AO129" s="55">
        <v>1.5</v>
      </c>
      <c r="AP129" s="55">
        <v>1</v>
      </c>
      <c r="AQ129" s="55">
        <v>4</v>
      </c>
      <c r="AR129" s="55">
        <v>5.5</v>
      </c>
      <c r="AS129" s="55">
        <v>2.5</v>
      </c>
      <c r="AT129" s="55">
        <v>2.5</v>
      </c>
      <c r="AU129" s="55">
        <v>2.5</v>
      </c>
      <c r="AV129" s="55">
        <v>1</v>
      </c>
      <c r="AW129" s="55">
        <v>1</v>
      </c>
      <c r="AX129" s="55">
        <v>1</v>
      </c>
      <c r="AY129" s="55">
        <v>6.5</v>
      </c>
      <c r="AZ129" s="55">
        <v>7.5</v>
      </c>
      <c r="BA129" s="55">
        <v>3.5</v>
      </c>
      <c r="BB129" s="55">
        <v>4</v>
      </c>
      <c r="BC129" s="55">
        <v>10.5</v>
      </c>
      <c r="BD129" s="234">
        <v>0</v>
      </c>
      <c r="BE129" s="54">
        <v>0</v>
      </c>
      <c r="BF129" s="484">
        <v>1.5</v>
      </c>
      <c r="BG129" s="113">
        <v>0</v>
      </c>
      <c r="BH129" s="113">
        <v>0</v>
      </c>
      <c r="BI129" s="113">
        <v>0</v>
      </c>
      <c r="BJ129" s="113">
        <v>2</v>
      </c>
      <c r="BK129" s="113">
        <v>13</v>
      </c>
      <c r="BL129" s="113">
        <v>4</v>
      </c>
      <c r="BM129" s="113">
        <v>4</v>
      </c>
      <c r="BN129" s="113">
        <v>0</v>
      </c>
      <c r="BO129" s="113">
        <v>3.5</v>
      </c>
      <c r="BP129" s="113">
        <v>0</v>
      </c>
      <c r="BQ129" s="113">
        <v>0</v>
      </c>
      <c r="BR129" s="113">
        <v>0</v>
      </c>
      <c r="BS129" s="113">
        <f>AVERAGE(CongestionIndex!$H$87:$I$87)</f>
        <v>0</v>
      </c>
      <c r="BT129" s="370"/>
      <c r="BU129" s="370"/>
      <c r="BV129" s="47"/>
      <c r="BW129" s="370"/>
    </row>
    <row r="130" spans="1:75" s="54" customFormat="1" ht="13.5">
      <c r="A130" s="79" t="s">
        <v>161</v>
      </c>
      <c r="B130" s="55"/>
      <c r="C130" s="55"/>
      <c r="D130" s="55">
        <v>5</v>
      </c>
      <c r="E130" s="55">
        <v>3.5</v>
      </c>
      <c r="F130" s="55">
        <v>3.5</v>
      </c>
      <c r="G130" s="55">
        <v>3.5</v>
      </c>
      <c r="H130" s="55">
        <v>3.5</v>
      </c>
      <c r="I130" s="55">
        <v>3.5</v>
      </c>
      <c r="J130" s="55">
        <v>2</v>
      </c>
      <c r="K130" s="55">
        <v>3</v>
      </c>
      <c r="L130" s="55">
        <v>3</v>
      </c>
      <c r="M130" s="55">
        <v>3</v>
      </c>
      <c r="N130" s="55">
        <v>3</v>
      </c>
      <c r="O130" s="55">
        <v>8</v>
      </c>
      <c r="P130" s="55">
        <v>7</v>
      </c>
      <c r="Q130" s="55">
        <v>6</v>
      </c>
      <c r="R130" s="55">
        <v>6.5</v>
      </c>
      <c r="S130" s="55">
        <v>5.5</v>
      </c>
      <c r="T130" s="55">
        <v>6</v>
      </c>
      <c r="U130" s="55">
        <v>4.5</v>
      </c>
      <c r="V130" s="55">
        <v>3</v>
      </c>
      <c r="W130" s="55">
        <v>5.5</v>
      </c>
      <c r="X130" s="55">
        <v>6</v>
      </c>
      <c r="Y130" s="55">
        <v>3</v>
      </c>
      <c r="Z130" s="55">
        <v>3.5</v>
      </c>
      <c r="AA130" s="55">
        <v>2.5</v>
      </c>
      <c r="AB130" s="55">
        <v>3.5</v>
      </c>
      <c r="AC130" s="55">
        <v>3.5</v>
      </c>
      <c r="AD130" s="55">
        <v>3.5</v>
      </c>
      <c r="AE130" s="55">
        <v>3.5</v>
      </c>
      <c r="AF130" s="55">
        <v>11.5</v>
      </c>
      <c r="AG130" s="55">
        <v>5</v>
      </c>
      <c r="AH130" s="55">
        <v>8</v>
      </c>
      <c r="AI130" s="55">
        <v>7</v>
      </c>
      <c r="AJ130" s="55">
        <v>7.5</v>
      </c>
      <c r="AK130" s="55">
        <v>7</v>
      </c>
      <c r="AL130" s="55">
        <v>5.5</v>
      </c>
      <c r="AM130" s="55">
        <v>4.5</v>
      </c>
      <c r="AN130" s="55">
        <v>5.5</v>
      </c>
      <c r="AO130" s="55">
        <v>11</v>
      </c>
      <c r="AP130" s="55">
        <v>11.5</v>
      </c>
      <c r="AQ130" s="55">
        <v>3.5</v>
      </c>
      <c r="AR130" s="55">
        <v>5.5</v>
      </c>
      <c r="AS130" s="55">
        <v>5.5</v>
      </c>
      <c r="AT130" s="55">
        <v>5</v>
      </c>
      <c r="AU130" s="55">
        <v>10</v>
      </c>
      <c r="AV130" s="55">
        <v>9.5</v>
      </c>
      <c r="AW130" s="55">
        <v>2.5</v>
      </c>
      <c r="AX130" s="55">
        <v>4</v>
      </c>
      <c r="AY130" s="55">
        <v>4</v>
      </c>
      <c r="AZ130" s="55">
        <v>1.5</v>
      </c>
      <c r="BA130" s="55">
        <v>6.5</v>
      </c>
      <c r="BB130" s="55">
        <v>16</v>
      </c>
      <c r="BC130" s="55">
        <v>10.5</v>
      </c>
      <c r="BD130" s="234">
        <v>13</v>
      </c>
      <c r="BE130" s="54">
        <v>6</v>
      </c>
      <c r="BF130" s="484">
        <v>7</v>
      </c>
      <c r="BG130" s="113">
        <v>8.5</v>
      </c>
      <c r="BH130" s="113">
        <v>0</v>
      </c>
      <c r="BI130" s="113">
        <v>0</v>
      </c>
      <c r="BJ130" s="113">
        <v>5</v>
      </c>
      <c r="BK130" s="113">
        <v>2.5</v>
      </c>
      <c r="BL130" s="113">
        <v>8</v>
      </c>
      <c r="BM130" s="113">
        <v>6</v>
      </c>
      <c r="BN130" s="113">
        <v>0</v>
      </c>
      <c r="BO130" s="113">
        <v>5.5</v>
      </c>
      <c r="BP130" s="113">
        <v>2.5</v>
      </c>
      <c r="BQ130" s="113">
        <v>0</v>
      </c>
      <c r="BR130" s="113">
        <v>11</v>
      </c>
      <c r="BS130" s="113">
        <f>AVERAGE(CongestionIndex!$H$88:$I$88)</f>
        <v>0</v>
      </c>
      <c r="BT130" s="370"/>
      <c r="BU130" s="370"/>
      <c r="BV130" s="47"/>
      <c r="BW130" s="370"/>
    </row>
    <row r="131" spans="1:75" s="122" customFormat="1">
      <c r="A131" s="48"/>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BB131" s="123"/>
      <c r="BD131" s="1"/>
    </row>
    <row r="133" spans="1:75">
      <c r="B133" s="59" t="s">
        <v>116</v>
      </c>
      <c r="C133" s="59" t="s">
        <v>116</v>
      </c>
      <c r="D133" s="59" t="s">
        <v>165</v>
      </c>
      <c r="E133" s="59" t="s">
        <v>165</v>
      </c>
      <c r="F133" s="59" t="s">
        <v>165</v>
      </c>
      <c r="G133" s="59" t="s">
        <v>165</v>
      </c>
      <c r="H133" s="59" t="s">
        <v>165</v>
      </c>
      <c r="I133" s="59" t="s">
        <v>165</v>
      </c>
      <c r="J133" s="59" t="s">
        <v>165</v>
      </c>
      <c r="K133" s="59" t="s">
        <v>165</v>
      </c>
      <c r="L133" s="59" t="s">
        <v>165</v>
      </c>
      <c r="M133" s="59" t="s">
        <v>165</v>
      </c>
      <c r="N133" s="59" t="s">
        <v>165</v>
      </c>
      <c r="O133" s="59" t="s">
        <v>165</v>
      </c>
      <c r="P133" s="59" t="s">
        <v>165</v>
      </c>
      <c r="Q133" s="59" t="s">
        <v>165</v>
      </c>
      <c r="R133" s="59" t="s">
        <v>165</v>
      </c>
      <c r="S133" s="59" t="s">
        <v>165</v>
      </c>
      <c r="T133" s="59" t="s">
        <v>165</v>
      </c>
      <c r="U133" s="59" t="s">
        <v>165</v>
      </c>
      <c r="V133" s="59" t="s">
        <v>165</v>
      </c>
      <c r="W133" s="59" t="s">
        <v>165</v>
      </c>
      <c r="X133" s="59" t="s">
        <v>165</v>
      </c>
      <c r="Y133" s="59" t="s">
        <v>165</v>
      </c>
      <c r="Z133" s="59" t="s">
        <v>165</v>
      </c>
      <c r="AA133" s="59" t="s">
        <v>165</v>
      </c>
      <c r="AB133" s="59" t="s">
        <v>165</v>
      </c>
      <c r="AC133" s="59" t="s">
        <v>165</v>
      </c>
      <c r="AD133" s="59" t="s">
        <v>165</v>
      </c>
      <c r="AE133" s="59" t="s">
        <v>165</v>
      </c>
      <c r="AF133" s="59" t="s">
        <v>165</v>
      </c>
      <c r="AG133" s="59" t="s">
        <v>165</v>
      </c>
      <c r="AH133" s="59" t="s">
        <v>165</v>
      </c>
      <c r="AI133" s="59" t="s">
        <v>165</v>
      </c>
      <c r="AJ133" s="59" t="s">
        <v>165</v>
      </c>
      <c r="AK133" s="59" t="s">
        <v>165</v>
      </c>
      <c r="AL133" s="59" t="s">
        <v>165</v>
      </c>
      <c r="AM133" s="59" t="s">
        <v>165</v>
      </c>
      <c r="AN133" s="59" t="s">
        <v>165</v>
      </c>
      <c r="AO133" s="59" t="s">
        <v>165</v>
      </c>
      <c r="AP133" s="59" t="s">
        <v>165</v>
      </c>
      <c r="AQ133" s="59" t="s">
        <v>165</v>
      </c>
      <c r="AR133" s="59" t="s">
        <v>165</v>
      </c>
      <c r="AS133" s="59" t="s">
        <v>165</v>
      </c>
      <c r="AT133" s="59" t="s">
        <v>165</v>
      </c>
      <c r="AU133" s="59" t="s">
        <v>165</v>
      </c>
      <c r="AV133" s="59" t="s">
        <v>165</v>
      </c>
      <c r="AW133" s="59" t="s">
        <v>165</v>
      </c>
      <c r="AX133" s="59"/>
    </row>
    <row r="134" spans="1:75">
      <c r="B134" s="43" t="s">
        <v>24</v>
      </c>
      <c r="C134" s="43" t="s">
        <v>24</v>
      </c>
      <c r="D134" s="43" t="s">
        <v>24</v>
      </c>
      <c r="E134" s="43" t="s">
        <v>24</v>
      </c>
      <c r="F134" s="43" t="s">
        <v>24</v>
      </c>
      <c r="G134" s="43" t="s">
        <v>24</v>
      </c>
      <c r="H134" s="43" t="s">
        <v>24</v>
      </c>
      <c r="I134" s="43" t="s">
        <v>24</v>
      </c>
      <c r="J134" s="43" t="s">
        <v>24</v>
      </c>
      <c r="K134" s="43" t="s">
        <v>24</v>
      </c>
      <c r="L134" s="43" t="s">
        <v>24</v>
      </c>
      <c r="M134" s="43" t="s">
        <v>24</v>
      </c>
      <c r="N134" s="43" t="s">
        <v>24</v>
      </c>
      <c r="O134" s="43" t="s">
        <v>24</v>
      </c>
      <c r="P134" s="43" t="s">
        <v>24</v>
      </c>
      <c r="Q134" s="43" t="s">
        <v>24</v>
      </c>
      <c r="R134" s="43" t="s">
        <v>24</v>
      </c>
      <c r="S134" s="43" t="s">
        <v>24</v>
      </c>
      <c r="T134" s="43" t="s">
        <v>24</v>
      </c>
      <c r="U134" s="43" t="s">
        <v>24</v>
      </c>
      <c r="V134" s="43" t="s">
        <v>24</v>
      </c>
      <c r="W134" s="43" t="s">
        <v>24</v>
      </c>
      <c r="X134" s="43" t="s">
        <v>24</v>
      </c>
      <c r="Y134" s="43" t="s">
        <v>24</v>
      </c>
      <c r="Z134" s="43" t="s">
        <v>24</v>
      </c>
      <c r="AA134" s="43" t="s">
        <v>24</v>
      </c>
      <c r="AB134" s="43" t="s">
        <v>24</v>
      </c>
      <c r="AC134" s="43" t="s">
        <v>24</v>
      </c>
      <c r="AD134" s="43" t="s">
        <v>24</v>
      </c>
      <c r="AE134" s="43" t="s">
        <v>24</v>
      </c>
      <c r="AF134" s="43" t="s">
        <v>24</v>
      </c>
      <c r="AG134" s="43" t="s">
        <v>24</v>
      </c>
      <c r="AH134" s="43" t="s">
        <v>24</v>
      </c>
      <c r="AI134" s="43" t="s">
        <v>24</v>
      </c>
      <c r="AJ134" s="43" t="s">
        <v>24</v>
      </c>
      <c r="AK134" s="43" t="s">
        <v>24</v>
      </c>
      <c r="AL134" s="43" t="s">
        <v>24</v>
      </c>
      <c r="AM134" s="43" t="s">
        <v>24</v>
      </c>
      <c r="AN134" s="43" t="s">
        <v>24</v>
      </c>
      <c r="AO134" s="43" t="s">
        <v>24</v>
      </c>
      <c r="AP134" s="43" t="s">
        <v>24</v>
      </c>
      <c r="AQ134" s="43" t="s">
        <v>24</v>
      </c>
      <c r="AR134" s="43" t="s">
        <v>24</v>
      </c>
      <c r="AS134" s="43" t="s">
        <v>24</v>
      </c>
      <c r="AT134" s="43" t="s">
        <v>24</v>
      </c>
      <c r="AU134" s="43" t="s">
        <v>24</v>
      </c>
      <c r="AV134" s="43" t="s">
        <v>24</v>
      </c>
      <c r="AW134" s="43" t="s">
        <v>24</v>
      </c>
    </row>
    <row r="135" spans="1:75">
      <c r="B135" s="45" t="s">
        <v>137</v>
      </c>
      <c r="C135" s="45" t="s">
        <v>138</v>
      </c>
      <c r="D135" s="45" t="s">
        <v>140</v>
      </c>
      <c r="E135" s="45" t="s">
        <v>172</v>
      </c>
      <c r="F135" s="45" t="s">
        <v>173</v>
      </c>
      <c r="G135" s="45" t="s">
        <v>174</v>
      </c>
      <c r="H135" s="45" t="s">
        <v>175</v>
      </c>
      <c r="I135" s="45" t="s">
        <v>184</v>
      </c>
      <c r="J135" s="45" t="s">
        <v>185</v>
      </c>
      <c r="K135" s="45" t="s">
        <v>186</v>
      </c>
      <c r="L135" s="45" t="s">
        <v>187</v>
      </c>
      <c r="M135" s="45" t="s">
        <v>188</v>
      </c>
      <c r="N135" s="45" t="s">
        <v>189</v>
      </c>
      <c r="O135" s="45" t="s">
        <v>190</v>
      </c>
      <c r="P135" s="45" t="s">
        <v>194</v>
      </c>
      <c r="Q135" s="45" t="s">
        <v>193</v>
      </c>
      <c r="R135" s="45" t="s">
        <v>198</v>
      </c>
      <c r="S135" s="45" t="s">
        <v>199</v>
      </c>
      <c r="T135" s="45" t="s">
        <v>200</v>
      </c>
      <c r="U135" s="45" t="s">
        <v>201</v>
      </c>
      <c r="V135" s="45" t="s">
        <v>203</v>
      </c>
      <c r="W135" s="45" t="s">
        <v>216</v>
      </c>
      <c r="X135" s="45" t="s">
        <v>217</v>
      </c>
      <c r="Y135" s="45" t="s">
        <v>218</v>
      </c>
      <c r="Z135" s="45" t="s">
        <v>219</v>
      </c>
      <c r="AA135" s="45" t="s">
        <v>220</v>
      </c>
      <c r="AB135" s="45" t="s">
        <v>221</v>
      </c>
      <c r="AC135" s="45" t="s">
        <v>222</v>
      </c>
      <c r="AD135" s="45" t="s">
        <v>223</v>
      </c>
      <c r="AE135" s="45" t="s">
        <v>224</v>
      </c>
      <c r="AF135" s="45" t="s">
        <v>225</v>
      </c>
      <c r="AG135" s="45" t="s">
        <v>226</v>
      </c>
      <c r="AH135" s="45" t="s">
        <v>230</v>
      </c>
      <c r="AI135" s="45" t="s">
        <v>231</v>
      </c>
      <c r="AJ135" s="45" t="s">
        <v>232</v>
      </c>
      <c r="AK135" s="45" t="s">
        <v>233</v>
      </c>
      <c r="AL135" s="45" t="s">
        <v>244</v>
      </c>
      <c r="AM135" s="45" t="s">
        <v>245</v>
      </c>
      <c r="AN135" s="45" t="s">
        <v>246</v>
      </c>
      <c r="AO135" s="45" t="s">
        <v>260</v>
      </c>
      <c r="AP135" s="45" t="s">
        <v>254</v>
      </c>
      <c r="AQ135" s="45" t="s">
        <v>255</v>
      </c>
      <c r="AR135" s="45" t="s">
        <v>256</v>
      </c>
      <c r="AS135" s="45" t="s">
        <v>257</v>
      </c>
      <c r="AT135" s="45" t="s">
        <v>258</v>
      </c>
      <c r="AU135" s="45" t="s">
        <v>259</v>
      </c>
      <c r="AV135" s="45" t="s">
        <v>259</v>
      </c>
      <c r="AW135" s="45" t="s">
        <v>259</v>
      </c>
      <c r="AX135" s="45"/>
    </row>
    <row r="136" spans="1:75">
      <c r="B136" s="43">
        <v>219</v>
      </c>
      <c r="C136" s="43">
        <v>219</v>
      </c>
      <c r="D136" s="43">
        <v>219</v>
      </c>
      <c r="E136" s="43">
        <v>306</v>
      </c>
      <c r="F136" s="43">
        <v>306</v>
      </c>
      <c r="G136" s="43">
        <v>306</v>
      </c>
      <c r="H136" s="43">
        <v>248</v>
      </c>
      <c r="I136" s="43">
        <v>248</v>
      </c>
      <c r="J136" s="43">
        <v>243</v>
      </c>
      <c r="K136" s="43">
        <v>226</v>
      </c>
      <c r="L136" s="43">
        <v>239</v>
      </c>
      <c r="M136" s="43">
        <v>227</v>
      </c>
      <c r="N136" s="43">
        <v>247</v>
      </c>
      <c r="O136" s="43">
        <v>233</v>
      </c>
      <c r="P136" s="43">
        <v>212</v>
      </c>
      <c r="Q136" s="43">
        <v>185</v>
      </c>
      <c r="R136" s="43">
        <v>180</v>
      </c>
      <c r="S136" s="43">
        <v>167</v>
      </c>
      <c r="T136" s="43">
        <v>146</v>
      </c>
      <c r="U136" s="43">
        <v>125</v>
      </c>
      <c r="V136" s="43">
        <v>132</v>
      </c>
      <c r="W136" s="43">
        <v>120</v>
      </c>
      <c r="X136" s="43">
        <v>151</v>
      </c>
      <c r="Y136" s="43">
        <v>115</v>
      </c>
      <c r="Z136" s="43">
        <v>144</v>
      </c>
      <c r="AA136" s="43">
        <v>134</v>
      </c>
      <c r="AB136" s="43">
        <v>132</v>
      </c>
      <c r="AC136" s="43">
        <v>125</v>
      </c>
      <c r="AD136" s="43">
        <v>133</v>
      </c>
      <c r="AE136" s="43">
        <v>114</v>
      </c>
      <c r="AF136" s="43">
        <v>133</v>
      </c>
      <c r="AG136" s="43">
        <v>143</v>
      </c>
      <c r="AH136" s="43">
        <v>174</v>
      </c>
      <c r="AI136" s="43">
        <v>161</v>
      </c>
      <c r="AJ136" s="43">
        <v>170</v>
      </c>
      <c r="AK136" s="43">
        <v>205</v>
      </c>
      <c r="AL136" s="43">
        <v>208</v>
      </c>
      <c r="AM136" s="43">
        <v>212</v>
      </c>
      <c r="AN136" s="43">
        <v>232</v>
      </c>
      <c r="AO136" s="43">
        <v>224</v>
      </c>
      <c r="AP136" s="43">
        <v>215</v>
      </c>
      <c r="AQ136" s="43">
        <v>249</v>
      </c>
      <c r="AR136" s="43">
        <v>194</v>
      </c>
      <c r="AS136" s="43">
        <v>190</v>
      </c>
      <c r="AT136" s="43">
        <v>207</v>
      </c>
      <c r="AU136" s="43">
        <v>226</v>
      </c>
      <c r="AV136" s="43">
        <v>247</v>
      </c>
      <c r="AW136" s="43">
        <f>Brazil!G187+Argentina!G178+N.America!G83+Australia!F116</f>
        <v>147</v>
      </c>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BF93" formulaRang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Q34:U37"/>
  <sheetViews>
    <sheetView workbookViewId="0">
      <selection activeCell="I37" sqref="I37"/>
    </sheetView>
  </sheetViews>
  <sheetFormatPr defaultColWidth="8.85546875" defaultRowHeight="12.75"/>
  <cols>
    <col min="2" max="2" width="17" bestFit="1" customWidth="1"/>
    <col min="6" max="6" width="17.7109375" customWidth="1"/>
    <col min="7" max="7" width="17.28515625" bestFit="1" customWidth="1"/>
    <col min="9" max="9" width="24.28515625" customWidth="1"/>
    <col min="10" max="10" width="10.28515625" customWidth="1"/>
    <col min="11" max="11" width="14.28515625" customWidth="1"/>
    <col min="12" max="12" width="17.28515625" bestFit="1" customWidth="1"/>
    <col min="16" max="16" width="4.140625" bestFit="1" customWidth="1"/>
    <col min="17" max="17" width="17.28515625" bestFit="1" customWidth="1"/>
  </cols>
  <sheetData>
    <row r="34" spans="17:21" ht="13.5" thickBot="1">
      <c r="Q34" s="555" t="s">
        <v>69</v>
      </c>
      <c r="R34" s="555"/>
      <c r="S34" s="555"/>
      <c r="T34" s="555"/>
      <c r="U34" s="555"/>
    </row>
    <row r="35" spans="17:21" ht="18" customHeight="1" thickBot="1">
      <c r="Q35" s="419" t="s">
        <v>286</v>
      </c>
      <c r="R35" s="420" t="s">
        <v>279</v>
      </c>
      <c r="S35" s="420" t="s">
        <v>280</v>
      </c>
      <c r="T35" s="420" t="s">
        <v>281</v>
      </c>
      <c r="U35" s="421" t="s">
        <v>282</v>
      </c>
    </row>
    <row r="36" spans="17:21">
      <c r="Q36" s="425">
        <f>SUM(Argentina!G91,Argentina!G95,Argentina!G99,Argentina!G103)</f>
        <v>2</v>
      </c>
      <c r="R36" s="426">
        <f>SUM(Argentina!F91,Argentina!F95,Argentina!F99,Argentina!F104,Argentina!F103,Argentina!F104)</f>
        <v>0</v>
      </c>
      <c r="S36" s="426">
        <f>SUM(Argentina!E91,Argentina!E95,Argentina!E99,Argentina!E103)</f>
        <v>0</v>
      </c>
      <c r="T36" s="426">
        <f>SUM(Argentina!D91,Argentina!D95,Argentina!D99,Argentina!D103)</f>
        <v>0</v>
      </c>
      <c r="U36" s="427">
        <f>SUM(Argentina!C91,Argentina!C95,Argentina!C100,Argentina!C100,Argentina!C99,Argentina!C103)</f>
        <v>2</v>
      </c>
    </row>
    <row r="37" spans="17:21" ht="13.5" thickBot="1">
      <c r="Q37" s="422"/>
      <c r="R37" s="423"/>
      <c r="S37" s="423"/>
      <c r="T37" s="423"/>
      <c r="U37" s="424"/>
    </row>
  </sheetData>
  <mergeCells count="1">
    <mergeCell ref="Q34:U3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CongestionIndex</vt:lpstr>
      <vt:lpstr>Brazil</vt:lpstr>
      <vt:lpstr>Argentina</vt:lpstr>
      <vt:lpstr>N.America</vt:lpstr>
      <vt:lpstr>Australia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2015-10-21T11:46:45Z</dcterms:modified>
</cp:coreProperties>
</file>