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autoCompressPictures="0"/>
  <bookViews>
    <workbookView xWindow="3330" yWindow="-210" windowWidth="8940" windowHeight="9045" tabRatio="696"/>
  </bookViews>
  <sheets>
    <sheet name="CongestionIndex" sheetId="1" r:id="rId1"/>
    <sheet name="Brazil" sheetId="2" r:id="rId2"/>
    <sheet name="China" sheetId="3" r:id="rId3"/>
    <sheet name="South Africa" sheetId="4" r:id="rId4"/>
    <sheet name="Indonesia" sheetId="6" r:id="rId5"/>
    <sheet name="Australia" sheetId="5" r:id="rId6"/>
    <sheet name="India" sheetId="7" r:id="rId7"/>
    <sheet name="WC Canada" sheetId="8" r:id="rId8"/>
    <sheet name="Sourcedata" sheetId="9" r:id="rId9"/>
    <sheet name="Sheet1" sheetId="10" r:id="rId10"/>
  </sheets>
  <externalReferences>
    <externalReference r:id="rId11"/>
  </externalReferences>
  <calcPr calcId="125725"/>
</workbook>
</file>

<file path=xl/calcChain.xml><?xml version="1.0" encoding="utf-8"?>
<calcChain xmlns="http://schemas.openxmlformats.org/spreadsheetml/2006/main">
  <c r="H105" i="1"/>
  <c r="H103"/>
  <c r="H102"/>
  <c r="H101"/>
  <c r="C105"/>
  <c r="C104"/>
  <c r="C103"/>
  <c r="C102"/>
  <c r="C101"/>
  <c r="K578" i="9"/>
  <c r="JR8"/>
  <c r="JQ12"/>
  <c r="JQ13"/>
  <c r="JQ14"/>
  <c r="JS14"/>
  <c r="JQ15"/>
  <c r="JQ16"/>
  <c r="JQ17"/>
  <c r="JQ18"/>
  <c r="JQ19"/>
  <c r="JQ20"/>
  <c r="JQ21"/>
  <c r="JQ22"/>
  <c r="JQ23"/>
  <c r="JQ24"/>
  <c r="JQ25"/>
  <c r="JQ26"/>
  <c r="JQ29"/>
  <c r="JQ30"/>
  <c r="JQ31"/>
  <c r="JS31"/>
  <c r="JQ32"/>
  <c r="JQ33"/>
  <c r="JQ34"/>
  <c r="JQ35"/>
  <c r="JQ36"/>
  <c r="JQ37"/>
  <c r="JQ38"/>
  <c r="JQ39"/>
  <c r="JQ40"/>
  <c r="JQ41"/>
  <c r="JQ42"/>
  <c r="JQ43"/>
  <c r="JQ44"/>
  <c r="JQ45"/>
  <c r="JQ46"/>
  <c r="JQ47"/>
  <c r="JQ48"/>
  <c r="JQ49"/>
  <c r="JQ50"/>
  <c r="JQ51"/>
  <c r="JQ52"/>
  <c r="JQ53"/>
  <c r="JQ54"/>
  <c r="JQ55"/>
  <c r="JQ58"/>
  <c r="JQ59"/>
  <c r="JS59"/>
  <c r="JQ60"/>
  <c r="JQ61"/>
  <c r="JQ62"/>
  <c r="JQ63"/>
  <c r="JQ64"/>
  <c r="JQ65"/>
  <c r="JQ66"/>
  <c r="JQ67"/>
  <c r="JQ68"/>
  <c r="JQ69"/>
  <c r="JQ70"/>
  <c r="JQ71"/>
  <c r="JQ72"/>
  <c r="JQ73"/>
  <c r="JQ74"/>
  <c r="JQ75"/>
  <c r="JQ76"/>
  <c r="JQ77"/>
  <c r="JQ78"/>
  <c r="JQ79"/>
  <c r="JQ80"/>
  <c r="JQ81"/>
  <c r="JR85"/>
  <c r="JQ88"/>
  <c r="JQ89"/>
  <c r="JQ90"/>
  <c r="JQ91"/>
  <c r="JQ92"/>
  <c r="JS92"/>
  <c r="JQ93"/>
  <c r="JQ94"/>
  <c r="JQ95"/>
  <c r="JQ96"/>
  <c r="JQ97"/>
  <c r="JQ98"/>
  <c r="JQ102"/>
  <c r="JQ103"/>
  <c r="JS103"/>
  <c r="JQ104"/>
  <c r="JR108"/>
  <c r="JQ111"/>
  <c r="JQ112"/>
  <c r="JS112"/>
  <c r="JQ115"/>
  <c r="JQ116"/>
  <c r="JS116"/>
  <c r="JQ117"/>
  <c r="JQ118"/>
  <c r="JQ119"/>
  <c r="JQ120"/>
  <c r="JQ121"/>
  <c r="JQ122"/>
  <c r="JQ123"/>
  <c r="JQ124"/>
  <c r="JQ125"/>
  <c r="JQ126"/>
  <c r="JQ127"/>
  <c r="JQ128"/>
  <c r="JQ129"/>
  <c r="JR133"/>
  <c r="JR138"/>
  <c r="JR144"/>
  <c r="C263" i="8"/>
  <c r="C264"/>
  <c r="C714" i="7"/>
  <c r="C713"/>
  <c r="G206" i="3"/>
  <c r="G109"/>
  <c r="G108"/>
  <c r="G116"/>
  <c r="G115"/>
  <c r="K577" i="9"/>
  <c r="JR103" l="1"/>
  <c r="JR92"/>
  <c r="JT92" s="1"/>
  <c r="JR31"/>
  <c r="JT31" s="1"/>
  <c r="JR116"/>
  <c r="JT116" s="1"/>
  <c r="JQ4"/>
  <c r="H99" i="1" s="1"/>
  <c r="JR59" i="9"/>
  <c r="JT59" s="1"/>
  <c r="JR14"/>
  <c r="JT14" s="1"/>
  <c r="JQ5"/>
  <c r="C99" i="1" s="1"/>
  <c r="JR112" i="9"/>
  <c r="JT103" l="1"/>
  <c r="C106" i="1"/>
  <c r="JT112" i="9"/>
  <c r="H104" i="1"/>
  <c r="JR5" i="9"/>
  <c r="JP4"/>
  <c r="JR4" s="1"/>
  <c r="JP5"/>
  <c r="K576" l="1"/>
  <c r="CQ488" i="10"/>
  <c r="CQ487"/>
  <c r="CQ486"/>
  <c r="CQ485"/>
  <c r="CQ484"/>
  <c r="CQ483"/>
  <c r="CQ482"/>
  <c r="CQ481"/>
  <c r="CQ480"/>
  <c r="CQ479"/>
  <c r="CQ478"/>
  <c r="CQ477"/>
  <c r="CQ476"/>
  <c r="CQ475"/>
  <c r="CQ474"/>
  <c r="CQ473"/>
  <c r="CQ472"/>
  <c r="CQ471"/>
  <c r="CQ470"/>
  <c r="CQ469"/>
  <c r="CQ468"/>
  <c r="CQ467"/>
  <c r="CQ466"/>
  <c r="CQ465"/>
  <c r="CQ464"/>
  <c r="CQ463"/>
  <c r="CQ462"/>
  <c r="CQ461"/>
  <c r="CQ460"/>
  <c r="CQ459"/>
  <c r="CQ458"/>
  <c r="CQ457"/>
  <c r="CQ456"/>
  <c r="CQ455"/>
  <c r="CQ454"/>
  <c r="CQ453"/>
  <c r="CQ452"/>
  <c r="CQ451"/>
  <c r="CQ450"/>
  <c r="CQ449"/>
  <c r="CQ448"/>
  <c r="CQ447"/>
  <c r="CQ446"/>
  <c r="CQ445"/>
  <c r="CQ444"/>
  <c r="CQ443"/>
  <c r="CQ442"/>
  <c r="CQ441"/>
  <c r="CQ440"/>
  <c r="CQ439"/>
  <c r="CQ438"/>
  <c r="CQ437"/>
  <c r="CQ436"/>
  <c r="CQ435"/>
  <c r="CQ434"/>
  <c r="CQ433"/>
  <c r="CQ432"/>
  <c r="CQ431"/>
  <c r="CQ430"/>
  <c r="CQ429"/>
  <c r="CQ428"/>
  <c r="CQ427"/>
  <c r="CQ426"/>
  <c r="CQ425"/>
  <c r="CQ424"/>
  <c r="CQ423"/>
  <c r="CQ422"/>
  <c r="CQ421"/>
  <c r="CQ420"/>
  <c r="CQ419"/>
  <c r="CQ418"/>
  <c r="CQ417"/>
  <c r="CQ416"/>
  <c r="CQ415"/>
  <c r="CQ414"/>
  <c r="CQ413"/>
  <c r="CQ412"/>
  <c r="CQ411"/>
  <c r="CQ410"/>
  <c r="CQ409"/>
  <c r="CQ408"/>
  <c r="CQ407"/>
  <c r="CQ406"/>
  <c r="CQ405"/>
  <c r="CQ404"/>
  <c r="CQ403"/>
  <c r="CQ402"/>
  <c r="CQ401"/>
  <c r="CQ400"/>
  <c r="CQ399"/>
  <c r="CQ398"/>
  <c r="CQ397"/>
  <c r="CQ396"/>
  <c r="CQ395"/>
  <c r="CQ394"/>
  <c r="CQ393"/>
  <c r="CQ392"/>
  <c r="CQ391"/>
  <c r="CQ390"/>
  <c r="CQ389"/>
  <c r="CT388"/>
  <c r="CS388"/>
  <c r="CR388"/>
  <c r="CQ388"/>
  <c r="E388"/>
  <c r="CT387"/>
  <c r="CS387"/>
  <c r="CR387"/>
  <c r="CQ387"/>
  <c r="E387"/>
  <c r="CT386"/>
  <c r="CS386"/>
  <c r="CR386"/>
  <c r="CQ386"/>
  <c r="E386"/>
  <c r="CT385"/>
  <c r="CS385"/>
  <c r="CR385"/>
  <c r="CQ385"/>
  <c r="E385"/>
  <c r="CT384"/>
  <c r="CS384"/>
  <c r="CR384"/>
  <c r="CQ384"/>
  <c r="CT383"/>
  <c r="CS383"/>
  <c r="CR383"/>
  <c r="CQ383"/>
  <c r="E383"/>
  <c r="CT382"/>
  <c r="CS382"/>
  <c r="CR382"/>
  <c r="CQ382"/>
  <c r="E382"/>
  <c r="CT381"/>
  <c r="CS381"/>
  <c r="CR381"/>
  <c r="CQ381"/>
  <c r="E381"/>
  <c r="CT380"/>
  <c r="CS380"/>
  <c r="CR380"/>
  <c r="CQ380"/>
  <c r="E380"/>
  <c r="D380"/>
  <c r="C380"/>
  <c r="B380"/>
  <c r="A380"/>
  <c r="CT379"/>
  <c r="CS379"/>
  <c r="CR379"/>
  <c r="CQ379"/>
  <c r="E379"/>
  <c r="D379"/>
  <c r="C379"/>
  <c r="B379"/>
  <c r="A379"/>
  <c r="CQ378"/>
  <c r="E378"/>
  <c r="D378"/>
  <c r="C378"/>
  <c r="B378"/>
  <c r="A378"/>
  <c r="CQ377"/>
  <c r="D377"/>
  <c r="C377"/>
  <c r="B377"/>
  <c r="A377"/>
  <c r="CQ376"/>
  <c r="D376"/>
  <c r="C376"/>
  <c r="B376"/>
  <c r="A376"/>
  <c r="CQ375"/>
  <c r="D375"/>
  <c r="C375"/>
  <c r="B375"/>
  <c r="A375"/>
  <c r="CQ374"/>
  <c r="D374"/>
  <c r="C374"/>
  <c r="B374"/>
  <c r="A374"/>
  <c r="CQ373"/>
  <c r="D373"/>
  <c r="C373"/>
  <c r="B373"/>
  <c r="A373"/>
  <c r="CQ372"/>
  <c r="D372"/>
  <c r="C372"/>
  <c r="B372"/>
  <c r="A372"/>
  <c r="CQ371"/>
  <c r="D371"/>
  <c r="C371"/>
  <c r="B371"/>
  <c r="A371"/>
  <c r="CQ370"/>
  <c r="D370"/>
  <c r="C370"/>
  <c r="B370"/>
  <c r="A370"/>
  <c r="CQ369"/>
  <c r="D369"/>
  <c r="C369"/>
  <c r="B369"/>
  <c r="A369"/>
  <c r="CQ368"/>
  <c r="C368"/>
  <c r="B368"/>
  <c r="A368"/>
  <c r="CQ367"/>
  <c r="D367"/>
  <c r="C367"/>
  <c r="B367"/>
  <c r="A367"/>
  <c r="CQ366"/>
  <c r="D366"/>
  <c r="C366"/>
  <c r="B366"/>
  <c r="A366"/>
  <c r="CQ365"/>
  <c r="D365"/>
  <c r="C365"/>
  <c r="B365"/>
  <c r="A365"/>
  <c r="CQ364"/>
  <c r="D364"/>
  <c r="C364"/>
  <c r="B364"/>
  <c r="A364"/>
  <c r="CQ363"/>
  <c r="D363"/>
  <c r="C363"/>
  <c r="B363"/>
  <c r="A363"/>
  <c r="CQ362"/>
  <c r="D362"/>
  <c r="C362"/>
  <c r="B362"/>
  <c r="A362"/>
  <c r="CQ361"/>
  <c r="D361"/>
  <c r="C361"/>
  <c r="B361"/>
  <c r="A361"/>
  <c r="CQ360"/>
  <c r="D360"/>
  <c r="C360"/>
  <c r="B360"/>
  <c r="A360"/>
  <c r="CQ359"/>
  <c r="D359"/>
  <c r="C359"/>
  <c r="B359"/>
  <c r="A359"/>
  <c r="CQ358"/>
  <c r="D358"/>
  <c r="C358"/>
  <c r="B358"/>
  <c r="A358"/>
  <c r="CQ357"/>
  <c r="D357"/>
  <c r="C357"/>
  <c r="B357"/>
  <c r="A357"/>
  <c r="CQ356"/>
  <c r="D356"/>
  <c r="C356"/>
  <c r="B356"/>
  <c r="A356"/>
  <c r="CQ355"/>
  <c r="D355"/>
  <c r="C355"/>
  <c r="B355"/>
  <c r="A355"/>
  <c r="CQ354"/>
  <c r="D354"/>
  <c r="C354"/>
  <c r="B354"/>
  <c r="A354"/>
  <c r="CQ353"/>
  <c r="D353"/>
  <c r="C353"/>
  <c r="B353"/>
  <c r="A353"/>
  <c r="CQ352"/>
  <c r="D352"/>
  <c r="C352"/>
  <c r="B352"/>
  <c r="A352"/>
  <c r="CQ351"/>
  <c r="D351"/>
  <c r="C351"/>
  <c r="B351"/>
  <c r="A351"/>
  <c r="CQ350"/>
  <c r="D350"/>
  <c r="C350"/>
  <c r="B350"/>
  <c r="A350"/>
  <c r="CQ349"/>
  <c r="D349"/>
  <c r="C349"/>
  <c r="B349"/>
  <c r="A349"/>
  <c r="CQ348"/>
  <c r="D348"/>
  <c r="C348"/>
  <c r="B348"/>
  <c r="A348"/>
  <c r="CQ347"/>
  <c r="D347"/>
  <c r="C347"/>
  <c r="B347"/>
  <c r="A347"/>
  <c r="CQ346"/>
  <c r="D346"/>
  <c r="C346"/>
  <c r="B346"/>
  <c r="A346"/>
  <c r="CQ345"/>
  <c r="D345"/>
  <c r="C345"/>
  <c r="B345"/>
  <c r="A345"/>
  <c r="CQ344"/>
  <c r="D344"/>
  <c r="C344"/>
  <c r="B344"/>
  <c r="A344"/>
  <c r="CQ343"/>
  <c r="D343"/>
  <c r="C343"/>
  <c r="B343"/>
  <c r="A343"/>
  <c r="CQ342"/>
  <c r="D342"/>
  <c r="C342"/>
  <c r="B342"/>
  <c r="A342"/>
  <c r="CQ341"/>
  <c r="D341"/>
  <c r="C341"/>
  <c r="B341"/>
  <c r="A341"/>
  <c r="CQ340"/>
  <c r="D340"/>
  <c r="C340"/>
  <c r="B340"/>
  <c r="A340"/>
  <c r="CQ339"/>
  <c r="D339"/>
  <c r="C339"/>
  <c r="B339"/>
  <c r="A339"/>
  <c r="CQ338"/>
  <c r="D338"/>
  <c r="C338"/>
  <c r="B338"/>
  <c r="A338"/>
  <c r="CQ337"/>
  <c r="D337"/>
  <c r="C337"/>
  <c r="B337"/>
  <c r="A337"/>
  <c r="CQ336"/>
  <c r="D336"/>
  <c r="C336"/>
  <c r="B336"/>
  <c r="A336"/>
  <c r="CQ335"/>
  <c r="D335"/>
  <c r="C335"/>
  <c r="B335"/>
  <c r="A335"/>
  <c r="CQ334"/>
  <c r="D334"/>
  <c r="C334"/>
  <c r="B334"/>
  <c r="A334"/>
  <c r="CQ333"/>
  <c r="D333"/>
  <c r="C333"/>
  <c r="B333"/>
  <c r="A333"/>
  <c r="CQ332"/>
  <c r="D332"/>
  <c r="C332"/>
  <c r="B332"/>
  <c r="A332"/>
  <c r="CQ331"/>
  <c r="D331"/>
  <c r="C331"/>
  <c r="B331"/>
  <c r="A331"/>
  <c r="CQ330"/>
  <c r="D330"/>
  <c r="C330"/>
  <c r="B330"/>
  <c r="A330"/>
  <c r="CQ329"/>
  <c r="D329"/>
  <c r="C329"/>
  <c r="B329"/>
  <c r="A329"/>
  <c r="CQ328"/>
  <c r="CQ327"/>
  <c r="C327"/>
  <c r="B327"/>
  <c r="A327"/>
  <c r="CQ326"/>
  <c r="C326"/>
  <c r="B326"/>
  <c r="A326"/>
  <c r="CQ325"/>
  <c r="D325"/>
  <c r="C325"/>
  <c r="B325"/>
  <c r="A325"/>
  <c r="CQ324"/>
  <c r="D324"/>
  <c r="C324"/>
  <c r="B324"/>
  <c r="A324"/>
  <c r="CQ323"/>
  <c r="D323"/>
  <c r="C323"/>
  <c r="B323"/>
  <c r="A323"/>
  <c r="CQ322"/>
  <c r="D322"/>
  <c r="C322"/>
  <c r="B322"/>
  <c r="A322"/>
  <c r="CQ321"/>
  <c r="D321"/>
  <c r="C321"/>
  <c r="B321"/>
  <c r="A321"/>
  <c r="CQ320"/>
  <c r="D320"/>
  <c r="C320"/>
  <c r="B320"/>
  <c r="A320"/>
  <c r="CQ319"/>
  <c r="D319"/>
  <c r="C319"/>
  <c r="B319"/>
  <c r="A319"/>
  <c r="CQ318"/>
  <c r="D318"/>
  <c r="C318"/>
  <c r="B318"/>
  <c r="A318"/>
  <c r="CQ317"/>
  <c r="D317"/>
  <c r="C317"/>
  <c r="B317"/>
  <c r="A317"/>
  <c r="CQ316"/>
  <c r="D316"/>
  <c r="C316"/>
  <c r="B316"/>
  <c r="A316"/>
  <c r="CQ315"/>
  <c r="D315"/>
  <c r="C315"/>
  <c r="B315"/>
  <c r="A315"/>
  <c r="CQ314"/>
  <c r="D314"/>
  <c r="C314"/>
  <c r="B314"/>
  <c r="A314"/>
  <c r="CQ313"/>
  <c r="D313"/>
  <c r="C313"/>
  <c r="B313"/>
  <c r="A313"/>
  <c r="CQ312"/>
  <c r="D312"/>
  <c r="C312"/>
  <c r="B312"/>
  <c r="A312"/>
  <c r="CQ311"/>
  <c r="D311"/>
  <c r="C311"/>
  <c r="B311"/>
  <c r="A311"/>
  <c r="CQ310"/>
  <c r="D310"/>
  <c r="C310"/>
  <c r="B310"/>
  <c r="A310"/>
  <c r="CQ309"/>
  <c r="D309"/>
  <c r="C309"/>
  <c r="B309"/>
  <c r="A309"/>
  <c r="CQ308"/>
  <c r="D308"/>
  <c r="C308"/>
  <c r="B308"/>
  <c r="A308"/>
  <c r="CQ307"/>
  <c r="D307"/>
  <c r="C307"/>
  <c r="B307"/>
  <c r="A307"/>
  <c r="CQ306"/>
  <c r="D306"/>
  <c r="C306"/>
  <c r="B306"/>
  <c r="A306"/>
  <c r="D305"/>
  <c r="C305"/>
  <c r="B305"/>
  <c r="A305"/>
  <c r="D304"/>
  <c r="C304"/>
  <c r="B304"/>
  <c r="A304"/>
  <c r="D303"/>
  <c r="C303"/>
  <c r="B303"/>
  <c r="A303"/>
  <c r="D302"/>
  <c r="C302"/>
  <c r="B302"/>
  <c r="A302"/>
  <c r="D301"/>
  <c r="C301"/>
  <c r="B301"/>
  <c r="A301"/>
  <c r="D300"/>
  <c r="C300"/>
  <c r="B300"/>
  <c r="A300"/>
  <c r="D299"/>
  <c r="C299"/>
  <c r="B299"/>
  <c r="A299"/>
  <c r="D298"/>
  <c r="C298"/>
  <c r="B298"/>
  <c r="A298"/>
  <c r="D297"/>
  <c r="C297"/>
  <c r="B297"/>
  <c r="A297"/>
  <c r="D296"/>
  <c r="C296"/>
  <c r="B296"/>
  <c r="A296"/>
  <c r="D295"/>
  <c r="C295"/>
  <c r="B295"/>
  <c r="A295"/>
  <c r="D294"/>
  <c r="C294"/>
  <c r="B294"/>
  <c r="A294"/>
  <c r="D293"/>
  <c r="C293"/>
  <c r="B293"/>
  <c r="A293"/>
  <c r="D292"/>
  <c r="C292"/>
  <c r="B292"/>
  <c r="A292"/>
  <c r="D291"/>
  <c r="C291"/>
  <c r="B291"/>
  <c r="A291"/>
  <c r="D290"/>
  <c r="C290"/>
  <c r="B290"/>
  <c r="A290"/>
  <c r="D289"/>
  <c r="C289"/>
  <c r="B289"/>
  <c r="A289"/>
  <c r="D288"/>
  <c r="C288"/>
  <c r="B288"/>
  <c r="A288"/>
  <c r="D287"/>
  <c r="C287"/>
  <c r="B287"/>
  <c r="A287"/>
  <c r="D286"/>
  <c r="C286"/>
  <c r="B286"/>
  <c r="A286"/>
  <c r="D285"/>
  <c r="C285"/>
  <c r="B285"/>
  <c r="A285"/>
  <c r="D284"/>
  <c r="C284"/>
  <c r="B284"/>
  <c r="A284"/>
  <c r="D283"/>
  <c r="C283"/>
  <c r="B283"/>
  <c r="A283"/>
  <c r="D282"/>
  <c r="C282"/>
  <c r="B282"/>
  <c r="A282"/>
  <c r="D281"/>
  <c r="C281"/>
  <c r="B281"/>
  <c r="A281"/>
  <c r="D280"/>
  <c r="C280"/>
  <c r="B280"/>
  <c r="A280"/>
  <c r="D279"/>
  <c r="C279"/>
  <c r="B279"/>
  <c r="A279"/>
  <c r="D278"/>
  <c r="C278"/>
  <c r="B278"/>
  <c r="A278"/>
  <c r="D277"/>
  <c r="C277"/>
  <c r="B277"/>
  <c r="A277"/>
  <c r="D276"/>
  <c r="C276"/>
  <c r="B276"/>
  <c r="A276"/>
  <c r="D275"/>
  <c r="C275"/>
  <c r="B275"/>
  <c r="A275"/>
  <c r="D274"/>
  <c r="C274"/>
  <c r="B274"/>
  <c r="A274"/>
  <c r="D273"/>
  <c r="C273"/>
  <c r="B273"/>
  <c r="A273"/>
  <c r="D272"/>
  <c r="C272"/>
  <c r="B272"/>
  <c r="A272"/>
  <c r="D271"/>
  <c r="C271"/>
  <c r="B271"/>
  <c r="A271"/>
  <c r="D270"/>
  <c r="C270"/>
  <c r="B270"/>
  <c r="A270"/>
  <c r="D269"/>
  <c r="C269"/>
  <c r="B269"/>
  <c r="A269"/>
  <c r="D268"/>
  <c r="C268"/>
  <c r="B268"/>
  <c r="A268"/>
  <c r="D267"/>
  <c r="C267"/>
  <c r="B267"/>
  <c r="A267"/>
  <c r="D266"/>
  <c r="C266"/>
  <c r="B266"/>
  <c r="A266"/>
  <c r="D265"/>
  <c r="C265"/>
  <c r="B265"/>
  <c r="A265"/>
  <c r="D264"/>
  <c r="C264"/>
  <c r="B264"/>
  <c r="A264"/>
  <c r="D263"/>
  <c r="C263"/>
  <c r="B263"/>
  <c r="A263"/>
  <c r="D262"/>
  <c r="C262"/>
  <c r="B262"/>
  <c r="A262"/>
  <c r="D261"/>
  <c r="C261"/>
  <c r="B261"/>
  <c r="A261"/>
  <c r="D260"/>
  <c r="C260"/>
  <c r="B260"/>
  <c r="A260"/>
  <c r="D259"/>
  <c r="C259"/>
  <c r="B259"/>
  <c r="A259"/>
  <c r="D258"/>
  <c r="C258"/>
  <c r="B258"/>
  <c r="A258"/>
  <c r="D257"/>
  <c r="C257"/>
  <c r="B257"/>
  <c r="A257"/>
  <c r="D256"/>
  <c r="C256"/>
  <c r="B256"/>
  <c r="A256"/>
  <c r="D255"/>
  <c r="C255"/>
  <c r="B255"/>
  <c r="A255"/>
  <c r="D254"/>
  <c r="C254"/>
  <c r="B254"/>
  <c r="A254"/>
  <c r="D253"/>
  <c r="C253"/>
  <c r="B253"/>
  <c r="A253"/>
  <c r="D252"/>
  <c r="C252"/>
  <c r="B252"/>
  <c r="A252"/>
  <c r="D251"/>
  <c r="C251"/>
  <c r="B251"/>
  <c r="A251"/>
  <c r="D250"/>
  <c r="C250"/>
  <c r="B250"/>
  <c r="A250"/>
  <c r="D249"/>
  <c r="C249"/>
  <c r="B249"/>
  <c r="A249"/>
  <c r="C248"/>
  <c r="B248"/>
  <c r="A248"/>
  <c r="D247"/>
  <c r="C247"/>
  <c r="B247"/>
  <c r="A247"/>
  <c r="D246"/>
  <c r="C246"/>
  <c r="B246"/>
  <c r="A246"/>
  <c r="D245"/>
  <c r="C245"/>
  <c r="B245"/>
  <c r="A245"/>
  <c r="D244"/>
  <c r="C244"/>
  <c r="B244"/>
  <c r="A244"/>
  <c r="D243"/>
  <c r="C243"/>
  <c r="B243"/>
  <c r="A243"/>
  <c r="D242"/>
  <c r="C242"/>
  <c r="B242"/>
  <c r="A242"/>
  <c r="D241"/>
  <c r="C241"/>
  <c r="B241"/>
  <c r="A241"/>
  <c r="D240"/>
  <c r="C240"/>
  <c r="B240"/>
  <c r="A240"/>
  <c r="D239"/>
  <c r="C239"/>
  <c r="B239"/>
  <c r="A239"/>
  <c r="D238"/>
  <c r="C238"/>
  <c r="B238"/>
  <c r="A238"/>
  <c r="D237"/>
  <c r="C237"/>
  <c r="B237"/>
  <c r="A237"/>
  <c r="D236"/>
  <c r="C236"/>
  <c r="B236"/>
  <c r="A236"/>
  <c r="FC5"/>
  <c r="FB5"/>
  <c r="FA5"/>
  <c r="EZ5"/>
  <c r="EY5"/>
  <c r="EX5"/>
  <c r="EW5"/>
  <c r="EV5"/>
  <c r="EU5"/>
  <c r="ET5"/>
  <c r="ES5"/>
  <c r="ER5"/>
  <c r="EQ5"/>
  <c r="EP5"/>
  <c r="EO5"/>
  <c r="EN5"/>
  <c r="EM5"/>
  <c r="EL5"/>
  <c r="EK5"/>
  <c r="EJ5"/>
  <c r="EI5"/>
  <c r="EH5"/>
  <c r="EG5"/>
  <c r="EF5"/>
  <c r="EE5"/>
  <c r="ED5"/>
  <c r="EC5"/>
  <c r="EB5"/>
  <c r="EA5"/>
  <c r="DZ5"/>
  <c r="DY5"/>
  <c r="DX5"/>
  <c r="DW5"/>
  <c r="DV5"/>
  <c r="DU5"/>
  <c r="DT5"/>
  <c r="DS5"/>
  <c r="DR5"/>
  <c r="DQ5"/>
  <c r="DP5"/>
  <c r="DO5"/>
  <c r="DN5"/>
  <c r="DM5"/>
  <c r="DL5"/>
  <c r="DK5"/>
  <c r="DJ5"/>
  <c r="DI5"/>
  <c r="DH5"/>
  <c r="DG5"/>
  <c r="DF5"/>
  <c r="DE5"/>
  <c r="DD5"/>
  <c r="DC5"/>
  <c r="DB5"/>
  <c r="DA5"/>
  <c r="CZ5"/>
  <c r="CY5"/>
  <c r="CX5"/>
  <c r="CW5"/>
  <c r="CV5"/>
  <c r="CU5"/>
  <c r="CT5"/>
  <c r="CS5"/>
  <c r="CR5"/>
  <c r="CQ5"/>
  <c r="CP5"/>
  <c r="CO5"/>
  <c r="CN5"/>
  <c r="CM5"/>
  <c r="CL5"/>
  <c r="CK5"/>
  <c r="CJ5"/>
  <c r="CI5"/>
  <c r="CH5"/>
  <c r="CG5"/>
  <c r="CF5"/>
  <c r="CE5"/>
  <c r="CD5"/>
  <c r="CC5"/>
  <c r="CB5"/>
  <c r="CA5"/>
  <c r="BZ5"/>
  <c r="BY5"/>
  <c r="BX5"/>
  <c r="BW5"/>
  <c r="BV5"/>
  <c r="BU5"/>
  <c r="BT5"/>
  <c r="BS5"/>
  <c r="BR5"/>
  <c r="BQ5"/>
  <c r="BP5"/>
  <c r="BO5"/>
  <c r="BN5"/>
  <c r="BM5"/>
  <c r="BL5"/>
  <c r="BK5"/>
  <c r="BJ5"/>
  <c r="BI5"/>
  <c r="BH5"/>
  <c r="BG5"/>
  <c r="BF5"/>
  <c r="BE5"/>
  <c r="BD5"/>
  <c r="BC5"/>
  <c r="BB5"/>
  <c r="BA5"/>
  <c r="AZ5"/>
  <c r="AY5"/>
  <c r="AX5"/>
  <c r="AW5"/>
  <c r="AV5"/>
  <c r="AU5"/>
  <c r="AT5"/>
  <c r="AS5"/>
  <c r="AR5"/>
  <c r="AQ5"/>
  <c r="AP5"/>
  <c r="AO5"/>
  <c r="AN5"/>
  <c r="AM5"/>
  <c r="AL5"/>
  <c r="AK5"/>
  <c r="AJ5"/>
  <c r="AI5"/>
  <c r="AH5"/>
  <c r="AG5"/>
  <c r="AF5"/>
  <c r="AE5"/>
  <c r="AD5"/>
  <c r="AC5"/>
  <c r="AB5"/>
  <c r="AA5"/>
  <c r="Z5"/>
  <c r="Y5"/>
  <c r="X5"/>
  <c r="W5"/>
  <c r="V5"/>
  <c r="U5"/>
  <c r="T5"/>
  <c r="S5"/>
  <c r="R5"/>
  <c r="Q5"/>
  <c r="P5"/>
  <c r="O5"/>
  <c r="N5"/>
  <c r="M5"/>
  <c r="L5"/>
  <c r="K5"/>
  <c r="J5"/>
  <c r="I5"/>
  <c r="H5"/>
  <c r="G5"/>
  <c r="F5"/>
  <c r="E5"/>
  <c r="D5"/>
  <c r="C5"/>
  <c r="B5"/>
  <c r="A5"/>
  <c r="FC4"/>
  <c r="FB4"/>
  <c r="FA4"/>
  <c r="EZ4"/>
  <c r="EY4"/>
  <c r="EX4"/>
  <c r="EW4"/>
  <c r="EV4"/>
  <c r="EU4"/>
  <c r="ET4"/>
  <c r="ES4"/>
  <c r="ER4"/>
  <c r="EQ4"/>
  <c r="EP4"/>
  <c r="EO4"/>
  <c r="EN4"/>
  <c r="EM4"/>
  <c r="EL4"/>
  <c r="EK4"/>
  <c r="EJ4"/>
  <c r="EI4"/>
  <c r="EH4"/>
  <c r="EG4"/>
  <c r="EF4"/>
  <c r="EE4"/>
  <c r="ED4"/>
  <c r="EC4"/>
  <c r="EB4"/>
  <c r="EA4"/>
  <c r="DZ4"/>
  <c r="DY4"/>
  <c r="DX4"/>
  <c r="DV4"/>
  <c r="DU4"/>
  <c r="DT4"/>
  <c r="DS4"/>
  <c r="DR4"/>
  <c r="DQ4"/>
  <c r="DP4"/>
  <c r="DO4"/>
  <c r="DN4"/>
  <c r="DM4"/>
  <c r="DL4"/>
  <c r="DK4"/>
  <c r="DJ4"/>
  <c r="DI4"/>
  <c r="DH4"/>
  <c r="DG4"/>
  <c r="DF4"/>
  <c r="DE4"/>
  <c r="DD4"/>
  <c r="DC4"/>
  <c r="DB4"/>
  <c r="DA4"/>
  <c r="CZ4"/>
  <c r="CY4"/>
  <c r="CX4"/>
  <c r="CW4"/>
  <c r="CV4"/>
  <c r="CU4"/>
  <c r="CT4"/>
  <c r="CS4"/>
  <c r="CR4"/>
  <c r="CQ4"/>
  <c r="CP4"/>
  <c r="CO4"/>
  <c r="CN4"/>
  <c r="CM4"/>
  <c r="CL4"/>
  <c r="CK4"/>
  <c r="CJ4"/>
  <c r="CI4"/>
  <c r="CH4"/>
  <c r="CG4"/>
  <c r="CF4"/>
  <c r="CE4"/>
  <c r="CD4"/>
  <c r="CC4"/>
  <c r="CB4"/>
  <c r="CA4"/>
  <c r="BZ4"/>
  <c r="BY4"/>
  <c r="BX4"/>
  <c r="BW4"/>
  <c r="BV4"/>
  <c r="BU4"/>
  <c r="BT4"/>
  <c r="BS4"/>
  <c r="BR4"/>
  <c r="BQ4"/>
  <c r="BP4"/>
  <c r="BO4"/>
  <c r="BN4"/>
  <c r="BM4"/>
  <c r="BL4"/>
  <c r="BK4"/>
  <c r="BJ4"/>
  <c r="BI4"/>
  <c r="BH4"/>
  <c r="BG4"/>
  <c r="BF4"/>
  <c r="BE4"/>
  <c r="BD4"/>
  <c r="BC4"/>
  <c r="BB4"/>
  <c r="BA4"/>
  <c r="AZ4"/>
  <c r="AY4"/>
  <c r="AX4"/>
  <c r="AW4"/>
  <c r="AV4"/>
  <c r="AU4"/>
  <c r="AT4"/>
  <c r="AS4"/>
  <c r="AR4"/>
  <c r="AQ4"/>
  <c r="AP4"/>
  <c r="AO4"/>
  <c r="AN4"/>
  <c r="AM4"/>
  <c r="AL4"/>
  <c r="AK4"/>
  <c r="AJ4"/>
  <c r="AI4"/>
  <c r="AH4"/>
  <c r="AG4"/>
  <c r="AF4"/>
  <c r="AE4"/>
  <c r="AD4"/>
  <c r="AC4"/>
  <c r="AB4"/>
  <c r="AA4"/>
  <c r="Z4"/>
  <c r="Y4"/>
  <c r="X4"/>
  <c r="W4"/>
  <c r="V4"/>
  <c r="U4"/>
  <c r="T4"/>
  <c r="S4"/>
  <c r="R4"/>
  <c r="Q4"/>
  <c r="P4"/>
  <c r="O4"/>
  <c r="N4"/>
  <c r="M4"/>
  <c r="L4"/>
  <c r="K4"/>
  <c r="J4"/>
  <c r="I4"/>
  <c r="H4"/>
  <c r="G4"/>
  <c r="F4"/>
  <c r="E4"/>
  <c r="D4"/>
  <c r="C4"/>
  <c r="B4"/>
  <c r="A4"/>
  <c r="K575" i="9"/>
  <c r="JO4" l="1"/>
  <c r="JO5"/>
  <c r="K574"/>
  <c r="I574"/>
  <c r="P574" s="1"/>
  <c r="H574"/>
  <c r="G574"/>
  <c r="F574"/>
  <c r="E574"/>
  <c r="D574"/>
  <c r="C574"/>
  <c r="K573"/>
  <c r="I573"/>
  <c r="J573" s="1"/>
  <c r="H573"/>
  <c r="G573"/>
  <c r="F573"/>
  <c r="E573"/>
  <c r="D573"/>
  <c r="C573"/>
  <c r="K572"/>
  <c r="I572"/>
  <c r="P572" s="1"/>
  <c r="H572"/>
  <c r="G572"/>
  <c r="F572"/>
  <c r="E572"/>
  <c r="D572"/>
  <c r="C572"/>
  <c r="K571"/>
  <c r="I571"/>
  <c r="P571" s="1"/>
  <c r="H571"/>
  <c r="G571"/>
  <c r="F571"/>
  <c r="E571"/>
  <c r="D571"/>
  <c r="C571"/>
  <c r="K570"/>
  <c r="I570"/>
  <c r="J570" s="1"/>
  <c r="H570"/>
  <c r="G570"/>
  <c r="F570"/>
  <c r="E570"/>
  <c r="D570"/>
  <c r="C570"/>
  <c r="K569"/>
  <c r="I569"/>
  <c r="J569" s="1"/>
  <c r="H569"/>
  <c r="G569"/>
  <c r="F569"/>
  <c r="E569"/>
  <c r="D569"/>
  <c r="M569" s="1"/>
  <c r="C569"/>
  <c r="K568"/>
  <c r="I568"/>
  <c r="J568" s="1"/>
  <c r="H568"/>
  <c r="G568"/>
  <c r="F568"/>
  <c r="E568"/>
  <c r="D568"/>
  <c r="C568"/>
  <c r="K567"/>
  <c r="I567"/>
  <c r="P567" s="1"/>
  <c r="H567"/>
  <c r="G567"/>
  <c r="F567"/>
  <c r="E567"/>
  <c r="D567"/>
  <c r="C567"/>
  <c r="K566"/>
  <c r="I566"/>
  <c r="J566" s="1"/>
  <c r="H566"/>
  <c r="G566"/>
  <c r="F566"/>
  <c r="E566"/>
  <c r="D566"/>
  <c r="C566"/>
  <c r="K565"/>
  <c r="I565"/>
  <c r="P565" s="1"/>
  <c r="H565"/>
  <c r="G565"/>
  <c r="F565"/>
  <c r="E565"/>
  <c r="D565"/>
  <c r="C565"/>
  <c r="K564"/>
  <c r="I564"/>
  <c r="J564" s="1"/>
  <c r="H564"/>
  <c r="G564"/>
  <c r="F564"/>
  <c r="E564"/>
  <c r="D564"/>
  <c r="C564"/>
  <c r="L563"/>
  <c r="K563"/>
  <c r="I563"/>
  <c r="P563" s="1"/>
  <c r="F563"/>
  <c r="E563"/>
  <c r="D563"/>
  <c r="K562"/>
  <c r="I562"/>
  <c r="J562" s="1"/>
  <c r="H562"/>
  <c r="G562"/>
  <c r="F562"/>
  <c r="E562"/>
  <c r="D562"/>
  <c r="C562"/>
  <c r="K561"/>
  <c r="I561"/>
  <c r="P561" s="1"/>
  <c r="H561"/>
  <c r="G561"/>
  <c r="F561"/>
  <c r="E561"/>
  <c r="D561"/>
  <c r="C561"/>
  <c r="K560"/>
  <c r="I560"/>
  <c r="J560" s="1"/>
  <c r="H560"/>
  <c r="G560"/>
  <c r="F560"/>
  <c r="E560"/>
  <c r="D560"/>
  <c r="C560"/>
  <c r="K559"/>
  <c r="I559"/>
  <c r="P559" s="1"/>
  <c r="H559"/>
  <c r="G559"/>
  <c r="F559"/>
  <c r="E559"/>
  <c r="D559"/>
  <c r="C559"/>
  <c r="K558"/>
  <c r="I558"/>
  <c r="J558" s="1"/>
  <c r="H558"/>
  <c r="G558"/>
  <c r="F558"/>
  <c r="E558"/>
  <c r="D558"/>
  <c r="C558"/>
  <c r="K557"/>
  <c r="I557"/>
  <c r="P557" s="1"/>
  <c r="H557"/>
  <c r="G557"/>
  <c r="F557"/>
  <c r="E557"/>
  <c r="D557"/>
  <c r="C557"/>
  <c r="K556"/>
  <c r="K555"/>
  <c r="I555"/>
  <c r="P555" s="1"/>
  <c r="H555"/>
  <c r="G555"/>
  <c r="F555"/>
  <c r="E555"/>
  <c r="D555"/>
  <c r="C555"/>
  <c r="K554"/>
  <c r="I554"/>
  <c r="J554" s="1"/>
  <c r="H554"/>
  <c r="G554"/>
  <c r="F554"/>
  <c r="E554"/>
  <c r="D554"/>
  <c r="C554"/>
  <c r="K553"/>
  <c r="I553"/>
  <c r="P553" s="1"/>
  <c r="H553"/>
  <c r="G553"/>
  <c r="F553"/>
  <c r="E553"/>
  <c r="D553"/>
  <c r="C553"/>
  <c r="K552"/>
  <c r="I552"/>
  <c r="J552" s="1"/>
  <c r="H552"/>
  <c r="G552"/>
  <c r="F552"/>
  <c r="E552"/>
  <c r="D552"/>
  <c r="C552"/>
  <c r="K551"/>
  <c r="I551"/>
  <c r="P551" s="1"/>
  <c r="H551"/>
  <c r="G551"/>
  <c r="F551"/>
  <c r="E551"/>
  <c r="D551"/>
  <c r="C551"/>
  <c r="K550"/>
  <c r="I550"/>
  <c r="J550" s="1"/>
  <c r="H550"/>
  <c r="G550"/>
  <c r="F550"/>
  <c r="E550"/>
  <c r="D550"/>
  <c r="C550"/>
  <c r="K549"/>
  <c r="I549"/>
  <c r="P549" s="1"/>
  <c r="H549"/>
  <c r="G549"/>
  <c r="F549"/>
  <c r="E549"/>
  <c r="D549"/>
  <c r="C549"/>
  <c r="K548"/>
  <c r="I548"/>
  <c r="J548" s="1"/>
  <c r="H548"/>
  <c r="G548"/>
  <c r="F548"/>
  <c r="E548"/>
  <c r="D548"/>
  <c r="C548"/>
  <c r="K547"/>
  <c r="I547"/>
  <c r="P547" s="1"/>
  <c r="H547"/>
  <c r="G547"/>
  <c r="F547"/>
  <c r="E547"/>
  <c r="D547"/>
  <c r="C547"/>
  <c r="K546"/>
  <c r="I546"/>
  <c r="J546" s="1"/>
  <c r="H546"/>
  <c r="G546"/>
  <c r="F546"/>
  <c r="E546"/>
  <c r="D546"/>
  <c r="C546"/>
  <c r="K545"/>
  <c r="I545"/>
  <c r="P545" s="1"/>
  <c r="H545"/>
  <c r="G545"/>
  <c r="F545"/>
  <c r="E545"/>
  <c r="D545"/>
  <c r="K544"/>
  <c r="I544"/>
  <c r="J544" s="1"/>
  <c r="H544"/>
  <c r="G544"/>
  <c r="F544"/>
  <c r="E544"/>
  <c r="D544"/>
  <c r="K543"/>
  <c r="I543"/>
  <c r="P543" s="1"/>
  <c r="H543"/>
  <c r="G543"/>
  <c r="F543"/>
  <c r="E543"/>
  <c r="D543"/>
  <c r="C543"/>
  <c r="K542"/>
  <c r="I542"/>
  <c r="J542" s="1"/>
  <c r="H542"/>
  <c r="G542"/>
  <c r="F542"/>
  <c r="E542"/>
  <c r="D542"/>
  <c r="C542"/>
  <c r="K541"/>
  <c r="I541"/>
  <c r="P541" s="1"/>
  <c r="H541"/>
  <c r="F541"/>
  <c r="E541"/>
  <c r="D541"/>
  <c r="C541"/>
  <c r="K540"/>
  <c r="I540"/>
  <c r="J540" s="1"/>
  <c r="H540"/>
  <c r="G540"/>
  <c r="F540"/>
  <c r="E540"/>
  <c r="D540"/>
  <c r="C540"/>
  <c r="K539"/>
  <c r="I539"/>
  <c r="P539" s="1"/>
  <c r="H539"/>
  <c r="G539"/>
  <c r="F539"/>
  <c r="E539"/>
  <c r="D539"/>
  <c r="C539"/>
  <c r="K538"/>
  <c r="I538"/>
  <c r="J538" s="1"/>
  <c r="H538"/>
  <c r="G538"/>
  <c r="F538"/>
  <c r="E538"/>
  <c r="D538"/>
  <c r="C538"/>
  <c r="K537"/>
  <c r="I537"/>
  <c r="P537" s="1"/>
  <c r="H537"/>
  <c r="F537"/>
  <c r="E537"/>
  <c r="D537"/>
  <c r="C537"/>
  <c r="K536"/>
  <c r="I536"/>
  <c r="J536" s="1"/>
  <c r="H536"/>
  <c r="G536"/>
  <c r="F536"/>
  <c r="E536"/>
  <c r="D536"/>
  <c r="C536"/>
  <c r="K535"/>
  <c r="I535"/>
  <c r="P535" s="1"/>
  <c r="H535"/>
  <c r="G535"/>
  <c r="F535"/>
  <c r="E535"/>
  <c r="D535"/>
  <c r="C535"/>
  <c r="K534"/>
  <c r="I534"/>
  <c r="J534" s="1"/>
  <c r="H534"/>
  <c r="G534"/>
  <c r="F534"/>
  <c r="E534"/>
  <c r="D534"/>
  <c r="C534"/>
  <c r="K533"/>
  <c r="I533"/>
  <c r="P533" s="1"/>
  <c r="H533"/>
  <c r="G533"/>
  <c r="F533"/>
  <c r="E533"/>
  <c r="D533"/>
  <c r="C533"/>
  <c r="K532"/>
  <c r="I532"/>
  <c r="J532" s="1"/>
  <c r="H532"/>
  <c r="G532"/>
  <c r="F532"/>
  <c r="E532"/>
  <c r="D532"/>
  <c r="C532"/>
  <c r="K531"/>
  <c r="H531"/>
  <c r="G531"/>
  <c r="F531"/>
  <c r="E531"/>
  <c r="D531"/>
  <c r="C531"/>
  <c r="K530"/>
  <c r="H530"/>
  <c r="G530"/>
  <c r="F530"/>
  <c r="E530"/>
  <c r="D530"/>
  <c r="C530"/>
  <c r="K529"/>
  <c r="H529"/>
  <c r="G529"/>
  <c r="F529"/>
  <c r="E529"/>
  <c r="D529"/>
  <c r="C529"/>
  <c r="K528"/>
  <c r="H528"/>
  <c r="G528"/>
  <c r="F528"/>
  <c r="E528"/>
  <c r="D528"/>
  <c r="C528"/>
  <c r="K527"/>
  <c r="H527"/>
  <c r="G527"/>
  <c r="F527"/>
  <c r="E527"/>
  <c r="D527"/>
  <c r="C527"/>
  <c r="K526"/>
  <c r="H526"/>
  <c r="G526"/>
  <c r="F526"/>
  <c r="E526"/>
  <c r="D526"/>
  <c r="C526"/>
  <c r="K525"/>
  <c r="H525"/>
  <c r="G525"/>
  <c r="F525"/>
  <c r="E525"/>
  <c r="D525"/>
  <c r="C525"/>
  <c r="K524"/>
  <c r="H524"/>
  <c r="G524"/>
  <c r="F524"/>
  <c r="E524"/>
  <c r="D524"/>
  <c r="C524"/>
  <c r="K523"/>
  <c r="H523"/>
  <c r="G523"/>
  <c r="F523"/>
  <c r="E523"/>
  <c r="D523"/>
  <c r="C523"/>
  <c r="K522"/>
  <c r="H522"/>
  <c r="G522"/>
  <c r="F522"/>
  <c r="E522"/>
  <c r="D522"/>
  <c r="C522"/>
  <c r="K521"/>
  <c r="H521"/>
  <c r="G521"/>
  <c r="F521"/>
  <c r="E521"/>
  <c r="D521"/>
  <c r="C521"/>
  <c r="K520"/>
  <c r="H520"/>
  <c r="G520"/>
  <c r="F520"/>
  <c r="E520"/>
  <c r="D520"/>
  <c r="C520"/>
  <c r="K519"/>
  <c r="H519"/>
  <c r="G519"/>
  <c r="F519"/>
  <c r="E519"/>
  <c r="D519"/>
  <c r="C519"/>
  <c r="K518"/>
  <c r="H518"/>
  <c r="G518"/>
  <c r="F518"/>
  <c r="E518"/>
  <c r="D518"/>
  <c r="C518"/>
  <c r="K517"/>
  <c r="H517"/>
  <c r="G517"/>
  <c r="F517"/>
  <c r="E517"/>
  <c r="D517"/>
  <c r="C517"/>
  <c r="K516"/>
  <c r="H516"/>
  <c r="G516"/>
  <c r="F516"/>
  <c r="E516"/>
  <c r="D516"/>
  <c r="C516"/>
  <c r="K515"/>
  <c r="H515"/>
  <c r="G515"/>
  <c r="F515"/>
  <c r="E515"/>
  <c r="D515"/>
  <c r="C515"/>
  <c r="K514"/>
  <c r="H514"/>
  <c r="G514"/>
  <c r="F514"/>
  <c r="E514"/>
  <c r="D514"/>
  <c r="C514"/>
  <c r="K513"/>
  <c r="H513"/>
  <c r="G513"/>
  <c r="F513"/>
  <c r="E513"/>
  <c r="D513"/>
  <c r="C513"/>
  <c r="K512"/>
  <c r="H512"/>
  <c r="G512"/>
  <c r="F512"/>
  <c r="E512"/>
  <c r="D512"/>
  <c r="C512"/>
  <c r="K511"/>
  <c r="H511"/>
  <c r="G511"/>
  <c r="F511"/>
  <c r="E511"/>
  <c r="D511"/>
  <c r="C511"/>
  <c r="K510"/>
  <c r="H510"/>
  <c r="G510"/>
  <c r="F510"/>
  <c r="E510"/>
  <c r="D510"/>
  <c r="C510"/>
  <c r="K509"/>
  <c r="H509"/>
  <c r="G509"/>
  <c r="F509"/>
  <c r="E509"/>
  <c r="D509"/>
  <c r="C509"/>
  <c r="K508"/>
  <c r="H508"/>
  <c r="G508"/>
  <c r="F508"/>
  <c r="E508"/>
  <c r="D508"/>
  <c r="C508"/>
  <c r="K507"/>
  <c r="H507"/>
  <c r="G507"/>
  <c r="F507"/>
  <c r="E507"/>
  <c r="D507"/>
  <c r="C507"/>
  <c r="K506"/>
  <c r="H506"/>
  <c r="G506"/>
  <c r="F506"/>
  <c r="E506"/>
  <c r="D506"/>
  <c r="C506"/>
  <c r="K505"/>
  <c r="H505"/>
  <c r="G505"/>
  <c r="F505"/>
  <c r="E505"/>
  <c r="D505"/>
  <c r="C505"/>
  <c r="K504"/>
  <c r="H504"/>
  <c r="G504"/>
  <c r="F504"/>
  <c r="E504"/>
  <c r="D504"/>
  <c r="C504"/>
  <c r="K503"/>
  <c r="H503"/>
  <c r="G503"/>
  <c r="C503"/>
  <c r="K502"/>
  <c r="I502"/>
  <c r="J502" s="1"/>
  <c r="H502"/>
  <c r="G502"/>
  <c r="F502"/>
  <c r="E502"/>
  <c r="D502"/>
  <c r="C502"/>
  <c r="K501"/>
  <c r="I501"/>
  <c r="P501" s="1"/>
  <c r="H501"/>
  <c r="G501"/>
  <c r="F501"/>
  <c r="E501"/>
  <c r="D501"/>
  <c r="C501"/>
  <c r="K500"/>
  <c r="I500"/>
  <c r="J500" s="1"/>
  <c r="H500"/>
  <c r="G500"/>
  <c r="F500"/>
  <c r="E500"/>
  <c r="D500"/>
  <c r="C500"/>
  <c r="K499"/>
  <c r="I499"/>
  <c r="P499" s="1"/>
  <c r="H499"/>
  <c r="G499"/>
  <c r="F499"/>
  <c r="E499"/>
  <c r="D499"/>
  <c r="C499"/>
  <c r="K498"/>
  <c r="I498"/>
  <c r="J498" s="1"/>
  <c r="H498"/>
  <c r="G498"/>
  <c r="F498"/>
  <c r="E498"/>
  <c r="D498"/>
  <c r="C498"/>
  <c r="K497"/>
  <c r="I497"/>
  <c r="P497" s="1"/>
  <c r="H497"/>
  <c r="G497"/>
  <c r="F497"/>
  <c r="E497"/>
  <c r="D497"/>
  <c r="C497"/>
  <c r="K496"/>
  <c r="I496"/>
  <c r="J496" s="1"/>
  <c r="H496"/>
  <c r="G496"/>
  <c r="F496"/>
  <c r="E496"/>
  <c r="D496"/>
  <c r="C496"/>
  <c r="K495"/>
  <c r="I495"/>
  <c r="P495" s="1"/>
  <c r="H495"/>
  <c r="G495"/>
  <c r="F495"/>
  <c r="E495"/>
  <c r="D495"/>
  <c r="C495"/>
  <c r="K494"/>
  <c r="I494"/>
  <c r="J494" s="1"/>
  <c r="H494"/>
  <c r="G494"/>
  <c r="F494"/>
  <c r="E494"/>
  <c r="D494"/>
  <c r="C494"/>
  <c r="K493"/>
  <c r="I493"/>
  <c r="P493" s="1"/>
  <c r="H493"/>
  <c r="G493"/>
  <c r="F493"/>
  <c r="E493"/>
  <c r="D493"/>
  <c r="C493"/>
  <c r="K492"/>
  <c r="I492"/>
  <c r="J492" s="1"/>
  <c r="H492"/>
  <c r="G492"/>
  <c r="F492"/>
  <c r="E492"/>
  <c r="D492"/>
  <c r="C492"/>
  <c r="K491"/>
  <c r="I491"/>
  <c r="P491" s="1"/>
  <c r="H491"/>
  <c r="G491"/>
  <c r="F491"/>
  <c r="E491"/>
  <c r="D491"/>
  <c r="C491"/>
  <c r="K490"/>
  <c r="I490"/>
  <c r="J490" s="1"/>
  <c r="H490"/>
  <c r="G490"/>
  <c r="F490"/>
  <c r="E490"/>
  <c r="D490"/>
  <c r="C490"/>
  <c r="K489"/>
  <c r="I489"/>
  <c r="P489" s="1"/>
  <c r="H489"/>
  <c r="G489"/>
  <c r="F489"/>
  <c r="E489"/>
  <c r="D489"/>
  <c r="C489"/>
  <c r="K488"/>
  <c r="I488"/>
  <c r="J488" s="1"/>
  <c r="H488"/>
  <c r="G488"/>
  <c r="F488"/>
  <c r="CT488" i="10" s="1"/>
  <c r="E488" i="9"/>
  <c r="N488" s="1"/>
  <c r="D488"/>
  <c r="M488" s="1"/>
  <c r="C488"/>
  <c r="K487"/>
  <c r="I487"/>
  <c r="P487" s="1"/>
  <c r="H487"/>
  <c r="G487"/>
  <c r="F487"/>
  <c r="O487" s="1"/>
  <c r="E487"/>
  <c r="N487" s="1"/>
  <c r="D487"/>
  <c r="CR487" i="10" s="1"/>
  <c r="C487" i="9"/>
  <c r="K486"/>
  <c r="I486"/>
  <c r="J486" s="1"/>
  <c r="H486"/>
  <c r="G486"/>
  <c r="F486"/>
  <c r="CT486" i="10" s="1"/>
  <c r="E486" i="9"/>
  <c r="N486" s="1"/>
  <c r="D486"/>
  <c r="M486" s="1"/>
  <c r="C486"/>
  <c r="K485"/>
  <c r="I485"/>
  <c r="P485" s="1"/>
  <c r="H485"/>
  <c r="G485"/>
  <c r="E485"/>
  <c r="N485" s="1"/>
  <c r="D485"/>
  <c r="CR485" i="10" s="1"/>
  <c r="C485" i="9"/>
  <c r="K484"/>
  <c r="I484"/>
  <c r="J484" s="1"/>
  <c r="H484"/>
  <c r="G484"/>
  <c r="F484"/>
  <c r="CT484" i="10" s="1"/>
  <c r="E484" i="9"/>
  <c r="N484" s="1"/>
  <c r="D484"/>
  <c r="M484" s="1"/>
  <c r="C484"/>
  <c r="K483"/>
  <c r="I483"/>
  <c r="P483" s="1"/>
  <c r="H483"/>
  <c r="G483"/>
  <c r="F483"/>
  <c r="O483" s="1"/>
  <c r="E483"/>
  <c r="N483" s="1"/>
  <c r="D483"/>
  <c r="CR483" i="10" s="1"/>
  <c r="C483" i="9"/>
  <c r="K482"/>
  <c r="I482"/>
  <c r="J482" s="1"/>
  <c r="H482"/>
  <c r="G482"/>
  <c r="F482"/>
  <c r="CT482" i="10" s="1"/>
  <c r="E482" i="9"/>
  <c r="N482" s="1"/>
  <c r="D482"/>
  <c r="M482" s="1"/>
  <c r="C482"/>
  <c r="K481"/>
  <c r="I481"/>
  <c r="P481" s="1"/>
  <c r="H481"/>
  <c r="G481"/>
  <c r="F481"/>
  <c r="E481"/>
  <c r="N481" s="1"/>
  <c r="D481"/>
  <c r="CR481" i="10" s="1"/>
  <c r="C481" i="9"/>
  <c r="K480"/>
  <c r="I480"/>
  <c r="J480" s="1"/>
  <c r="H480"/>
  <c r="G480"/>
  <c r="F480"/>
  <c r="CT480" i="10" s="1"/>
  <c r="E480" i="9"/>
  <c r="N480" s="1"/>
  <c r="D480"/>
  <c r="M480" s="1"/>
  <c r="C480"/>
  <c r="K479"/>
  <c r="I479"/>
  <c r="P479" s="1"/>
  <c r="H479"/>
  <c r="G479"/>
  <c r="F479"/>
  <c r="E479"/>
  <c r="N479" s="1"/>
  <c r="D479"/>
  <c r="CR479" i="10" s="1"/>
  <c r="C479" i="9"/>
  <c r="K478"/>
  <c r="I478"/>
  <c r="J478" s="1"/>
  <c r="H478"/>
  <c r="G478"/>
  <c r="F478"/>
  <c r="CT478" i="10" s="1"/>
  <c r="E478" i="9"/>
  <c r="N478" s="1"/>
  <c r="D478"/>
  <c r="M478" s="1"/>
  <c r="C478"/>
  <c r="K477"/>
  <c r="I477"/>
  <c r="P477" s="1"/>
  <c r="H477"/>
  <c r="G477"/>
  <c r="F477"/>
  <c r="E477"/>
  <c r="N477" s="1"/>
  <c r="D477"/>
  <c r="CR477" i="10" s="1"/>
  <c r="C477" i="9"/>
  <c r="K476"/>
  <c r="I476"/>
  <c r="J476" s="1"/>
  <c r="H476"/>
  <c r="G476"/>
  <c r="F476"/>
  <c r="CT476" i="10" s="1"/>
  <c r="E476" i="9"/>
  <c r="N476" s="1"/>
  <c r="D476"/>
  <c r="M476" s="1"/>
  <c r="C476"/>
  <c r="K475"/>
  <c r="I475"/>
  <c r="P475" s="1"/>
  <c r="H475"/>
  <c r="G475"/>
  <c r="F475"/>
  <c r="O475" s="1"/>
  <c r="E475"/>
  <c r="N475" s="1"/>
  <c r="D475"/>
  <c r="CR475" i="10" s="1"/>
  <c r="C475" i="9"/>
  <c r="K474"/>
  <c r="I474"/>
  <c r="J474" s="1"/>
  <c r="H474"/>
  <c r="G474"/>
  <c r="F474"/>
  <c r="CT474" i="10" s="1"/>
  <c r="E474" i="9"/>
  <c r="N474" s="1"/>
  <c r="D474"/>
  <c r="M474" s="1"/>
  <c r="C474"/>
  <c r="K473"/>
  <c r="I473"/>
  <c r="P473" s="1"/>
  <c r="H473"/>
  <c r="G473"/>
  <c r="F473"/>
  <c r="E473"/>
  <c r="N473" s="1"/>
  <c r="D473"/>
  <c r="CR473" i="10" s="1"/>
  <c r="C473" i="9"/>
  <c r="K472"/>
  <c r="I472"/>
  <c r="J472" s="1"/>
  <c r="H472"/>
  <c r="G472"/>
  <c r="F472"/>
  <c r="CT472" i="10" s="1"/>
  <c r="E472" i="9"/>
  <c r="N472" s="1"/>
  <c r="D472"/>
  <c r="M472" s="1"/>
  <c r="C472"/>
  <c r="K471"/>
  <c r="H471"/>
  <c r="G471"/>
  <c r="C471"/>
  <c r="K470"/>
  <c r="H470"/>
  <c r="G470"/>
  <c r="C470"/>
  <c r="K469"/>
  <c r="I469"/>
  <c r="P469" s="1"/>
  <c r="H469"/>
  <c r="G469"/>
  <c r="F469"/>
  <c r="CT469" i="10" s="1"/>
  <c r="E469" i="9"/>
  <c r="N469" s="1"/>
  <c r="D469"/>
  <c r="CR469" i="10" s="1"/>
  <c r="C469" i="9"/>
  <c r="K468"/>
  <c r="I468"/>
  <c r="J468" s="1"/>
  <c r="H468"/>
  <c r="G468"/>
  <c r="F468"/>
  <c r="CT468" i="10" s="1"/>
  <c r="E468" i="9"/>
  <c r="N468" s="1"/>
  <c r="D468"/>
  <c r="M468" s="1"/>
  <c r="C468"/>
  <c r="K467"/>
  <c r="I467"/>
  <c r="P467" s="1"/>
  <c r="H467"/>
  <c r="G467"/>
  <c r="F467"/>
  <c r="O467" s="1"/>
  <c r="E467"/>
  <c r="N467" s="1"/>
  <c r="D467"/>
  <c r="CR467" i="10" s="1"/>
  <c r="C467" i="9"/>
  <c r="K466"/>
  <c r="I466"/>
  <c r="J466" s="1"/>
  <c r="H466"/>
  <c r="G466"/>
  <c r="F466"/>
  <c r="CT466" i="10" s="1"/>
  <c r="E466" i="9"/>
  <c r="N466" s="1"/>
  <c r="D466"/>
  <c r="M466" s="1"/>
  <c r="C466"/>
  <c r="K465"/>
  <c r="I465"/>
  <c r="P465" s="1"/>
  <c r="H465"/>
  <c r="G465"/>
  <c r="F465"/>
  <c r="CT465" i="10" s="1"/>
  <c r="E465" i="9"/>
  <c r="N465" s="1"/>
  <c r="D465"/>
  <c r="CR465" i="10" s="1"/>
  <c r="C465" i="9"/>
  <c r="K464"/>
  <c r="H464"/>
  <c r="G464"/>
  <c r="F464"/>
  <c r="CT464" i="10" s="1"/>
  <c r="E464" i="9"/>
  <c r="N464" s="1"/>
  <c r="D464"/>
  <c r="M464" s="1"/>
  <c r="C464"/>
  <c r="K463"/>
  <c r="I463"/>
  <c r="P463" s="1"/>
  <c r="H463"/>
  <c r="G463"/>
  <c r="F463"/>
  <c r="O463" s="1"/>
  <c r="E463"/>
  <c r="N463" s="1"/>
  <c r="D463"/>
  <c r="C463"/>
  <c r="K462"/>
  <c r="I462"/>
  <c r="J462" s="1"/>
  <c r="H462"/>
  <c r="G462"/>
  <c r="F462"/>
  <c r="CT462" i="10" s="1"/>
  <c r="E462" i="9"/>
  <c r="N462" s="1"/>
  <c r="D462"/>
  <c r="M462" s="1"/>
  <c r="C462"/>
  <c r="K461"/>
  <c r="H461"/>
  <c r="G461"/>
  <c r="F461"/>
  <c r="O461" s="1"/>
  <c r="E461"/>
  <c r="N461" s="1"/>
  <c r="D461"/>
  <c r="CR461" i="10" s="1"/>
  <c r="C461" i="9"/>
  <c r="K460"/>
  <c r="I460"/>
  <c r="J460" s="1"/>
  <c r="H460"/>
  <c r="G460"/>
  <c r="F460"/>
  <c r="CT460" i="10" s="1"/>
  <c r="E460" i="9"/>
  <c r="N460" s="1"/>
  <c r="D460"/>
  <c r="M460" s="1"/>
  <c r="C460"/>
  <c r="K459"/>
  <c r="I459"/>
  <c r="P459" s="1"/>
  <c r="H459"/>
  <c r="G459"/>
  <c r="F459"/>
  <c r="CT459" i="10" s="1"/>
  <c r="E459" i="9"/>
  <c r="N459" s="1"/>
  <c r="D459"/>
  <c r="CR459" i="10" s="1"/>
  <c r="C459" i="9"/>
  <c r="K458"/>
  <c r="I458"/>
  <c r="J458" s="1"/>
  <c r="H458"/>
  <c r="G458"/>
  <c r="F458"/>
  <c r="CT458" i="10" s="1"/>
  <c r="E458" i="9"/>
  <c r="N458" s="1"/>
  <c r="D458"/>
  <c r="M458" s="1"/>
  <c r="C458"/>
  <c r="K457"/>
  <c r="I457"/>
  <c r="P457" s="1"/>
  <c r="H457"/>
  <c r="G457"/>
  <c r="F457"/>
  <c r="CT457" i="10" s="1"/>
  <c r="E457" i="9"/>
  <c r="N457" s="1"/>
  <c r="D457"/>
  <c r="CR457" i="10" s="1"/>
  <c r="C457" i="9"/>
  <c r="K456"/>
  <c r="H456"/>
  <c r="G456"/>
  <c r="F456"/>
  <c r="CT456" i="10" s="1"/>
  <c r="E456" i="9"/>
  <c r="N456" s="1"/>
  <c r="D456"/>
  <c r="M456" s="1"/>
  <c r="C456"/>
  <c r="K455"/>
  <c r="H455"/>
  <c r="G455"/>
  <c r="F455"/>
  <c r="O455" s="1"/>
  <c r="E455"/>
  <c r="N455" s="1"/>
  <c r="D455"/>
  <c r="CR455" i="10" s="1"/>
  <c r="C455" i="9"/>
  <c r="K454"/>
  <c r="I454"/>
  <c r="J454" s="1"/>
  <c r="H454"/>
  <c r="G454"/>
  <c r="F454"/>
  <c r="CT454" i="10" s="1"/>
  <c r="E454" i="9"/>
  <c r="N454" s="1"/>
  <c r="D454"/>
  <c r="M454" s="1"/>
  <c r="C454"/>
  <c r="K453"/>
  <c r="I453"/>
  <c r="P453" s="1"/>
  <c r="H453"/>
  <c r="G453"/>
  <c r="F453"/>
  <c r="CT453" i="10" s="1"/>
  <c r="E453" i="9"/>
  <c r="N453" s="1"/>
  <c r="D453"/>
  <c r="CR453" i="10" s="1"/>
  <c r="C453" i="9"/>
  <c r="K452"/>
  <c r="I452"/>
  <c r="J452" s="1"/>
  <c r="H452"/>
  <c r="G452"/>
  <c r="F452"/>
  <c r="CT452" i="10" s="1"/>
  <c r="E452" i="9"/>
  <c r="N452" s="1"/>
  <c r="D452"/>
  <c r="M452" s="1"/>
  <c r="C452"/>
  <c r="K451"/>
  <c r="I451"/>
  <c r="P451" s="1"/>
  <c r="H451"/>
  <c r="G451"/>
  <c r="F451"/>
  <c r="O451" s="1"/>
  <c r="E451"/>
  <c r="N451" s="1"/>
  <c r="D451"/>
  <c r="CR451" i="10" s="1"/>
  <c r="C451" i="9"/>
  <c r="K450"/>
  <c r="H450"/>
  <c r="G450"/>
  <c r="C450"/>
  <c r="K449"/>
  <c r="H449"/>
  <c r="G449"/>
  <c r="F449"/>
  <c r="O449" s="1"/>
  <c r="E449"/>
  <c r="N449" s="1"/>
  <c r="D449"/>
  <c r="CR449" i="10" s="1"/>
  <c r="C449" i="9"/>
  <c r="K448"/>
  <c r="H448"/>
  <c r="G448"/>
  <c r="C448"/>
  <c r="K447"/>
  <c r="I447"/>
  <c r="P447" s="1"/>
  <c r="H447"/>
  <c r="G447"/>
  <c r="F447"/>
  <c r="O447" s="1"/>
  <c r="E447"/>
  <c r="N447" s="1"/>
  <c r="D447"/>
  <c r="C447"/>
  <c r="K446"/>
  <c r="I446"/>
  <c r="J446" s="1"/>
  <c r="H446"/>
  <c r="G446"/>
  <c r="F446"/>
  <c r="CT446" i="10" s="1"/>
  <c r="E446" i="9"/>
  <c r="N446" s="1"/>
  <c r="D446"/>
  <c r="M446" s="1"/>
  <c r="C446"/>
  <c r="K445"/>
  <c r="I445"/>
  <c r="P445" s="1"/>
  <c r="H445"/>
  <c r="G445"/>
  <c r="F445"/>
  <c r="O445" s="1"/>
  <c r="E445"/>
  <c r="N445" s="1"/>
  <c r="D445"/>
  <c r="C445"/>
  <c r="K444"/>
  <c r="I444"/>
  <c r="J444" s="1"/>
  <c r="H444"/>
  <c r="G444"/>
  <c r="F444"/>
  <c r="CT444" i="10" s="1"/>
  <c r="E444" i="9"/>
  <c r="N444" s="1"/>
  <c r="D444"/>
  <c r="M444" s="1"/>
  <c r="C444"/>
  <c r="K443"/>
  <c r="I443"/>
  <c r="P443" s="1"/>
  <c r="H443"/>
  <c r="G443"/>
  <c r="F443"/>
  <c r="C443"/>
  <c r="K442"/>
  <c r="H442"/>
  <c r="G442"/>
  <c r="F442"/>
  <c r="O442" s="1"/>
  <c r="E442"/>
  <c r="N442" s="1"/>
  <c r="D442"/>
  <c r="M442" s="1"/>
  <c r="C442"/>
  <c r="K441"/>
  <c r="H441"/>
  <c r="G441"/>
  <c r="F441"/>
  <c r="CT441" i="10" s="1"/>
  <c r="E441" i="9"/>
  <c r="CS441" i="10" s="1"/>
  <c r="D441" i="9"/>
  <c r="M441" s="1"/>
  <c r="C441"/>
  <c r="K440"/>
  <c r="I440"/>
  <c r="J440" s="1"/>
  <c r="H440"/>
  <c r="G440"/>
  <c r="F440"/>
  <c r="O440" s="1"/>
  <c r="E440"/>
  <c r="N440" s="1"/>
  <c r="D440"/>
  <c r="M440" s="1"/>
  <c r="C440"/>
  <c r="K439"/>
  <c r="I439"/>
  <c r="J439" s="1"/>
  <c r="H439"/>
  <c r="G439"/>
  <c r="F439"/>
  <c r="CT439" i="10" s="1"/>
  <c r="E439" i="9"/>
  <c r="CS439" i="10" s="1"/>
  <c r="D439" i="9"/>
  <c r="M439" s="1"/>
  <c r="C439"/>
  <c r="K438"/>
  <c r="H438"/>
  <c r="G438"/>
  <c r="F438"/>
  <c r="O438" s="1"/>
  <c r="E438"/>
  <c r="N438" s="1"/>
  <c r="D438"/>
  <c r="M438" s="1"/>
  <c r="C438"/>
  <c r="K437"/>
  <c r="I437"/>
  <c r="J437" s="1"/>
  <c r="H437"/>
  <c r="G437"/>
  <c r="F437"/>
  <c r="O437" s="1"/>
  <c r="E437"/>
  <c r="N437" s="1"/>
  <c r="D437"/>
  <c r="M437" s="1"/>
  <c r="C437"/>
  <c r="K436"/>
  <c r="I436"/>
  <c r="P436" s="1"/>
  <c r="H436"/>
  <c r="G436"/>
  <c r="F436"/>
  <c r="O436" s="1"/>
  <c r="E436"/>
  <c r="N436" s="1"/>
  <c r="D436"/>
  <c r="M436" s="1"/>
  <c r="C436"/>
  <c r="K435"/>
  <c r="I435"/>
  <c r="P435" s="1"/>
  <c r="H435"/>
  <c r="G435"/>
  <c r="F435"/>
  <c r="O435" s="1"/>
  <c r="E435"/>
  <c r="N435" s="1"/>
  <c r="D435"/>
  <c r="M435" s="1"/>
  <c r="C435"/>
  <c r="K434"/>
  <c r="I434"/>
  <c r="P434" s="1"/>
  <c r="H434"/>
  <c r="G434"/>
  <c r="F434"/>
  <c r="E434"/>
  <c r="N434" s="1"/>
  <c r="D434"/>
  <c r="M434" s="1"/>
  <c r="C434"/>
  <c r="K433"/>
  <c r="I433"/>
  <c r="J433" s="1"/>
  <c r="H433"/>
  <c r="G433"/>
  <c r="F433"/>
  <c r="CT433" i="10" s="1"/>
  <c r="E433" i="9"/>
  <c r="N433" s="1"/>
  <c r="D433"/>
  <c r="M433" s="1"/>
  <c r="C433"/>
  <c r="K432"/>
  <c r="I432"/>
  <c r="P432" s="1"/>
  <c r="H432"/>
  <c r="G432"/>
  <c r="F432"/>
  <c r="E432"/>
  <c r="N432" s="1"/>
  <c r="D432"/>
  <c r="M432" s="1"/>
  <c r="C432"/>
  <c r="K431"/>
  <c r="I431"/>
  <c r="P431" s="1"/>
  <c r="H431"/>
  <c r="G431"/>
  <c r="F431"/>
  <c r="E431"/>
  <c r="N431" s="1"/>
  <c r="D431"/>
  <c r="M431" s="1"/>
  <c r="C431"/>
  <c r="K430"/>
  <c r="I430"/>
  <c r="P430" s="1"/>
  <c r="H430"/>
  <c r="G430"/>
  <c r="F430"/>
  <c r="O430" s="1"/>
  <c r="E430"/>
  <c r="N430" s="1"/>
  <c r="D430"/>
  <c r="M430" s="1"/>
  <c r="C430"/>
  <c r="K429"/>
  <c r="I429"/>
  <c r="J429" s="1"/>
  <c r="H429"/>
  <c r="G429"/>
  <c r="F429"/>
  <c r="CT429" i="10" s="1"/>
  <c r="E429" i="9"/>
  <c r="N429" s="1"/>
  <c r="D429"/>
  <c r="M429" s="1"/>
  <c r="C429"/>
  <c r="K428"/>
  <c r="I428"/>
  <c r="P428" s="1"/>
  <c r="H428"/>
  <c r="G428"/>
  <c r="F428"/>
  <c r="E428"/>
  <c r="N428" s="1"/>
  <c r="D428"/>
  <c r="M428" s="1"/>
  <c r="C428"/>
  <c r="K427"/>
  <c r="I427"/>
  <c r="J427" s="1"/>
  <c r="H427"/>
  <c r="G427"/>
  <c r="F427"/>
  <c r="CT427" i="10" s="1"/>
  <c r="E427" i="9"/>
  <c r="N427" s="1"/>
  <c r="D427"/>
  <c r="M427" s="1"/>
  <c r="C427"/>
  <c r="K426"/>
  <c r="I426"/>
  <c r="P426" s="1"/>
  <c r="H426"/>
  <c r="G426"/>
  <c r="F426"/>
  <c r="E426"/>
  <c r="N426" s="1"/>
  <c r="D426"/>
  <c r="M426" s="1"/>
  <c r="C426"/>
  <c r="K425"/>
  <c r="I425"/>
  <c r="J425" s="1"/>
  <c r="H425"/>
  <c r="G425"/>
  <c r="F425"/>
  <c r="CT425" i="10" s="1"/>
  <c r="E425" i="9"/>
  <c r="N425" s="1"/>
  <c r="D425"/>
  <c r="M425" s="1"/>
  <c r="C425"/>
  <c r="K424"/>
  <c r="I424"/>
  <c r="P424" s="1"/>
  <c r="H424"/>
  <c r="G424"/>
  <c r="F424"/>
  <c r="O424" s="1"/>
  <c r="E424"/>
  <c r="N424" s="1"/>
  <c r="D424"/>
  <c r="M424" s="1"/>
  <c r="C424"/>
  <c r="K423"/>
  <c r="I423"/>
  <c r="J423" s="1"/>
  <c r="H423"/>
  <c r="G423"/>
  <c r="F423"/>
  <c r="CT423" i="10" s="1"/>
  <c r="E423" i="9"/>
  <c r="N423" s="1"/>
  <c r="D423"/>
  <c r="M423" s="1"/>
  <c r="C423"/>
  <c r="K422"/>
  <c r="I422"/>
  <c r="P422" s="1"/>
  <c r="H422"/>
  <c r="G422"/>
  <c r="F422"/>
  <c r="E422"/>
  <c r="N422" s="1"/>
  <c r="D422"/>
  <c r="M422" s="1"/>
  <c r="C422"/>
  <c r="K421"/>
  <c r="I421"/>
  <c r="J421" s="1"/>
  <c r="H421"/>
  <c r="G421"/>
  <c r="F421"/>
  <c r="CT421" i="10" s="1"/>
  <c r="E421" i="9"/>
  <c r="N421" s="1"/>
  <c r="D421"/>
  <c r="M421" s="1"/>
  <c r="C421"/>
  <c r="K420"/>
  <c r="I420"/>
  <c r="P420" s="1"/>
  <c r="H420"/>
  <c r="G420"/>
  <c r="F420"/>
  <c r="E420"/>
  <c r="N420" s="1"/>
  <c r="D420"/>
  <c r="M420" s="1"/>
  <c r="C420"/>
  <c r="K419"/>
  <c r="I419"/>
  <c r="J419" s="1"/>
  <c r="H419"/>
  <c r="G419"/>
  <c r="F419"/>
  <c r="CT419" i="10" s="1"/>
  <c r="E419" i="9"/>
  <c r="N419" s="1"/>
  <c r="D419"/>
  <c r="M419" s="1"/>
  <c r="C419"/>
  <c r="K418"/>
  <c r="I418"/>
  <c r="P418" s="1"/>
  <c r="H418"/>
  <c r="G418"/>
  <c r="F418"/>
  <c r="E418"/>
  <c r="N418" s="1"/>
  <c r="D418"/>
  <c r="M418" s="1"/>
  <c r="C418"/>
  <c r="K417"/>
  <c r="I417"/>
  <c r="J417" s="1"/>
  <c r="H417"/>
  <c r="G417"/>
  <c r="F417"/>
  <c r="CT417" i="10" s="1"/>
  <c r="E417" i="9"/>
  <c r="N417" s="1"/>
  <c r="D417"/>
  <c r="M417" s="1"/>
  <c r="C417"/>
  <c r="K416"/>
  <c r="I416"/>
  <c r="P416" s="1"/>
  <c r="H416"/>
  <c r="G416"/>
  <c r="F416"/>
  <c r="E416"/>
  <c r="N416" s="1"/>
  <c r="D416"/>
  <c r="M416" s="1"/>
  <c r="C416"/>
  <c r="K415"/>
  <c r="I415"/>
  <c r="J415" s="1"/>
  <c r="H415"/>
  <c r="G415"/>
  <c r="F415"/>
  <c r="CT415" i="10" s="1"/>
  <c r="E415" i="9"/>
  <c r="N415" s="1"/>
  <c r="D415"/>
  <c r="M415" s="1"/>
  <c r="C415"/>
  <c r="K414"/>
  <c r="I414"/>
  <c r="P414" s="1"/>
  <c r="H414"/>
  <c r="G414"/>
  <c r="F414"/>
  <c r="O414" s="1"/>
  <c r="E414"/>
  <c r="N414" s="1"/>
  <c r="D414"/>
  <c r="M414" s="1"/>
  <c r="C414"/>
  <c r="K413"/>
  <c r="I413"/>
  <c r="J413" s="1"/>
  <c r="H413"/>
  <c r="G413"/>
  <c r="F413"/>
  <c r="CT413" i="10" s="1"/>
  <c r="E413" i="9"/>
  <c r="N413" s="1"/>
  <c r="D413"/>
  <c r="M413" s="1"/>
  <c r="C413"/>
  <c r="K412"/>
  <c r="I412"/>
  <c r="P412" s="1"/>
  <c r="H412"/>
  <c r="G412"/>
  <c r="F412"/>
  <c r="E412"/>
  <c r="N412" s="1"/>
  <c r="D412"/>
  <c r="M412" s="1"/>
  <c r="C412"/>
  <c r="K411"/>
  <c r="I411"/>
  <c r="J411" s="1"/>
  <c r="H411"/>
  <c r="G411"/>
  <c r="F411"/>
  <c r="CT411" i="10" s="1"/>
  <c r="E411" i="9"/>
  <c r="N411" s="1"/>
  <c r="D411"/>
  <c r="M411" s="1"/>
  <c r="C411"/>
  <c r="K410"/>
  <c r="I410"/>
  <c r="P410" s="1"/>
  <c r="H410"/>
  <c r="G410"/>
  <c r="F410"/>
  <c r="E410"/>
  <c r="N410" s="1"/>
  <c r="D410"/>
  <c r="M410" s="1"/>
  <c r="C410"/>
  <c r="K409"/>
  <c r="I409"/>
  <c r="J409" s="1"/>
  <c r="H409"/>
  <c r="G409"/>
  <c r="F409"/>
  <c r="CT409" i="10" s="1"/>
  <c r="E409" i="9"/>
  <c r="N409" s="1"/>
  <c r="D409"/>
  <c r="M409" s="1"/>
  <c r="C409"/>
  <c r="K408"/>
  <c r="I408"/>
  <c r="P408" s="1"/>
  <c r="H408"/>
  <c r="G408"/>
  <c r="F408"/>
  <c r="E408"/>
  <c r="N408" s="1"/>
  <c r="D408"/>
  <c r="M408" s="1"/>
  <c r="C408"/>
  <c r="K407"/>
  <c r="I407"/>
  <c r="J407" s="1"/>
  <c r="H407"/>
  <c r="G407"/>
  <c r="F407"/>
  <c r="CT407" i="10" s="1"/>
  <c r="E407" i="9"/>
  <c r="N407" s="1"/>
  <c r="D407"/>
  <c r="M407" s="1"/>
  <c r="C407"/>
  <c r="K406"/>
  <c r="H406"/>
  <c r="G406"/>
  <c r="C406"/>
  <c r="K405"/>
  <c r="I405"/>
  <c r="J405" s="1"/>
  <c r="H405"/>
  <c r="G405"/>
  <c r="F405"/>
  <c r="O405" s="1"/>
  <c r="E405"/>
  <c r="N405" s="1"/>
  <c r="D405"/>
  <c r="M405" s="1"/>
  <c r="C405"/>
  <c r="K404"/>
  <c r="I404"/>
  <c r="P404" s="1"/>
  <c r="H404"/>
  <c r="G404"/>
  <c r="F404"/>
  <c r="O404" s="1"/>
  <c r="E404"/>
  <c r="N404" s="1"/>
  <c r="D404"/>
  <c r="M404" s="1"/>
  <c r="C404"/>
  <c r="K403"/>
  <c r="I403"/>
  <c r="J403" s="1"/>
  <c r="H403"/>
  <c r="G403"/>
  <c r="F403"/>
  <c r="O403" s="1"/>
  <c r="E403"/>
  <c r="N403" s="1"/>
  <c r="D403"/>
  <c r="M403" s="1"/>
  <c r="C403"/>
  <c r="K402"/>
  <c r="I402"/>
  <c r="P402" s="1"/>
  <c r="H402"/>
  <c r="G402"/>
  <c r="F402"/>
  <c r="O402" s="1"/>
  <c r="E402"/>
  <c r="N402" s="1"/>
  <c r="D402"/>
  <c r="M402" s="1"/>
  <c r="C402"/>
  <c r="K401"/>
  <c r="I401"/>
  <c r="J401" s="1"/>
  <c r="H401"/>
  <c r="G401"/>
  <c r="F401"/>
  <c r="CT401" i="10" s="1"/>
  <c r="E401" i="9"/>
  <c r="N401" s="1"/>
  <c r="D401"/>
  <c r="M401" s="1"/>
  <c r="C401"/>
  <c r="K400"/>
  <c r="I400"/>
  <c r="P400" s="1"/>
  <c r="H400"/>
  <c r="G400"/>
  <c r="F400"/>
  <c r="O400" s="1"/>
  <c r="E400"/>
  <c r="N400" s="1"/>
  <c r="D400"/>
  <c r="M400" s="1"/>
  <c r="C400"/>
  <c r="K399"/>
  <c r="I399"/>
  <c r="J399" s="1"/>
  <c r="H399"/>
  <c r="G399"/>
  <c r="F399"/>
  <c r="CT399" i="10" s="1"/>
  <c r="E399" i="9"/>
  <c r="N399" s="1"/>
  <c r="D399"/>
  <c r="M399" s="1"/>
  <c r="C399"/>
  <c r="K398"/>
  <c r="I398"/>
  <c r="P398" s="1"/>
  <c r="H398"/>
  <c r="G398"/>
  <c r="F398"/>
  <c r="O398" s="1"/>
  <c r="E398"/>
  <c r="N398" s="1"/>
  <c r="D398"/>
  <c r="M398" s="1"/>
  <c r="C398"/>
  <c r="K397"/>
  <c r="I397"/>
  <c r="J397" s="1"/>
  <c r="H397"/>
  <c r="G397"/>
  <c r="F397"/>
  <c r="CT397" i="10" s="1"/>
  <c r="E397" i="9"/>
  <c r="N397" s="1"/>
  <c r="D397"/>
  <c r="M397" s="1"/>
  <c r="C397"/>
  <c r="K396"/>
  <c r="I396"/>
  <c r="P396" s="1"/>
  <c r="H396"/>
  <c r="G396"/>
  <c r="F396"/>
  <c r="CT396" i="10" s="1"/>
  <c r="E396" i="9"/>
  <c r="N396" s="1"/>
  <c r="D396"/>
  <c r="M396" s="1"/>
  <c r="C396"/>
  <c r="K395"/>
  <c r="I395"/>
  <c r="J395" s="1"/>
  <c r="H395"/>
  <c r="G395"/>
  <c r="F395"/>
  <c r="CT395" i="10" s="1"/>
  <c r="E395" i="9"/>
  <c r="N395" s="1"/>
  <c r="D395"/>
  <c r="M395" s="1"/>
  <c r="C395"/>
  <c r="K394"/>
  <c r="I394"/>
  <c r="P394" s="1"/>
  <c r="H394"/>
  <c r="G394"/>
  <c r="F394"/>
  <c r="O394" s="1"/>
  <c r="E394"/>
  <c r="N394" s="1"/>
  <c r="D394"/>
  <c r="M394" s="1"/>
  <c r="C394"/>
  <c r="K393"/>
  <c r="I393"/>
  <c r="J393" s="1"/>
  <c r="H393"/>
  <c r="G393"/>
  <c r="F393"/>
  <c r="O393" s="1"/>
  <c r="E393"/>
  <c r="N393" s="1"/>
  <c r="D393"/>
  <c r="M393" s="1"/>
  <c r="C393"/>
  <c r="K392"/>
  <c r="I392"/>
  <c r="P392" s="1"/>
  <c r="H392"/>
  <c r="G392"/>
  <c r="F392"/>
  <c r="O392" s="1"/>
  <c r="E392"/>
  <c r="N392" s="1"/>
  <c r="D392"/>
  <c r="M392" s="1"/>
  <c r="C392"/>
  <c r="K391"/>
  <c r="I391"/>
  <c r="J391" s="1"/>
  <c r="H391"/>
  <c r="G391"/>
  <c r="F391"/>
  <c r="O391" s="1"/>
  <c r="E391"/>
  <c r="N391" s="1"/>
  <c r="D391"/>
  <c r="M391" s="1"/>
  <c r="C391"/>
  <c r="K390"/>
  <c r="H390"/>
  <c r="G390"/>
  <c r="C390"/>
  <c r="K389"/>
  <c r="I389"/>
  <c r="J389" s="1"/>
  <c r="H389"/>
  <c r="G389"/>
  <c r="F389"/>
  <c r="O389" s="1"/>
  <c r="E389"/>
  <c r="N389" s="1"/>
  <c r="D389"/>
  <c r="M389" s="1"/>
  <c r="C389"/>
  <c r="P388"/>
  <c r="O388"/>
  <c r="N388"/>
  <c r="M388"/>
  <c r="L388"/>
  <c r="K388"/>
  <c r="J388"/>
  <c r="P387"/>
  <c r="O387"/>
  <c r="N387"/>
  <c r="M387"/>
  <c r="L387"/>
  <c r="K387"/>
  <c r="J387"/>
  <c r="P386"/>
  <c r="O386"/>
  <c r="N386"/>
  <c r="M386"/>
  <c r="L386"/>
  <c r="K386"/>
  <c r="J386"/>
  <c r="P385"/>
  <c r="O385"/>
  <c r="N385"/>
  <c r="M385"/>
  <c r="L385"/>
  <c r="K385"/>
  <c r="J385"/>
  <c r="P384"/>
  <c r="O384"/>
  <c r="N384"/>
  <c r="M384"/>
  <c r="L384"/>
  <c r="K384"/>
  <c r="J384"/>
  <c r="P383"/>
  <c r="O383"/>
  <c r="N383"/>
  <c r="M383"/>
  <c r="L383"/>
  <c r="K383"/>
  <c r="J383"/>
  <c r="P382"/>
  <c r="O382"/>
  <c r="N382"/>
  <c r="M382"/>
  <c r="K382"/>
  <c r="J382"/>
  <c r="P381"/>
  <c r="O381"/>
  <c r="N381"/>
  <c r="M381"/>
  <c r="K381"/>
  <c r="J381"/>
  <c r="P380"/>
  <c r="O380"/>
  <c r="N380"/>
  <c r="M380"/>
  <c r="K380"/>
  <c r="J380"/>
  <c r="P379"/>
  <c r="O379"/>
  <c r="N379"/>
  <c r="M379"/>
  <c r="K379"/>
  <c r="J379"/>
  <c r="K378"/>
  <c r="K377"/>
  <c r="K376"/>
  <c r="K375"/>
  <c r="K374"/>
  <c r="K373"/>
  <c r="K372"/>
  <c r="K371"/>
  <c r="K370"/>
  <c r="K369"/>
  <c r="K368"/>
  <c r="K367"/>
  <c r="K366"/>
  <c r="K365"/>
  <c r="K364"/>
  <c r="K363"/>
  <c r="K362"/>
  <c r="K361"/>
  <c r="K360"/>
  <c r="K359"/>
  <c r="K358"/>
  <c r="K357"/>
  <c r="K356"/>
  <c r="K355"/>
  <c r="K354"/>
  <c r="K353"/>
  <c r="K352"/>
  <c r="K351"/>
  <c r="K350"/>
  <c r="K349"/>
  <c r="K348"/>
  <c r="K347"/>
  <c r="K346"/>
  <c r="K345"/>
  <c r="K344"/>
  <c r="K343"/>
  <c r="K342"/>
  <c r="K341"/>
  <c r="K340"/>
  <c r="K339"/>
  <c r="K338"/>
  <c r="K337"/>
  <c r="K336"/>
  <c r="K335"/>
  <c r="K334"/>
  <c r="K333"/>
  <c r="K332"/>
  <c r="K331"/>
  <c r="K330"/>
  <c r="K329"/>
  <c r="K328"/>
  <c r="K327"/>
  <c r="K326"/>
  <c r="K325"/>
  <c r="K324"/>
  <c r="K323"/>
  <c r="K322"/>
  <c r="K321"/>
  <c r="K320"/>
  <c r="K319"/>
  <c r="K318"/>
  <c r="K317"/>
  <c r="K316"/>
  <c r="K315"/>
  <c r="K314"/>
  <c r="K313"/>
  <c r="K312"/>
  <c r="K311"/>
  <c r="K310"/>
  <c r="K309"/>
  <c r="K308"/>
  <c r="K307"/>
  <c r="K306"/>
  <c r="IR129"/>
  <c r="IR128"/>
  <c r="IR127"/>
  <c r="IR126"/>
  <c r="IR125"/>
  <c r="IR124"/>
  <c r="IR123"/>
  <c r="IR122"/>
  <c r="IR121"/>
  <c r="IR120"/>
  <c r="IR119"/>
  <c r="IR118"/>
  <c r="IR117"/>
  <c r="IR116"/>
  <c r="IR115"/>
  <c r="IR112"/>
  <c r="IR111"/>
  <c r="II108"/>
  <c r="II107"/>
  <c r="IR104"/>
  <c r="IR103"/>
  <c r="IR102"/>
  <c r="IM102"/>
  <c r="IR98"/>
  <c r="IR97"/>
  <c r="IR96"/>
  <c r="IR95"/>
  <c r="IR94"/>
  <c r="IR93"/>
  <c r="IR92"/>
  <c r="IR91"/>
  <c r="IR90"/>
  <c r="IR89"/>
  <c r="II89"/>
  <c r="IR88"/>
  <c r="IR81"/>
  <c r="IR80"/>
  <c r="IR79"/>
  <c r="IR78"/>
  <c r="IR77"/>
  <c r="IR76"/>
  <c r="IR75"/>
  <c r="IR74"/>
  <c r="IR73"/>
  <c r="IR72"/>
  <c r="IR71"/>
  <c r="IR70"/>
  <c r="IR69"/>
  <c r="IR68"/>
  <c r="IR67"/>
  <c r="IR66"/>
  <c r="IR65"/>
  <c r="IR64"/>
  <c r="IR63"/>
  <c r="IR62"/>
  <c r="IR61"/>
  <c r="IR60"/>
  <c r="IR59"/>
  <c r="IR58"/>
  <c r="IR55"/>
  <c r="IR54"/>
  <c r="IR53"/>
  <c r="IR52"/>
  <c r="IR51"/>
  <c r="IR50"/>
  <c r="IR49"/>
  <c r="IR48"/>
  <c r="IR47"/>
  <c r="IR46"/>
  <c r="IR45"/>
  <c r="IR44"/>
  <c r="IR43"/>
  <c r="IR42"/>
  <c r="IR41"/>
  <c r="IR40"/>
  <c r="IR39"/>
  <c r="IR38"/>
  <c r="IR37"/>
  <c r="IR36"/>
  <c r="IR35"/>
  <c r="IR34"/>
  <c r="IR33"/>
  <c r="IR32"/>
  <c r="IR31"/>
  <c r="IR30"/>
  <c r="IR29"/>
  <c r="IR26"/>
  <c r="IR25"/>
  <c r="IR24"/>
  <c r="IR23"/>
  <c r="IR22"/>
  <c r="IR21"/>
  <c r="IR20"/>
  <c r="IR19"/>
  <c r="IR18"/>
  <c r="IR17"/>
  <c r="IR16"/>
  <c r="IR15"/>
  <c r="CS421" i="10" l="1"/>
  <c r="L439" i="9"/>
  <c r="L440"/>
  <c r="L441"/>
  <c r="CS407" i="10"/>
  <c r="J416" i="9"/>
  <c r="CS417" i="10"/>
  <c r="CS452"/>
  <c r="CS474"/>
  <c r="CR474"/>
  <c r="J428" i="9"/>
  <c r="L476"/>
  <c r="L480"/>
  <c r="P405"/>
  <c r="J408"/>
  <c r="CS409" i="10"/>
  <c r="CS429"/>
  <c r="CR429" s="1"/>
  <c r="CS484"/>
  <c r="CR484" s="1"/>
  <c r="J485" i="9"/>
  <c r="CS488" i="10"/>
  <c r="J572" i="9"/>
  <c r="J574"/>
  <c r="P446"/>
  <c r="M449"/>
  <c r="CR452" i="10"/>
  <c r="CS456"/>
  <c r="CS469"/>
  <c r="J469" i="9"/>
  <c r="O493"/>
  <c r="N493" s="1"/>
  <c r="M493" s="1"/>
  <c r="O495"/>
  <c r="O497"/>
  <c r="O501"/>
  <c r="N501" s="1"/>
  <c r="CT442" i="10"/>
  <c r="O518" i="9"/>
  <c r="N518" s="1"/>
  <c r="P393"/>
  <c r="CS395" i="10"/>
  <c r="CS396"/>
  <c r="CR421"/>
  <c r="J436" i="9"/>
  <c r="L442"/>
  <c r="L454"/>
  <c r="O480"/>
  <c r="J481"/>
  <c r="P500"/>
  <c r="O500" s="1"/>
  <c r="N500" s="1"/>
  <c r="J535"/>
  <c r="O555"/>
  <c r="N555" s="1"/>
  <c r="O511"/>
  <c r="CS433" i="10"/>
  <c r="L456" i="9"/>
  <c r="L462"/>
  <c r="L464"/>
  <c r="L466"/>
  <c r="J501"/>
  <c r="P468"/>
  <c r="M469"/>
  <c r="M501"/>
  <c r="O526"/>
  <c r="N526" s="1"/>
  <c r="O531"/>
  <c r="N531" s="1"/>
  <c r="O545"/>
  <c r="O547"/>
  <c r="N547" s="1"/>
  <c r="O539"/>
  <c r="P554"/>
  <c r="O554" s="1"/>
  <c r="N554" s="1"/>
  <c r="O557"/>
  <c r="N557" s="1"/>
  <c r="M557" s="1"/>
  <c r="O559"/>
  <c r="O561"/>
  <c r="N561" s="1"/>
  <c r="M561" s="1"/>
  <c r="L395"/>
  <c r="L397"/>
  <c r="L398"/>
  <c r="L401"/>
  <c r="L403"/>
  <c r="L404"/>
  <c r="J410"/>
  <c r="CS413" i="10"/>
  <c r="CS415"/>
  <c r="CR415" s="1"/>
  <c r="CS423"/>
  <c r="CR423" s="1"/>
  <c r="J434" i="9"/>
  <c r="L458"/>
  <c r="L460"/>
  <c r="CS468" i="10"/>
  <c r="L472" i="9"/>
  <c r="J475"/>
  <c r="L486"/>
  <c r="L488"/>
  <c r="J493"/>
  <c r="J551"/>
  <c r="O507"/>
  <c r="O522"/>
  <c r="N522" s="1"/>
  <c r="CT393" i="10"/>
  <c r="CS393" s="1"/>
  <c r="L392" i="9"/>
  <c r="L393"/>
  <c r="P399"/>
  <c r="CS401" i="10"/>
  <c r="P409" i="9"/>
  <c r="J412"/>
  <c r="J418"/>
  <c r="J424"/>
  <c r="CS425" i="10"/>
  <c r="J431" i="9"/>
  <c r="P437"/>
  <c r="N441"/>
  <c r="L444"/>
  <c r="L446"/>
  <c r="CS453" i="10"/>
  <c r="J453" i="9"/>
  <c r="M455"/>
  <c r="CS466" i="10"/>
  <c r="CR466" s="1"/>
  <c r="CS472"/>
  <c r="CR472" s="1"/>
  <c r="CS478"/>
  <c r="CR478" s="1"/>
  <c r="L482" i="9"/>
  <c r="M485"/>
  <c r="L485" s="1"/>
  <c r="J487"/>
  <c r="P492"/>
  <c r="O492" s="1"/>
  <c r="N492" s="1"/>
  <c r="N497"/>
  <c r="M497" s="1"/>
  <c r="N511"/>
  <c r="M511" s="1"/>
  <c r="O537"/>
  <c r="N539"/>
  <c r="J557"/>
  <c r="J561"/>
  <c r="CT404" i="10"/>
  <c r="CS404" s="1"/>
  <c r="CT403"/>
  <c r="CS403" s="1"/>
  <c r="P425" i="9"/>
  <c r="O505"/>
  <c r="N505" s="1"/>
  <c r="M505" s="1"/>
  <c r="O572"/>
  <c r="N572" s="1"/>
  <c r="P403"/>
  <c r="CR407" i="10"/>
  <c r="CR413"/>
  <c r="P417" i="9"/>
  <c r="J420"/>
  <c r="J426"/>
  <c r="CR433" i="10"/>
  <c r="P454" i="9"/>
  <c r="CS457" i="10"/>
  <c r="CR468"/>
  <c r="CR488"/>
  <c r="O489" i="9"/>
  <c r="N489" s="1"/>
  <c r="M489" s="1"/>
  <c r="O535"/>
  <c r="N535" s="1"/>
  <c r="M535" s="1"/>
  <c r="P546"/>
  <c r="O546" s="1"/>
  <c r="N546" s="1"/>
  <c r="O551"/>
  <c r="N551" s="1"/>
  <c r="M551" s="1"/>
  <c r="O553"/>
  <c r="P560"/>
  <c r="O560" s="1"/>
  <c r="N560" s="1"/>
  <c r="O565"/>
  <c r="O567"/>
  <c r="N567" s="1"/>
  <c r="M567" s="1"/>
  <c r="CT400" i="10"/>
  <c r="CS400" s="1"/>
  <c r="CR400" s="1"/>
  <c r="L389" i="9"/>
  <c r="CT402" i="10"/>
  <c r="CS402" s="1"/>
  <c r="P411" i="9"/>
  <c r="P486"/>
  <c r="M487"/>
  <c r="O549"/>
  <c r="M555"/>
  <c r="CT440" i="10"/>
  <c r="CS440" s="1"/>
  <c r="CT424"/>
  <c r="CS424" s="1"/>
  <c r="CR424" s="1"/>
  <c r="P395" i="9"/>
  <c r="CS397" i="10"/>
  <c r="CR397" s="1"/>
  <c r="L400" i="9"/>
  <c r="P401"/>
  <c r="L405"/>
  <c r="P407"/>
  <c r="CS411" i="10"/>
  <c r="CR411" s="1"/>
  <c r="J414" i="9"/>
  <c r="P415"/>
  <c r="CS419" i="10"/>
  <c r="CR419" s="1"/>
  <c r="J422" i="9"/>
  <c r="P423"/>
  <c r="CS427" i="10"/>
  <c r="CR427" s="1"/>
  <c r="J430" i="9"/>
  <c r="J432"/>
  <c r="P433"/>
  <c r="P439"/>
  <c r="P440"/>
  <c r="O441"/>
  <c r="O443"/>
  <c r="J451"/>
  <c r="L452"/>
  <c r="P452"/>
  <c r="M453"/>
  <c r="O457"/>
  <c r="P462"/>
  <c r="J467"/>
  <c r="L468"/>
  <c r="L474"/>
  <c r="CS476" i="10"/>
  <c r="CR476" s="1"/>
  <c r="L478" i="9"/>
  <c r="O478"/>
  <c r="J479"/>
  <c r="CS482" i="10"/>
  <c r="CR482" s="1"/>
  <c r="L484" i="9"/>
  <c r="CS486" i="10"/>
  <c r="CR486" s="1"/>
  <c r="J489" i="9"/>
  <c r="J497"/>
  <c r="P534"/>
  <c r="O534" s="1"/>
  <c r="N534" s="1"/>
  <c r="J537"/>
  <c r="P550"/>
  <c r="O550" s="1"/>
  <c r="N550" s="1"/>
  <c r="J567"/>
  <c r="L569"/>
  <c r="CT463" i="10"/>
  <c r="CS463" s="1"/>
  <c r="CT436"/>
  <c r="CS436" s="1"/>
  <c r="CR436" s="1"/>
  <c r="CT391"/>
  <c r="CS391" s="1"/>
  <c r="CT394"/>
  <c r="CS394" s="1"/>
  <c r="CR403"/>
  <c r="P419" i="9"/>
  <c r="P427"/>
  <c r="M465"/>
  <c r="M508"/>
  <c r="L508" s="1"/>
  <c r="O525"/>
  <c r="M530"/>
  <c r="L530" s="1"/>
  <c r="M531"/>
  <c r="O533"/>
  <c r="N533" s="1"/>
  <c r="M533" s="1"/>
  <c r="L533" s="1"/>
  <c r="O543"/>
  <c r="M546"/>
  <c r="L546" s="1"/>
  <c r="M547"/>
  <c r="M554"/>
  <c r="L554" s="1"/>
  <c r="O571"/>
  <c r="CT461" i="10"/>
  <c r="P391" i="9"/>
  <c r="L396"/>
  <c r="P397"/>
  <c r="CS399" i="10"/>
  <c r="CR399" s="1"/>
  <c r="CR409"/>
  <c r="P413" i="9"/>
  <c r="CR417" i="10"/>
  <c r="P421" i="9"/>
  <c r="CR425" i="10"/>
  <c r="P429" i="9"/>
  <c r="J435"/>
  <c r="P444"/>
  <c r="M451"/>
  <c r="CS454" i="10"/>
  <c r="CR454" s="1"/>
  <c r="O459" i="9"/>
  <c r="CS465" i="10"/>
  <c r="J465" i="9"/>
  <c r="P466"/>
  <c r="M467"/>
  <c r="O472"/>
  <c r="J473"/>
  <c r="J477"/>
  <c r="CS480" i="10"/>
  <c r="CR480" s="1"/>
  <c r="J483" i="9"/>
  <c r="P488"/>
  <c r="O491"/>
  <c r="N491" s="1"/>
  <c r="M491" s="1"/>
  <c r="L491" s="1"/>
  <c r="P496"/>
  <c r="O496" s="1"/>
  <c r="N496" s="1"/>
  <c r="O499"/>
  <c r="N499" s="1"/>
  <c r="M499" s="1"/>
  <c r="L499" s="1"/>
  <c r="O517"/>
  <c r="N517" s="1"/>
  <c r="M517" s="1"/>
  <c r="L517" s="1"/>
  <c r="J541"/>
  <c r="J547"/>
  <c r="J555"/>
  <c r="P566"/>
  <c r="O566" s="1"/>
  <c r="N566" s="1"/>
  <c r="CT447" i="10"/>
  <c r="CS447" s="1"/>
  <c r="CT398"/>
  <c r="CS398" s="1"/>
  <c r="CR398" s="1"/>
  <c r="CT389"/>
  <c r="CT405"/>
  <c r="CS405" s="1"/>
  <c r="CR405" s="1"/>
  <c r="CT479"/>
  <c r="CS479" s="1"/>
  <c r="O479" i="9"/>
  <c r="CR463" i="10"/>
  <c r="M463" i="9"/>
  <c r="L463" s="1"/>
  <c r="CT481" i="10"/>
  <c r="CS481" s="1"/>
  <c r="O481" i="9"/>
  <c r="CT408" i="10"/>
  <c r="CS408" s="1"/>
  <c r="CR408" s="1"/>
  <c r="O408" i="9"/>
  <c r="CT410" i="10"/>
  <c r="CS410" s="1"/>
  <c r="CR410" s="1"/>
  <c r="O410" i="9"/>
  <c r="O412"/>
  <c r="CT412" i="10"/>
  <c r="CS412" s="1"/>
  <c r="CR412" s="1"/>
  <c r="CT416"/>
  <c r="CS416" s="1"/>
  <c r="CR416" s="1"/>
  <c r="O416" i="9"/>
  <c r="O418"/>
  <c r="CT418" i="10"/>
  <c r="CS418" s="1"/>
  <c r="CR418" s="1"/>
  <c r="CT420"/>
  <c r="CS420" s="1"/>
  <c r="CR420" s="1"/>
  <c r="O420" i="9"/>
  <c r="CT422" i="10"/>
  <c r="CS422" s="1"/>
  <c r="CR422" s="1"/>
  <c r="O422" i="9"/>
  <c r="CT426" i="10"/>
  <c r="CS426" s="1"/>
  <c r="CR426" s="1"/>
  <c r="O426" i="9"/>
  <c r="CT428" i="10"/>
  <c r="CS428" s="1"/>
  <c r="CR428" s="1"/>
  <c r="O428" i="9"/>
  <c r="CT432" i="10"/>
  <c r="CS432" s="1"/>
  <c r="CR432" s="1"/>
  <c r="O432" i="9"/>
  <c r="O434"/>
  <c r="CT434" i="10"/>
  <c r="CS434" s="1"/>
  <c r="CR434" s="1"/>
  <c r="CT477"/>
  <c r="CS477" s="1"/>
  <c r="O477" i="9"/>
  <c r="L394"/>
  <c r="L402"/>
  <c r="L431"/>
  <c r="L467"/>
  <c r="O541"/>
  <c r="N541" s="1"/>
  <c r="M541" s="1"/>
  <c r="L541" s="1"/>
  <c r="N549"/>
  <c r="M549" s="1"/>
  <c r="L549" s="1"/>
  <c r="L555"/>
  <c r="M496"/>
  <c r="L496" s="1"/>
  <c r="M514"/>
  <c r="L514" s="1"/>
  <c r="M566"/>
  <c r="L566" s="1"/>
  <c r="CR395" i="10"/>
  <c r="L407" i="9"/>
  <c r="O407"/>
  <c r="L409"/>
  <c r="O409"/>
  <c r="L411"/>
  <c r="O411"/>
  <c r="L413"/>
  <c r="O413"/>
  <c r="L415"/>
  <c r="O415"/>
  <c r="L417"/>
  <c r="O417"/>
  <c r="L419"/>
  <c r="O419"/>
  <c r="L421"/>
  <c r="O421"/>
  <c r="L423"/>
  <c r="O423"/>
  <c r="L425"/>
  <c r="O425"/>
  <c r="L427"/>
  <c r="O427"/>
  <c r="L429"/>
  <c r="O429"/>
  <c r="L433"/>
  <c r="O433"/>
  <c r="L437"/>
  <c r="L451"/>
  <c r="CS459" i="10"/>
  <c r="L465" i="9"/>
  <c r="O476"/>
  <c r="O484"/>
  <c r="M492"/>
  <c r="L492" s="1"/>
  <c r="L493"/>
  <c r="N495"/>
  <c r="M495" s="1"/>
  <c r="L495" s="1"/>
  <c r="M500"/>
  <c r="L500" s="1"/>
  <c r="L501"/>
  <c r="O512"/>
  <c r="N512" s="1"/>
  <c r="M512" s="1"/>
  <c r="L512" s="1"/>
  <c r="O520"/>
  <c r="N520" s="1"/>
  <c r="M520" s="1"/>
  <c r="L520" s="1"/>
  <c r="N537"/>
  <c r="M537" s="1"/>
  <c r="L537" s="1"/>
  <c r="M560"/>
  <c r="L560" s="1"/>
  <c r="L561"/>
  <c r="O563"/>
  <c r="N563" s="1"/>
  <c r="M563" s="1"/>
  <c r="N565"/>
  <c r="M565" s="1"/>
  <c r="L565" s="1"/>
  <c r="P569"/>
  <c r="O569" s="1"/>
  <c r="N569" s="1"/>
  <c r="N571"/>
  <c r="M571" s="1"/>
  <c r="L571" s="1"/>
  <c r="CT430" i="10"/>
  <c r="CS430" s="1"/>
  <c r="CR430" s="1"/>
  <c r="CT483"/>
  <c r="CS483" s="1"/>
  <c r="CR394"/>
  <c r="CR445"/>
  <c r="M445" i="9"/>
  <c r="L445" s="1"/>
  <c r="CT431" i="10"/>
  <c r="CS431" s="1"/>
  <c r="CR431" s="1"/>
  <c r="O431" i="9"/>
  <c r="CT473" i="10"/>
  <c r="CS473" s="1"/>
  <c r="O473" i="9"/>
  <c r="CR447" i="10"/>
  <c r="M447" i="9"/>
  <c r="L447" s="1"/>
  <c r="L391"/>
  <c r="L399"/>
  <c r="L435"/>
  <c r="L453"/>
  <c r="L487"/>
  <c r="N525"/>
  <c r="M525" s="1"/>
  <c r="L525" s="1"/>
  <c r="L531"/>
  <c r="N543"/>
  <c r="M543" s="1"/>
  <c r="L543" s="1"/>
  <c r="L547"/>
  <c r="L469"/>
  <c r="L489"/>
  <c r="L497"/>
  <c r="L567"/>
  <c r="O574"/>
  <c r="N574" s="1"/>
  <c r="M574" s="1"/>
  <c r="L574" s="1"/>
  <c r="CR396" i="10"/>
  <c r="CR401"/>
  <c r="L408" i="9"/>
  <c r="L410"/>
  <c r="L412"/>
  <c r="L414"/>
  <c r="L416"/>
  <c r="L418"/>
  <c r="L420"/>
  <c r="L422"/>
  <c r="L424"/>
  <c r="L426"/>
  <c r="L428"/>
  <c r="L430"/>
  <c r="L432"/>
  <c r="L434"/>
  <c r="L436"/>
  <c r="O474"/>
  <c r="O482"/>
  <c r="L505"/>
  <c r="N507"/>
  <c r="M507" s="1"/>
  <c r="L507" s="1"/>
  <c r="L511"/>
  <c r="O528"/>
  <c r="N528" s="1"/>
  <c r="M528" s="1"/>
  <c r="L528" s="1"/>
  <c r="M534"/>
  <c r="L534" s="1"/>
  <c r="L535"/>
  <c r="N545"/>
  <c r="M545" s="1"/>
  <c r="M550"/>
  <c r="L550" s="1"/>
  <c r="L551"/>
  <c r="N553"/>
  <c r="M553" s="1"/>
  <c r="L553" s="1"/>
  <c r="L557"/>
  <c r="N559"/>
  <c r="M559" s="1"/>
  <c r="L559" s="1"/>
  <c r="CT414" i="10"/>
  <c r="CS414" s="1"/>
  <c r="CR414" s="1"/>
  <c r="CT437"/>
  <c r="CS437" s="1"/>
  <c r="CR437" s="1"/>
  <c r="CS389"/>
  <c r="CR389" s="1"/>
  <c r="CT435"/>
  <c r="CS435" s="1"/>
  <c r="CR435" s="1"/>
  <c r="CT475"/>
  <c r="CS475" s="1"/>
  <c r="O452" i="9"/>
  <c r="O454"/>
  <c r="L455"/>
  <c r="M461"/>
  <c r="L461" s="1"/>
  <c r="O486"/>
  <c r="O488"/>
  <c r="M522"/>
  <c r="L522" s="1"/>
  <c r="M539"/>
  <c r="L539" s="1"/>
  <c r="P544"/>
  <c r="O544" s="1"/>
  <c r="N544" s="1"/>
  <c r="M544" s="1"/>
  <c r="M572"/>
  <c r="L572" s="1"/>
  <c r="CR404" i="10"/>
  <c r="CT467"/>
  <c r="CS467" s="1"/>
  <c r="CT451"/>
  <c r="CS451" s="1"/>
  <c r="CR393"/>
  <c r="CS442"/>
  <c r="CR442" s="1"/>
  <c r="CR440"/>
  <c r="CR391"/>
  <c r="CS461"/>
  <c r="CT487"/>
  <c r="CS487" s="1"/>
  <c r="CR402"/>
  <c r="P389" i="9"/>
  <c r="J392"/>
  <c r="J394"/>
  <c r="O395"/>
  <c r="J396"/>
  <c r="O397"/>
  <c r="J398"/>
  <c r="O399"/>
  <c r="J400"/>
  <c r="O401"/>
  <c r="J402"/>
  <c r="J404"/>
  <c r="O439"/>
  <c r="J443"/>
  <c r="CS444" i="10"/>
  <c r="CR444" s="1"/>
  <c r="O444" i="9"/>
  <c r="J445"/>
  <c r="CS446" i="10"/>
  <c r="CR446" s="1"/>
  <c r="O446" i="9"/>
  <c r="J447"/>
  <c r="O453"/>
  <c r="CR456" i="10"/>
  <c r="M457" i="9"/>
  <c r="L457" s="1"/>
  <c r="P458"/>
  <c r="M459"/>
  <c r="L459" s="1"/>
  <c r="P460"/>
  <c r="CS462" i="10"/>
  <c r="CR462" s="1"/>
  <c r="O462" i="9"/>
  <c r="J463"/>
  <c r="CS464" i="10"/>
  <c r="CR464" s="1"/>
  <c r="O464" i="9"/>
  <c r="O465"/>
  <c r="O469"/>
  <c r="P490"/>
  <c r="O490" s="1"/>
  <c r="N490" s="1"/>
  <c r="M490" s="1"/>
  <c r="L490" s="1"/>
  <c r="P494"/>
  <c r="O494" s="1"/>
  <c r="N494" s="1"/>
  <c r="M494" s="1"/>
  <c r="L494" s="1"/>
  <c r="P498"/>
  <c r="O498" s="1"/>
  <c r="N498" s="1"/>
  <c r="M498" s="1"/>
  <c r="L498" s="1"/>
  <c r="P502"/>
  <c r="O502" s="1"/>
  <c r="N502" s="1"/>
  <c r="M502" s="1"/>
  <c r="L502" s="1"/>
  <c r="P532"/>
  <c r="O532" s="1"/>
  <c r="N532" s="1"/>
  <c r="M532" s="1"/>
  <c r="L532" s="1"/>
  <c r="P536"/>
  <c r="O536" s="1"/>
  <c r="N536" s="1"/>
  <c r="M536" s="1"/>
  <c r="L536" s="1"/>
  <c r="J539"/>
  <c r="P542"/>
  <c r="O542" s="1"/>
  <c r="N542" s="1"/>
  <c r="M542" s="1"/>
  <c r="L542" s="1"/>
  <c r="P548"/>
  <c r="O548" s="1"/>
  <c r="N548" s="1"/>
  <c r="M548" s="1"/>
  <c r="L548" s="1"/>
  <c r="P552"/>
  <c r="O552" s="1"/>
  <c r="N552" s="1"/>
  <c r="M552" s="1"/>
  <c r="L552" s="1"/>
  <c r="P558"/>
  <c r="O558" s="1"/>
  <c r="N558" s="1"/>
  <c r="M558" s="1"/>
  <c r="L558" s="1"/>
  <c r="P562"/>
  <c r="O562" s="1"/>
  <c r="N562" s="1"/>
  <c r="M562" s="1"/>
  <c r="L562" s="1"/>
  <c r="J563"/>
  <c r="P564"/>
  <c r="O564" s="1"/>
  <c r="N564" s="1"/>
  <c r="M564" s="1"/>
  <c r="L564" s="1"/>
  <c r="P568"/>
  <c r="O568" s="1"/>
  <c r="N568" s="1"/>
  <c r="M568" s="1"/>
  <c r="L568" s="1"/>
  <c r="P570"/>
  <c r="O570" s="1"/>
  <c r="N570" s="1"/>
  <c r="M570" s="1"/>
  <c r="L570" s="1"/>
  <c r="CT438" i="10"/>
  <c r="CS438" s="1"/>
  <c r="CR438" s="1"/>
  <c r="CT392"/>
  <c r="CS392" s="1"/>
  <c r="CR392" s="1"/>
  <c r="CT455"/>
  <c r="CS455" s="1"/>
  <c r="CT449"/>
  <c r="CS449" s="1"/>
  <c r="CT445"/>
  <c r="CS445" s="1"/>
  <c r="L438" i="9"/>
  <c r="L449"/>
  <c r="O466"/>
  <c r="O468"/>
  <c r="M518"/>
  <c r="L518" s="1"/>
  <c r="M526"/>
  <c r="L526" s="1"/>
  <c r="P538"/>
  <c r="O538" s="1"/>
  <c r="N538" s="1"/>
  <c r="M538" s="1"/>
  <c r="L538" s="1"/>
  <c r="O396"/>
  <c r="CR439" i="10"/>
  <c r="N439" i="9"/>
  <c r="CR441" i="10"/>
  <c r="O456" i="9"/>
  <c r="J457"/>
  <c r="CS458" i="10"/>
  <c r="CR458" s="1"/>
  <c r="O458" i="9"/>
  <c r="J459"/>
  <c r="CS460" i="10"/>
  <c r="CR460" s="1"/>
  <c r="O460" i="9"/>
  <c r="P472"/>
  <c r="M473"/>
  <c r="L473" s="1"/>
  <c r="P474"/>
  <c r="M475"/>
  <c r="L475" s="1"/>
  <c r="P476"/>
  <c r="M477"/>
  <c r="L477" s="1"/>
  <c r="P478"/>
  <c r="M479"/>
  <c r="L479" s="1"/>
  <c r="P480"/>
  <c r="M481"/>
  <c r="L481" s="1"/>
  <c r="P482"/>
  <c r="M483"/>
  <c r="L483" s="1"/>
  <c r="P484"/>
  <c r="J491"/>
  <c r="J495"/>
  <c r="J499"/>
  <c r="J533"/>
  <c r="P540"/>
  <c r="O540" s="1"/>
  <c r="N540" s="1"/>
  <c r="M540" s="1"/>
  <c r="L540" s="1"/>
  <c r="J543"/>
  <c r="J545"/>
  <c r="J549"/>
  <c r="J553"/>
  <c r="J559"/>
  <c r="J565"/>
  <c r="J571"/>
  <c r="P573"/>
  <c r="O573" s="1"/>
  <c r="N573" s="1"/>
  <c r="M573" s="1"/>
  <c r="L573" s="1"/>
  <c r="CT443" i="10"/>
  <c r="IR14" i="9"/>
  <c r="IR13"/>
  <c r="IH13"/>
  <c r="IR12"/>
  <c r="IH12"/>
  <c r="JM5"/>
  <c r="JN5" l="1"/>
  <c r="JL5"/>
  <c r="JK5" l="1"/>
  <c r="JJ5"/>
  <c r="JI5"/>
  <c r="JH5"/>
  <c r="JG5"/>
  <c r="JF5"/>
  <c r="JE5"/>
  <c r="JD5"/>
  <c r="JC5"/>
  <c r="JB5"/>
  <c r="JA5"/>
  <c r="IZ5"/>
  <c r="IY5"/>
  <c r="IX5"/>
  <c r="IW5"/>
  <c r="IV5"/>
  <c r="IU5"/>
  <c r="IT5"/>
  <c r="IS5"/>
  <c r="IR5"/>
  <c r="IQ5"/>
  <c r="IP5"/>
  <c r="IO5"/>
  <c r="IN5"/>
  <c r="IM5"/>
  <c r="IL5"/>
  <c r="IK5"/>
  <c r="IJ5"/>
  <c r="II5" s="1"/>
  <c r="IH5" s="1"/>
  <c r="IG5"/>
  <c r="IF5"/>
  <c r="IE5"/>
  <c r="ID5"/>
  <c r="IC5"/>
  <c r="IB5"/>
  <c r="IA5"/>
  <c r="HZ5"/>
  <c r="HY5"/>
  <c r="HX5"/>
  <c r="HW5"/>
  <c r="HV5"/>
  <c r="HU5"/>
  <c r="HT5"/>
  <c r="HS5"/>
  <c r="HR5"/>
  <c r="HQ5"/>
  <c r="HP5"/>
  <c r="HO5"/>
  <c r="HN5"/>
  <c r="HM5"/>
  <c r="HL5"/>
  <c r="HK5"/>
  <c r="HJ5"/>
  <c r="HI5"/>
  <c r="HH5"/>
  <c r="HG5"/>
  <c r="HF5"/>
  <c r="HE5"/>
  <c r="HD5"/>
  <c r="HC5"/>
  <c r="HB5"/>
  <c r="HA5"/>
  <c r="GZ5"/>
  <c r="GY5"/>
  <c r="GX5"/>
  <c r="GW5"/>
  <c r="GV5"/>
  <c r="GU5"/>
  <c r="GT5"/>
  <c r="GS5"/>
  <c r="GR5"/>
  <c r="GQ5"/>
  <c r="GP5"/>
  <c r="GO5"/>
  <c r="GN5"/>
  <c r="GM5"/>
  <c r="GL5"/>
  <c r="GK5"/>
  <c r="GJ5"/>
  <c r="GI5"/>
  <c r="GH5"/>
  <c r="GG5"/>
  <c r="GF5"/>
  <c r="GE5"/>
  <c r="GD5"/>
  <c r="GC5"/>
  <c r="GB5"/>
  <c r="GA5"/>
  <c r="FZ5"/>
  <c r="FY5"/>
  <c r="FX5"/>
  <c r="FW5"/>
  <c r="FV5"/>
  <c r="FU5"/>
  <c r="FT5"/>
  <c r="FS5"/>
  <c r="FR5"/>
  <c r="FQ5"/>
  <c r="FP5"/>
  <c r="FO5"/>
  <c r="FN5"/>
  <c r="FM5"/>
  <c r="FL5"/>
  <c r="FK5"/>
  <c r="FJ5"/>
  <c r="FI5"/>
  <c r="FH5"/>
  <c r="FG5"/>
  <c r="FF5"/>
  <c r="FE5"/>
  <c r="FD5"/>
  <c r="FC5"/>
  <c r="FB5"/>
  <c r="FA5"/>
  <c r="EZ5"/>
  <c r="EY5"/>
  <c r="EX5"/>
  <c r="EW5"/>
  <c r="EV5"/>
  <c r="EU5"/>
  <c r="ET5"/>
  <c r="ES5"/>
  <c r="ER5"/>
  <c r="EQ5"/>
  <c r="EP5"/>
  <c r="EO5"/>
  <c r="EN5"/>
  <c r="EM5"/>
  <c r="EL5"/>
  <c r="EK5"/>
  <c r="EJ5"/>
  <c r="EI5"/>
  <c r="EH5"/>
  <c r="EG5"/>
  <c r="EF5"/>
  <c r="EE5"/>
  <c r="ED5"/>
  <c r="EC5"/>
  <c r="EB5"/>
  <c r="EA5"/>
  <c r="DZ5"/>
  <c r="DY5"/>
  <c r="DX5"/>
  <c r="DW5"/>
  <c r="DV5"/>
  <c r="DU5"/>
  <c r="DT5"/>
  <c r="DS5"/>
  <c r="DR5"/>
  <c r="DQ5"/>
  <c r="DP5"/>
  <c r="DO5"/>
  <c r="DN5"/>
  <c r="DM5"/>
  <c r="DL5"/>
  <c r="DK5"/>
  <c r="DJ5"/>
  <c r="DI5"/>
  <c r="DH5"/>
  <c r="DG5"/>
  <c r="DF5"/>
  <c r="DE5"/>
  <c r="DD5"/>
  <c r="DC5"/>
  <c r="DB5"/>
  <c r="DA5"/>
  <c r="CZ5"/>
  <c r="CY5"/>
  <c r="CX5"/>
  <c r="CW5"/>
  <c r="CV5"/>
  <c r="CU5"/>
  <c r="CT5"/>
  <c r="CS5"/>
  <c r="CR5"/>
  <c r="CQ5"/>
  <c r="CP5"/>
  <c r="CO5"/>
  <c r="CN5"/>
  <c r="CM5"/>
  <c r="CL5"/>
  <c r="CK5"/>
  <c r="CJ5"/>
  <c r="CI5"/>
  <c r="CH5"/>
  <c r="CG5"/>
  <c r="CF5"/>
  <c r="CE5"/>
  <c r="CD5"/>
  <c r="CC5"/>
  <c r="CB5"/>
  <c r="CA5"/>
  <c r="BZ5"/>
  <c r="BY5"/>
  <c r="BX5"/>
  <c r="BW5"/>
  <c r="BV5"/>
  <c r="BU5"/>
  <c r="BT5"/>
  <c r="BS5"/>
  <c r="BR5"/>
  <c r="BQ5"/>
  <c r="BP5"/>
  <c r="BO5"/>
  <c r="BN5"/>
  <c r="BM5"/>
  <c r="BL5"/>
  <c r="BK5"/>
  <c r="BJ5"/>
  <c r="BI5"/>
  <c r="BH5"/>
  <c r="BG5"/>
  <c r="BF5"/>
  <c r="BE5"/>
  <c r="BD5"/>
  <c r="BC5"/>
  <c r="BB5"/>
  <c r="BA5"/>
  <c r="AZ5"/>
  <c r="AY5"/>
  <c r="AX5"/>
  <c r="AW5"/>
  <c r="AV5"/>
  <c r="AU5"/>
  <c r="AT5"/>
  <c r="AS5"/>
  <c r="AR5"/>
  <c r="AQ5"/>
  <c r="AP5"/>
  <c r="AO5"/>
  <c r="AN5"/>
  <c r="AM5"/>
  <c r="AL5"/>
  <c r="AK5"/>
  <c r="AJ5"/>
  <c r="AI5"/>
  <c r="AH5"/>
  <c r="AG5"/>
  <c r="AF5"/>
  <c r="AE5"/>
  <c r="AD5"/>
  <c r="AC5"/>
  <c r="AB5"/>
  <c r="AA5"/>
  <c r="Z5"/>
  <c r="Y5"/>
  <c r="X5"/>
  <c r="W5"/>
  <c r="V5"/>
  <c r="U5"/>
  <c r="T5"/>
  <c r="S5"/>
  <c r="R5"/>
  <c r="Q5"/>
  <c r="P5"/>
  <c r="O5"/>
  <c r="N5"/>
  <c r="M5"/>
  <c r="L5"/>
  <c r="K5"/>
  <c r="J5"/>
  <c r="I5"/>
  <c r="H5"/>
  <c r="G5"/>
  <c r="F5"/>
  <c r="E5"/>
  <c r="D5"/>
  <c r="C5"/>
  <c r="B5"/>
  <c r="JN4" l="1"/>
  <c r="JM4"/>
  <c r="JL4"/>
  <c r="JK4"/>
  <c r="JJ4"/>
  <c r="JI4"/>
  <c r="JH4"/>
  <c r="JG4"/>
  <c r="JF4"/>
  <c r="JE4"/>
  <c r="JD4"/>
  <c r="JC4"/>
  <c r="JB4"/>
  <c r="JA4"/>
  <c r="IZ4"/>
  <c r="IY4"/>
  <c r="IX4"/>
  <c r="IW4"/>
  <c r="IV4"/>
  <c r="IU4"/>
  <c r="IT4"/>
  <c r="IS4"/>
  <c r="IR4"/>
  <c r="IQ4"/>
  <c r="IP4"/>
  <c r="IO4"/>
  <c r="IN4"/>
  <c r="IM4"/>
  <c r="IL4"/>
  <c r="IK4"/>
  <c r="IJ4"/>
  <c r="II4"/>
  <c r="IH4"/>
  <c r="IG4"/>
  <c r="IF4"/>
  <c r="IE4"/>
  <c r="ID4"/>
  <c r="IC4"/>
  <c r="IB4"/>
  <c r="IA4"/>
  <c r="HZ4"/>
  <c r="HY4"/>
  <c r="HX4"/>
  <c r="HW4"/>
  <c r="HV4"/>
  <c r="HU4"/>
  <c r="HT4"/>
  <c r="HS4"/>
  <c r="HR4"/>
  <c r="HQ4"/>
  <c r="HP4"/>
  <c r="HO4"/>
  <c r="HN4"/>
  <c r="HM4"/>
  <c r="HL4"/>
  <c r="HK4"/>
  <c r="HJ4"/>
  <c r="HI4"/>
  <c r="HH4"/>
  <c r="HG4"/>
  <c r="HF4"/>
  <c r="HE4"/>
  <c r="HD4"/>
  <c r="HC4"/>
  <c r="HB4"/>
  <c r="HA4"/>
  <c r="GZ4"/>
  <c r="GY4"/>
  <c r="GX4"/>
  <c r="GW4"/>
  <c r="GV4"/>
  <c r="GU4"/>
  <c r="GT4"/>
  <c r="GS4"/>
  <c r="GR4"/>
  <c r="GQ4"/>
  <c r="GP4"/>
  <c r="GO4"/>
  <c r="GN4"/>
  <c r="GM4"/>
  <c r="GL4"/>
  <c r="GK4"/>
  <c r="GJ4"/>
  <c r="GI4"/>
  <c r="GH4"/>
  <c r="GG4"/>
  <c r="GF4"/>
  <c r="GE4"/>
  <c r="GD4"/>
  <c r="GC4"/>
  <c r="GB4"/>
  <c r="GA4"/>
  <c r="FZ4"/>
  <c r="FY4"/>
  <c r="FX4"/>
  <c r="FW4"/>
  <c r="FV4"/>
  <c r="FU4"/>
  <c r="FT4"/>
  <c r="FS4"/>
  <c r="FR4"/>
  <c r="FQ4"/>
  <c r="FP4"/>
  <c r="FO4"/>
  <c r="FN4"/>
  <c r="FM4"/>
  <c r="FL4"/>
  <c r="FK4"/>
  <c r="FJ4"/>
  <c r="FI4"/>
  <c r="FH4"/>
  <c r="FG4"/>
  <c r="FF4"/>
  <c r="FE4"/>
  <c r="FD4"/>
  <c r="FC4"/>
  <c r="FB4"/>
  <c r="FA4"/>
  <c r="EZ4"/>
  <c r="EY4"/>
  <c r="EX4"/>
  <c r="EW4"/>
  <c r="EV4"/>
  <c r="EU4"/>
  <c r="ET4"/>
  <c r="ES4"/>
  <c r="ER4"/>
  <c r="EQ4"/>
  <c r="EP4"/>
  <c r="EO4"/>
  <c r="EN4"/>
  <c r="EM4"/>
  <c r="EL4"/>
  <c r="EK4"/>
  <c r="EJ4"/>
  <c r="EI4"/>
  <c r="EH4"/>
  <c r="EG4"/>
  <c r="EF4"/>
  <c r="EE4"/>
  <c r="ED4"/>
  <c r="EC4"/>
  <c r="EB4"/>
  <c r="EA4"/>
  <c r="DZ4"/>
  <c r="DY4"/>
  <c r="DX4"/>
  <c r="DW4"/>
  <c r="DV4"/>
  <c r="DU4"/>
  <c r="DT4"/>
  <c r="DS4"/>
  <c r="DR4"/>
  <c r="DQ4"/>
  <c r="DP4"/>
  <c r="DO4"/>
  <c r="DN4"/>
  <c r="DM4"/>
  <c r="DL4"/>
  <c r="DK4"/>
  <c r="DJ4"/>
  <c r="DI4"/>
  <c r="DH4"/>
  <c r="DG4"/>
  <c r="DF4"/>
  <c r="DE4"/>
  <c r="DD4"/>
  <c r="DC4"/>
  <c r="DB4"/>
  <c r="DA4"/>
  <c r="CZ4"/>
  <c r="CY4"/>
  <c r="CX4"/>
  <c r="CW4"/>
  <c r="CV4"/>
  <c r="CU4"/>
  <c r="CT4"/>
  <c r="CS4"/>
  <c r="CR4"/>
  <c r="CQ4"/>
  <c r="CP4"/>
  <c r="CO4"/>
  <c r="CN4"/>
  <c r="CM4"/>
  <c r="CL4"/>
  <c r="CK4"/>
  <c r="CJ4"/>
  <c r="CI4"/>
  <c r="CH4"/>
  <c r="CG4"/>
  <c r="CF4"/>
  <c r="CE4"/>
  <c r="CD4"/>
  <c r="CC4"/>
  <c r="CB4"/>
  <c r="CA4"/>
  <c r="BZ4"/>
  <c r="BY4"/>
  <c r="BX4"/>
  <c r="BW4"/>
  <c r="BV4"/>
  <c r="BU4"/>
  <c r="BT4"/>
  <c r="BS4"/>
  <c r="BR4"/>
  <c r="BQ4"/>
  <c r="BP4"/>
  <c r="BO4"/>
  <c r="BN4"/>
  <c r="BM4"/>
  <c r="BL4"/>
  <c r="BK4"/>
  <c r="BJ4"/>
  <c r="BI4"/>
  <c r="BH4"/>
  <c r="BG4"/>
  <c r="BF4"/>
  <c r="BE4"/>
  <c r="BD4"/>
  <c r="BC4"/>
  <c r="BB4"/>
  <c r="BA4"/>
  <c r="AZ4"/>
  <c r="AY4"/>
  <c r="AX4"/>
  <c r="AW4"/>
  <c r="AV4"/>
  <c r="AU4"/>
  <c r="AT4"/>
  <c r="AS4"/>
  <c r="AR4"/>
  <c r="AQ4"/>
  <c r="AP4"/>
  <c r="AO4"/>
  <c r="AN4"/>
  <c r="AM4"/>
  <c r="AL4"/>
  <c r="AK4"/>
  <c r="AJ4"/>
  <c r="AI4"/>
  <c r="AH4"/>
  <c r="AG4"/>
  <c r="AF4"/>
  <c r="AE4"/>
  <c r="AD4"/>
  <c r="AC4"/>
  <c r="AB4"/>
  <c r="AA4"/>
  <c r="Z4"/>
  <c r="Y4"/>
  <c r="X4"/>
  <c r="W4"/>
  <c r="V4"/>
  <c r="U4"/>
  <c r="T4"/>
  <c r="S4"/>
  <c r="R4"/>
  <c r="Q4"/>
  <c r="P4"/>
  <c r="O4"/>
  <c r="N4"/>
  <c r="M4"/>
  <c r="L4"/>
  <c r="K4"/>
  <c r="J4"/>
  <c r="I4"/>
  <c r="H4"/>
  <c r="G4"/>
  <c r="F4"/>
  <c r="E4"/>
  <c r="D4"/>
  <c r="C4"/>
  <c r="B4"/>
  <c r="G84" i="8" l="1"/>
  <c r="G83"/>
  <c r="G82"/>
  <c r="G81"/>
  <c r="G80"/>
  <c r="G79"/>
  <c r="G78"/>
  <c r="G77"/>
  <c r="G76"/>
  <c r="G75"/>
  <c r="G74"/>
  <c r="G73"/>
  <c r="G72"/>
  <c r="F33"/>
  <c r="E33"/>
  <c r="D33"/>
  <c r="C33"/>
  <c r="F30"/>
  <c r="E30"/>
  <c r="D30"/>
  <c r="C30"/>
  <c r="G25"/>
  <c r="G24"/>
  <c r="G18"/>
  <c r="G17"/>
  <c r="G11"/>
  <c r="G10"/>
  <c r="F261" l="1"/>
  <c r="E261"/>
  <c r="C261"/>
  <c r="D261"/>
  <c r="E147"/>
  <c r="C147"/>
  <c r="F147"/>
  <c r="D147"/>
  <c r="E162"/>
  <c r="D205"/>
  <c r="C114"/>
  <c r="C545" i="9" s="1"/>
  <c r="L545" s="1"/>
  <c r="D40" i="8"/>
  <c r="F40"/>
  <c r="F471" i="9" s="1"/>
  <c r="CT471" i="10" s="1"/>
  <c r="E40" i="8"/>
  <c r="E471" i="9" s="1"/>
  <c r="F162" i="8"/>
  <c r="G33"/>
  <c r="D162"/>
  <c r="G30"/>
  <c r="G147" s="1"/>
  <c r="G361" i="7"/>
  <c r="G360"/>
  <c r="G359"/>
  <c r="G358"/>
  <c r="G357"/>
  <c r="G356"/>
  <c r="G355"/>
  <c r="G354"/>
  <c r="G353"/>
  <c r="I507" i="9" s="1"/>
  <c r="G352" i="7"/>
  <c r="I506" i="9" s="1"/>
  <c r="G351" i="7"/>
  <c r="I505" i="9" s="1"/>
  <c r="F137" i="7"/>
  <c r="E137"/>
  <c r="D137"/>
  <c r="C137"/>
  <c r="C711" s="1"/>
  <c r="F134"/>
  <c r="E134"/>
  <c r="D134"/>
  <c r="C134"/>
  <c r="G123"/>
  <c r="G122"/>
  <c r="G109"/>
  <c r="G108"/>
  <c r="G95"/>
  <c r="G94"/>
  <c r="G81"/>
  <c r="G80"/>
  <c r="G67"/>
  <c r="G53"/>
  <c r="G52"/>
  <c r="G46"/>
  <c r="G45"/>
  <c r="G39"/>
  <c r="G38"/>
  <c r="G32"/>
  <c r="G25"/>
  <c r="G24"/>
  <c r="I1016" i="5"/>
  <c r="F264" i="8" l="1"/>
  <c r="F263"/>
  <c r="E264"/>
  <c r="E263"/>
  <c r="D263"/>
  <c r="D264"/>
  <c r="C149"/>
  <c r="C150"/>
  <c r="F150"/>
  <c r="F149"/>
  <c r="E150"/>
  <c r="E149"/>
  <c r="G149"/>
  <c r="G150"/>
  <c r="D149"/>
  <c r="D150"/>
  <c r="G261"/>
  <c r="E711" i="7"/>
  <c r="D711"/>
  <c r="F711"/>
  <c r="D424"/>
  <c r="E424"/>
  <c r="C424"/>
  <c r="F424"/>
  <c r="O471" i="9"/>
  <c r="I464"/>
  <c r="P464" s="1"/>
  <c r="F527" i="7"/>
  <c r="D527"/>
  <c r="D349"/>
  <c r="D503" i="9" s="1"/>
  <c r="J506"/>
  <c r="P506"/>
  <c r="O506" s="1"/>
  <c r="N506" s="1"/>
  <c r="M506" s="1"/>
  <c r="L506" s="1"/>
  <c r="P505"/>
  <c r="J505"/>
  <c r="F349" i="7"/>
  <c r="F503" i="9" s="1"/>
  <c r="E296" i="7"/>
  <c r="E450" i="9" s="1"/>
  <c r="N450" s="1"/>
  <c r="P507"/>
  <c r="J507"/>
  <c r="CS471" i="10"/>
  <c r="G162" i="8"/>
  <c r="G205"/>
  <c r="D471" i="9"/>
  <c r="CR471" i="10" s="1"/>
  <c r="N471" i="9"/>
  <c r="I461"/>
  <c r="G40" i="8"/>
  <c r="F296" i="7"/>
  <c r="F450" i="9" s="1"/>
  <c r="CT450" i="10" s="1"/>
  <c r="E580" i="7"/>
  <c r="E527"/>
  <c r="G137"/>
  <c r="F580"/>
  <c r="D580"/>
  <c r="F331"/>
  <c r="F485" i="9" s="1"/>
  <c r="G134" i="7"/>
  <c r="E349"/>
  <c r="E503" i="9" s="1"/>
  <c r="D296" i="7"/>
  <c r="D450" i="9" s="1"/>
  <c r="I591" i="5"/>
  <c r="I590"/>
  <c r="I589"/>
  <c r="I588"/>
  <c r="I587"/>
  <c r="I586"/>
  <c r="I585"/>
  <c r="I584"/>
  <c r="I429"/>
  <c r="H222"/>
  <c r="G222"/>
  <c r="G1086" s="1"/>
  <c r="F222"/>
  <c r="F1086" s="1"/>
  <c r="E222"/>
  <c r="E1086" s="1"/>
  <c r="D222"/>
  <c r="C222"/>
  <c r="H219"/>
  <c r="G219"/>
  <c r="F219"/>
  <c r="E219"/>
  <c r="D219"/>
  <c r="C219"/>
  <c r="I216"/>
  <c r="I215"/>
  <c r="I209"/>
  <c r="I208"/>
  <c r="I202"/>
  <c r="I201"/>
  <c r="I195"/>
  <c r="I194"/>
  <c r="I188"/>
  <c r="I187"/>
  <c r="I181"/>
  <c r="I180"/>
  <c r="I174"/>
  <c r="I173"/>
  <c r="I167"/>
  <c r="I166"/>
  <c r="I160"/>
  <c r="I159"/>
  <c r="I153"/>
  <c r="I152"/>
  <c r="I146"/>
  <c r="I145"/>
  <c r="I139"/>
  <c r="I138"/>
  <c r="I132"/>
  <c r="I131"/>
  <c r="I125"/>
  <c r="I124"/>
  <c r="I118"/>
  <c r="I117"/>
  <c r="I111"/>
  <c r="I110"/>
  <c r="I104"/>
  <c r="I103"/>
  <c r="I97"/>
  <c r="I96"/>
  <c r="I90"/>
  <c r="I89"/>
  <c r="I83"/>
  <c r="I82"/>
  <c r="I74"/>
  <c r="I73"/>
  <c r="I67"/>
  <c r="I66"/>
  <c r="I61"/>
  <c r="I60"/>
  <c r="I54"/>
  <c r="I53"/>
  <c r="I47"/>
  <c r="I46"/>
  <c r="I40"/>
  <c r="I39"/>
  <c r="I33"/>
  <c r="I32"/>
  <c r="I26"/>
  <c r="I25"/>
  <c r="I19"/>
  <c r="I18"/>
  <c r="I12"/>
  <c r="I11"/>
  <c r="G263" i="8" l="1"/>
  <c r="G264"/>
  <c r="D714" i="7"/>
  <c r="D713"/>
  <c r="F714"/>
  <c r="F713"/>
  <c r="E714"/>
  <c r="E713"/>
  <c r="C427"/>
  <c r="C426"/>
  <c r="F427"/>
  <c r="F426"/>
  <c r="D426"/>
  <c r="D427"/>
  <c r="G711"/>
  <c r="E426"/>
  <c r="E427"/>
  <c r="G424"/>
  <c r="F1089" i="5"/>
  <c r="F1088"/>
  <c r="E1089"/>
  <c r="E1088"/>
  <c r="G1089"/>
  <c r="G1088"/>
  <c r="D1086"/>
  <c r="H1086"/>
  <c r="C1086"/>
  <c r="C654"/>
  <c r="G654"/>
  <c r="F654"/>
  <c r="E654"/>
  <c r="D654"/>
  <c r="H654"/>
  <c r="CS450" i="10"/>
  <c r="J464" i="9"/>
  <c r="G580" i="7"/>
  <c r="G296"/>
  <c r="I450" i="9" s="1"/>
  <c r="P450" s="1"/>
  <c r="H1060" i="5"/>
  <c r="C1060"/>
  <c r="C620"/>
  <c r="C544" i="9" s="1"/>
  <c r="L544" s="1"/>
  <c r="M471"/>
  <c r="L471" s="1"/>
  <c r="J461"/>
  <c r="P461"/>
  <c r="O450"/>
  <c r="G349" i="7"/>
  <c r="I503" i="9" s="1"/>
  <c r="J503" s="1"/>
  <c r="G527" i="7"/>
  <c r="O485" i="9"/>
  <c r="CT485" i="10"/>
  <c r="CS485" s="1"/>
  <c r="M450" i="9"/>
  <c r="L450" s="1"/>
  <c r="CR450" i="10"/>
  <c r="F908" i="5"/>
  <c r="F1060"/>
  <c r="I222"/>
  <c r="I908"/>
  <c r="G1060"/>
  <c r="D908"/>
  <c r="D1060"/>
  <c r="E1060"/>
  <c r="E908"/>
  <c r="C639"/>
  <c r="H639"/>
  <c r="H563" i="9" s="1"/>
  <c r="I514" i="5"/>
  <c r="I438" i="9" s="1"/>
  <c r="P438" s="1"/>
  <c r="G639" i="5"/>
  <c r="G563" i="9" s="1"/>
  <c r="I219" i="5"/>
  <c r="G431" i="6"/>
  <c r="G430"/>
  <c r="G429"/>
  <c r="G428"/>
  <c r="G427"/>
  <c r="G426"/>
  <c r="G425"/>
  <c r="G424"/>
  <c r="I508" i="9" s="1"/>
  <c r="F91" i="6"/>
  <c r="E91"/>
  <c r="E897" s="1"/>
  <c r="D91"/>
  <c r="C91"/>
  <c r="C897" s="1"/>
  <c r="F88"/>
  <c r="E88"/>
  <c r="D88"/>
  <c r="C88"/>
  <c r="C494" s="1"/>
  <c r="G82"/>
  <c r="G81"/>
  <c r="G75"/>
  <c r="G74"/>
  <c r="G68"/>
  <c r="G67"/>
  <c r="G61"/>
  <c r="G60"/>
  <c r="G54"/>
  <c r="G53"/>
  <c r="G47"/>
  <c r="G46"/>
  <c r="G39"/>
  <c r="G38"/>
  <c r="G32"/>
  <c r="G31"/>
  <c r="G25"/>
  <c r="G24"/>
  <c r="G18"/>
  <c r="G17"/>
  <c r="G11"/>
  <c r="G10"/>
  <c r="G393" i="4"/>
  <c r="G392"/>
  <c r="G391"/>
  <c r="G390"/>
  <c r="G389"/>
  <c r="F24"/>
  <c r="E24"/>
  <c r="E889" s="1"/>
  <c r="D24"/>
  <c r="C24"/>
  <c r="F21"/>
  <c r="F456" s="1"/>
  <c r="E21"/>
  <c r="E456" s="1"/>
  <c r="D21"/>
  <c r="C21"/>
  <c r="G18"/>
  <c r="G17"/>
  <c r="G11"/>
  <c r="G10"/>
  <c r="G930" i="3"/>
  <c r="F930"/>
  <c r="E930"/>
  <c r="D930"/>
  <c r="G619"/>
  <c r="G618"/>
  <c r="G617"/>
  <c r="G616"/>
  <c r="G615"/>
  <c r="G614"/>
  <c r="G613"/>
  <c r="G612"/>
  <c r="G611"/>
  <c r="G610"/>
  <c r="G609"/>
  <c r="G608"/>
  <c r="G607"/>
  <c r="G606"/>
  <c r="G605"/>
  <c r="G604"/>
  <c r="G603"/>
  <c r="G602"/>
  <c r="G601"/>
  <c r="G600"/>
  <c r="G599"/>
  <c r="G598"/>
  <c r="I510" i="9" s="1"/>
  <c r="J510" s="1"/>
  <c r="G597" i="3"/>
  <c r="I509" i="9" s="1"/>
  <c r="J509" s="1"/>
  <c r="F234" i="3"/>
  <c r="F1097" s="1"/>
  <c r="E234"/>
  <c r="D234"/>
  <c r="D1097" s="1"/>
  <c r="C234"/>
  <c r="F231"/>
  <c r="F666" s="1"/>
  <c r="E231"/>
  <c r="E666" s="1"/>
  <c r="D231"/>
  <c r="D666" s="1"/>
  <c r="C231"/>
  <c r="G214"/>
  <c r="G213"/>
  <c r="G207"/>
  <c r="G193"/>
  <c r="G192"/>
  <c r="G172"/>
  <c r="G171"/>
  <c r="G165"/>
  <c r="G164"/>
  <c r="G158"/>
  <c r="G157"/>
  <c r="G130"/>
  <c r="G129"/>
  <c r="G123"/>
  <c r="G122"/>
  <c r="G46"/>
  <c r="G45"/>
  <c r="G39"/>
  <c r="G38"/>
  <c r="G32"/>
  <c r="G31"/>
  <c r="G18"/>
  <c r="G17"/>
  <c r="G11"/>
  <c r="G10"/>
  <c r="I797" i="2"/>
  <c r="I505"/>
  <c r="I504"/>
  <c r="I503"/>
  <c r="I502"/>
  <c r="I501"/>
  <c r="I500"/>
  <c r="I499"/>
  <c r="I498"/>
  <c r="I497"/>
  <c r="I496"/>
  <c r="I495"/>
  <c r="I494"/>
  <c r="I493"/>
  <c r="I492"/>
  <c r="I491"/>
  <c r="I490"/>
  <c r="I489"/>
  <c r="I488"/>
  <c r="I487"/>
  <c r="I486"/>
  <c r="I485"/>
  <c r="H119"/>
  <c r="G119"/>
  <c r="F119"/>
  <c r="E119"/>
  <c r="D119"/>
  <c r="C119"/>
  <c r="H116"/>
  <c r="G116"/>
  <c r="F116"/>
  <c r="E116"/>
  <c r="D116"/>
  <c r="C116"/>
  <c r="I113"/>
  <c r="I112"/>
  <c r="I106"/>
  <c r="I105"/>
  <c r="I99"/>
  <c r="I98"/>
  <c r="I88"/>
  <c r="I87"/>
  <c r="I81"/>
  <c r="I80"/>
  <c r="I74"/>
  <c r="I73"/>
  <c r="I67"/>
  <c r="I66"/>
  <c r="I60"/>
  <c r="I59"/>
  <c r="I53"/>
  <c r="I52"/>
  <c r="I46"/>
  <c r="I45"/>
  <c r="I39"/>
  <c r="I38"/>
  <c r="I32"/>
  <c r="I25"/>
  <c r="I24"/>
  <c r="I18"/>
  <c r="I17"/>
  <c r="I11"/>
  <c r="I10"/>
  <c r="K37" i="1"/>
  <c r="J37"/>
  <c r="I37"/>
  <c r="H37"/>
  <c r="G37"/>
  <c r="F37"/>
  <c r="E37"/>
  <c r="D37"/>
  <c r="C37"/>
  <c r="B37"/>
  <c r="K34"/>
  <c r="J34"/>
  <c r="I34"/>
  <c r="H34"/>
  <c r="G34"/>
  <c r="F34"/>
  <c r="E34"/>
  <c r="D34"/>
  <c r="C34"/>
  <c r="B34"/>
  <c r="K28"/>
  <c r="J28"/>
  <c r="I28"/>
  <c r="H28"/>
  <c r="F28"/>
  <c r="E28"/>
  <c r="D28"/>
  <c r="C28"/>
  <c r="K19"/>
  <c r="J19"/>
  <c r="I19"/>
  <c r="H19"/>
  <c r="F19"/>
  <c r="E19"/>
  <c r="D19"/>
  <c r="C19"/>
  <c r="I442" i="9"/>
  <c r="J442" s="1"/>
  <c r="I471"/>
  <c r="P471" s="1"/>
  <c r="I449"/>
  <c r="P449" s="1"/>
  <c r="I455"/>
  <c r="P455" s="1"/>
  <c r="I504"/>
  <c r="P504" s="1"/>
  <c r="O504"/>
  <c r="N504"/>
  <c r="M504"/>
  <c r="L504"/>
  <c r="O510"/>
  <c r="N510"/>
  <c r="M510"/>
  <c r="L510"/>
  <c r="O509"/>
  <c r="N509"/>
  <c r="M509"/>
  <c r="L509"/>
  <c r="I441"/>
  <c r="P441" s="1"/>
  <c r="I456"/>
  <c r="P456" s="1"/>
  <c r="O503"/>
  <c r="N503"/>
  <c r="M503"/>
  <c r="L503"/>
  <c r="G714" i="7" l="1"/>
  <c r="G713"/>
  <c r="G426"/>
  <c r="G427"/>
  <c r="D1088" i="5"/>
  <c r="D1089"/>
  <c r="H1088"/>
  <c r="H1089"/>
  <c r="C1089"/>
  <c r="C1088"/>
  <c r="H657"/>
  <c r="H656"/>
  <c r="G656"/>
  <c r="G657"/>
  <c r="I1086"/>
  <c r="F656"/>
  <c r="F657"/>
  <c r="E656"/>
  <c r="E657"/>
  <c r="D657"/>
  <c r="D656"/>
  <c r="C657"/>
  <c r="C656"/>
  <c r="I654"/>
  <c r="E900" i="6"/>
  <c r="E899"/>
  <c r="C900"/>
  <c r="C899"/>
  <c r="F897"/>
  <c r="D897"/>
  <c r="C496"/>
  <c r="C497"/>
  <c r="E494"/>
  <c r="F494"/>
  <c r="D494"/>
  <c r="E892" i="4"/>
  <c r="E891"/>
  <c r="E459"/>
  <c r="E458"/>
  <c r="C889"/>
  <c r="D889"/>
  <c r="F458"/>
  <c r="F459"/>
  <c r="F889"/>
  <c r="E16" i="1"/>
  <c r="D456" i="4"/>
  <c r="C456"/>
  <c r="D1100" i="3"/>
  <c r="F1100"/>
  <c r="D668"/>
  <c r="D669"/>
  <c r="C1097"/>
  <c r="F668"/>
  <c r="F669"/>
  <c r="E669"/>
  <c r="E668"/>
  <c r="E1097"/>
  <c r="C666"/>
  <c r="C668" s="1"/>
  <c r="D984" i="2"/>
  <c r="H984"/>
  <c r="C984"/>
  <c r="G984"/>
  <c r="E984"/>
  <c r="F984"/>
  <c r="F552"/>
  <c r="C552"/>
  <c r="E552"/>
  <c r="G577" i="9"/>
  <c r="G552" i="2"/>
  <c r="G578" i="9" s="1"/>
  <c r="D552" i="2"/>
  <c r="D555" s="1"/>
  <c r="H577" i="9"/>
  <c r="H552" i="2"/>
  <c r="H578" i="9" s="1"/>
  <c r="C577"/>
  <c r="L577" s="1"/>
  <c r="I16" i="1"/>
  <c r="D348" i="4"/>
  <c r="D470" i="9" s="1"/>
  <c r="CR470" i="10" s="1"/>
  <c r="E284" i="4"/>
  <c r="E406" i="9" s="1"/>
  <c r="CS406" i="10" s="1"/>
  <c r="C16" i="1"/>
  <c r="H13"/>
  <c r="F1099" i="3"/>
  <c r="J13" i="1"/>
  <c r="D1099" i="3"/>
  <c r="E13" i="1"/>
  <c r="I518" i="9"/>
  <c r="P518" s="1"/>
  <c r="I522"/>
  <c r="P522" s="1"/>
  <c r="I526"/>
  <c r="J526" s="1"/>
  <c r="I530"/>
  <c r="P530" s="1"/>
  <c r="O530" s="1"/>
  <c r="N530" s="1"/>
  <c r="D13" i="1"/>
  <c r="D793" i="6"/>
  <c r="E245"/>
  <c r="B328" i="10" s="1"/>
  <c r="J508" i="9"/>
  <c r="P508"/>
  <c r="O508" s="1"/>
  <c r="N508" s="1"/>
  <c r="F589" i="6"/>
  <c r="F245"/>
  <c r="C328" i="10" s="1"/>
  <c r="D245" i="6"/>
  <c r="A328" i="10" s="1"/>
  <c r="I514" i="9"/>
  <c r="P514" s="1"/>
  <c r="O514" s="1"/>
  <c r="N514" s="1"/>
  <c r="D704" i="4"/>
  <c r="K16" i="1"/>
  <c r="D16"/>
  <c r="E813" i="4"/>
  <c r="F813"/>
  <c r="F576" i="9"/>
  <c r="O576" s="1"/>
  <c r="B28" i="1"/>
  <c r="F16"/>
  <c r="E326" i="4"/>
  <c r="E448" i="9" s="1"/>
  <c r="N448" s="1"/>
  <c r="E752" i="4"/>
  <c r="D263"/>
  <c r="E384" i="10" s="1"/>
  <c r="D321" i="4"/>
  <c r="D443" i="9" s="1"/>
  <c r="CR443" i="10" s="1"/>
  <c r="C13" i="1"/>
  <c r="E993" i="3"/>
  <c r="I13" i="1"/>
  <c r="I511" i="9"/>
  <c r="P511" s="1"/>
  <c r="I515"/>
  <c r="J515" s="1"/>
  <c r="I519"/>
  <c r="J519" s="1"/>
  <c r="I523"/>
  <c r="P523" s="1"/>
  <c r="O523" s="1"/>
  <c r="N523" s="1"/>
  <c r="M523" s="1"/>
  <c r="L523" s="1"/>
  <c r="I527"/>
  <c r="J527" s="1"/>
  <c r="I531"/>
  <c r="P531" s="1"/>
  <c r="D993" i="3"/>
  <c r="I513" i="9"/>
  <c r="J513" s="1"/>
  <c r="I517"/>
  <c r="J517" s="1"/>
  <c r="I521"/>
  <c r="P521" s="1"/>
  <c r="O521" s="1"/>
  <c r="N521" s="1"/>
  <c r="M521" s="1"/>
  <c r="L521" s="1"/>
  <c r="I525"/>
  <c r="P525" s="1"/>
  <c r="I529"/>
  <c r="J529" s="1"/>
  <c r="F13" i="1"/>
  <c r="C576" i="9"/>
  <c r="L576" s="1"/>
  <c r="F993" i="3"/>
  <c r="I512" i="9"/>
  <c r="J512" s="1"/>
  <c r="I516"/>
  <c r="P516" s="1"/>
  <c r="O516" s="1"/>
  <c r="N516" s="1"/>
  <c r="M516" s="1"/>
  <c r="L516" s="1"/>
  <c r="I520"/>
  <c r="P520" s="1"/>
  <c r="I524"/>
  <c r="J524" s="1"/>
  <c r="I528"/>
  <c r="P528" s="1"/>
  <c r="G234" i="3"/>
  <c r="C962" i="2"/>
  <c r="F962"/>
  <c r="I10" i="1"/>
  <c r="D962" i="2"/>
  <c r="H962"/>
  <c r="G515"/>
  <c r="G541" i="9" s="1"/>
  <c r="G576"/>
  <c r="E530" i="2"/>
  <c r="E556" i="9" s="1"/>
  <c r="N556" s="1"/>
  <c r="H530" i="2"/>
  <c r="H556" i="9" s="1"/>
  <c r="H576"/>
  <c r="F530" i="2"/>
  <c r="F556" i="9" s="1"/>
  <c r="O556" s="1"/>
  <c r="K13" i="1"/>
  <c r="G231" i="3"/>
  <c r="E634" i="4"/>
  <c r="G28" i="1"/>
  <c r="F348" i="4"/>
  <c r="F470" i="9" s="1"/>
  <c r="O470" s="1"/>
  <c r="F326" i="4"/>
  <c r="F448" i="9" s="1"/>
  <c r="CT448" i="10" s="1"/>
  <c r="E263" i="4"/>
  <c r="E348"/>
  <c r="E470" i="9" s="1"/>
  <c r="N470" s="1"/>
  <c r="D268" i="4"/>
  <c r="D390" i="9" s="1"/>
  <c r="M390" s="1"/>
  <c r="L390" s="1"/>
  <c r="D326" i="4"/>
  <c r="D448" i="9" s="1"/>
  <c r="CR448" i="10" s="1"/>
  <c r="F704" i="4"/>
  <c r="F752"/>
  <c r="H16" i="1"/>
  <c r="F634" i="4"/>
  <c r="E704"/>
  <c r="D813"/>
  <c r="D634"/>
  <c r="J16" i="1"/>
  <c r="D752" i="4"/>
  <c r="G24"/>
  <c r="G889" s="1"/>
  <c r="D284"/>
  <c r="D406" i="9" s="1"/>
  <c r="G21" i="4"/>
  <c r="E268"/>
  <c r="E390" i="9" s="1"/>
  <c r="E321" i="4"/>
  <c r="E443" i="9" s="1"/>
  <c r="F263" i="4"/>
  <c r="F268"/>
  <c r="F390" i="9" s="1"/>
  <c r="F284" i="4"/>
  <c r="F406" i="9" s="1"/>
  <c r="G511" i="2"/>
  <c r="G537" i="9" s="1"/>
  <c r="H10" i="1"/>
  <c r="E962" i="2"/>
  <c r="J10" i="1"/>
  <c r="F10"/>
  <c r="C530" i="2"/>
  <c r="C556" i="9" s="1"/>
  <c r="L556" s="1"/>
  <c r="E10" i="1"/>
  <c r="G962" i="2"/>
  <c r="G530"/>
  <c r="G556" i="9" s="1"/>
  <c r="C10" i="1"/>
  <c r="D10"/>
  <c r="D530" i="2"/>
  <c r="D556" i="9" s="1"/>
  <c r="M556" s="1"/>
  <c r="I116" i="2"/>
  <c r="I119"/>
  <c r="K10" i="1"/>
  <c r="C522" i="2"/>
  <c r="F793" i="6"/>
  <c r="F789"/>
  <c r="F700"/>
  <c r="G91"/>
  <c r="F774"/>
  <c r="F721"/>
  <c r="D589"/>
  <c r="D721"/>
  <c r="D789"/>
  <c r="D700"/>
  <c r="D774"/>
  <c r="E589"/>
  <c r="E700"/>
  <c r="E721"/>
  <c r="E774"/>
  <c r="E789"/>
  <c r="E793"/>
  <c r="B22" i="1"/>
  <c r="G88" i="6"/>
  <c r="B19" i="1"/>
  <c r="I1060" i="5"/>
  <c r="G19" i="1"/>
  <c r="J455" i="9"/>
  <c r="P509"/>
  <c r="P503"/>
  <c r="J504"/>
  <c r="J456"/>
  <c r="J441"/>
  <c r="P510"/>
  <c r="J450"/>
  <c r="J449"/>
  <c r="J471"/>
  <c r="P442"/>
  <c r="J438"/>
  <c r="F578" l="1"/>
  <c r="O578" s="1"/>
  <c r="E578"/>
  <c r="N578" s="1"/>
  <c r="D578"/>
  <c r="M578" s="1"/>
  <c r="C578"/>
  <c r="L578" s="1"/>
  <c r="I1088" i="5"/>
  <c r="I1089"/>
  <c r="I657"/>
  <c r="I656"/>
  <c r="F900" i="6"/>
  <c r="F899"/>
  <c r="D900"/>
  <c r="D899"/>
  <c r="G897"/>
  <c r="D497"/>
  <c r="D496"/>
  <c r="J522" i="9"/>
  <c r="E497" i="6"/>
  <c r="E496"/>
  <c r="F496"/>
  <c r="F497"/>
  <c r="N406" i="9"/>
  <c r="G494" i="6"/>
  <c r="D577" i="9"/>
  <c r="M577" s="1"/>
  <c r="G891" i="4"/>
  <c r="G892"/>
  <c r="F892"/>
  <c r="F891"/>
  <c r="C892"/>
  <c r="C891"/>
  <c r="D892"/>
  <c r="D891"/>
  <c r="C458"/>
  <c r="C459"/>
  <c r="P526" i="9"/>
  <c r="D458" i="4"/>
  <c r="D459"/>
  <c r="G456"/>
  <c r="E1099" i="3"/>
  <c r="E1100"/>
  <c r="C1099"/>
  <c r="C1100"/>
  <c r="C669"/>
  <c r="G1097"/>
  <c r="G666"/>
  <c r="H987" i="2"/>
  <c r="H986"/>
  <c r="E987"/>
  <c r="E986"/>
  <c r="D986"/>
  <c r="D987"/>
  <c r="F986"/>
  <c r="F987"/>
  <c r="C986"/>
  <c r="C987"/>
  <c r="G987"/>
  <c r="G986"/>
  <c r="D554"/>
  <c r="C555"/>
  <c r="C554"/>
  <c r="F555"/>
  <c r="F554"/>
  <c r="E554"/>
  <c r="E555"/>
  <c r="G555"/>
  <c r="G554"/>
  <c r="I984"/>
  <c r="H555"/>
  <c r="H554"/>
  <c r="I552"/>
  <c r="E577" i="9"/>
  <c r="N577" s="1"/>
  <c r="F577"/>
  <c r="O577" s="1"/>
  <c r="J518"/>
  <c r="M470"/>
  <c r="L470" s="1"/>
  <c r="J530"/>
  <c r="D576"/>
  <c r="M576" s="1"/>
  <c r="E576"/>
  <c r="N576" s="1"/>
  <c r="J511"/>
  <c r="J514"/>
  <c r="O448"/>
  <c r="P519"/>
  <c r="O519" s="1"/>
  <c r="N519" s="1"/>
  <c r="M519" s="1"/>
  <c r="L519" s="1"/>
  <c r="G700" i="6"/>
  <c r="P513" i="9"/>
  <c r="O513" s="1"/>
  <c r="N513" s="1"/>
  <c r="M513" s="1"/>
  <c r="L513" s="1"/>
  <c r="P517"/>
  <c r="P527"/>
  <c r="O527" s="1"/>
  <c r="N527" s="1"/>
  <c r="M527" s="1"/>
  <c r="L527" s="1"/>
  <c r="P524"/>
  <c r="O524" s="1"/>
  <c r="N524" s="1"/>
  <c r="M524" s="1"/>
  <c r="L524" s="1"/>
  <c r="G285" i="6"/>
  <c r="D368" i="10" s="1"/>
  <c r="J523" i="9"/>
  <c r="P529"/>
  <c r="O529" s="1"/>
  <c r="N529" s="1"/>
  <c r="M529" s="1"/>
  <c r="L529" s="1"/>
  <c r="J520"/>
  <c r="M443"/>
  <c r="L443" s="1"/>
  <c r="CS448" i="10"/>
  <c r="P512" i="9"/>
  <c r="G268" i="4"/>
  <c r="I390" i="9" s="1"/>
  <c r="J390" s="1"/>
  <c r="J528"/>
  <c r="J531"/>
  <c r="P515"/>
  <c r="O515" s="1"/>
  <c r="N515" s="1"/>
  <c r="M515" s="1"/>
  <c r="L515" s="1"/>
  <c r="J525"/>
  <c r="G13" i="1"/>
  <c r="B13"/>
  <c r="J521" i="9"/>
  <c r="G993" i="3"/>
  <c r="J516" i="9"/>
  <c r="I962" i="2"/>
  <c r="B10" i="1"/>
  <c r="CS470" i="10"/>
  <c r="M448" i="9"/>
  <c r="L448" s="1"/>
  <c r="CT470" i="10"/>
  <c r="CR390"/>
  <c r="G127" i="4"/>
  <c r="D248" i="10" s="1"/>
  <c r="G16" i="1"/>
  <c r="G634" i="4"/>
  <c r="G752"/>
  <c r="G649"/>
  <c r="G813"/>
  <c r="G704"/>
  <c r="M406" i="9"/>
  <c r="L406" s="1"/>
  <c r="CR406" i="10"/>
  <c r="G284" i="4"/>
  <c r="I406" i="9" s="1"/>
  <c r="J406" s="1"/>
  <c r="G263" i="4"/>
  <c r="CS390" i="10"/>
  <c r="N390" i="9"/>
  <c r="G113" i="4"/>
  <c r="G348"/>
  <c r="I470" i="9" s="1"/>
  <c r="G326" i="4"/>
  <c r="I448" i="9" s="1"/>
  <c r="B16" i="1"/>
  <c r="N443" i="9"/>
  <c r="CS443" i="10"/>
  <c r="O390" i="9"/>
  <c r="CT390" i="10"/>
  <c r="CT406"/>
  <c r="O406" i="9"/>
  <c r="D575"/>
  <c r="M575" s="1"/>
  <c r="G10" i="1"/>
  <c r="I530" i="2"/>
  <c r="I556" i="9" s="1"/>
  <c r="G793" i="6"/>
  <c r="G721"/>
  <c r="G589"/>
  <c r="G774"/>
  <c r="G789"/>
  <c r="G245"/>
  <c r="D328" i="10" s="1"/>
  <c r="I578" i="9" l="1"/>
  <c r="J578" s="1"/>
  <c r="G900" i="6"/>
  <c r="G899"/>
  <c r="G496"/>
  <c r="G497"/>
  <c r="I577" i="9"/>
  <c r="J577" s="1"/>
  <c r="G458" i="4"/>
  <c r="D326" i="10" s="1"/>
  <c r="G459" i="4"/>
  <c r="D327" i="10" s="1"/>
  <c r="G1100" i="3"/>
  <c r="G1099"/>
  <c r="G668"/>
  <c r="G669"/>
  <c r="I987" i="2"/>
  <c r="I986"/>
  <c r="I555"/>
  <c r="I554"/>
  <c r="I576" i="9"/>
  <c r="J576" s="1"/>
  <c r="P390"/>
  <c r="P406"/>
  <c r="P448"/>
  <c r="J448"/>
  <c r="J470"/>
  <c r="P470"/>
  <c r="P556"/>
  <c r="J556"/>
  <c r="I575"/>
  <c r="P578" l="1"/>
  <c r="P577"/>
  <c r="P576"/>
  <c r="C575"/>
  <c r="L575" s="1"/>
  <c r="G575"/>
  <c r="H575"/>
  <c r="J575"/>
  <c r="P575"/>
  <c r="F575" l="1"/>
  <c r="O575" s="1"/>
  <c r="E575"/>
  <c r="N575" s="1"/>
</calcChain>
</file>

<file path=xl/comments1.xml><?xml version="1.0" encoding="utf-8"?>
<comments xmlns="http://schemas.openxmlformats.org/spreadsheetml/2006/main">
  <authors>
    <author/>
  </authors>
  <commentList>
    <comment ref="J204" authorId="0">
      <text>
        <r>
          <rPr>
            <b/>
            <sz val="8"/>
            <color indexed="8"/>
            <rFont val="Tahoma"/>
            <family val="2"/>
          </rPr>
          <t xml:space="preserve">simon francis:
</t>
        </r>
        <r>
          <rPr>
            <sz val="8"/>
            <color indexed="8"/>
            <rFont val="Tahoma"/>
            <family val="2"/>
          </rPr>
          <t>revised fleet stats inserted - as at beg. Jan 09</t>
        </r>
      </text>
    </comment>
    <comment ref="P204" authorId="0">
      <text>
        <r>
          <rPr>
            <b/>
            <sz val="8"/>
            <color indexed="8"/>
            <rFont val="Tahoma"/>
            <family val="2"/>
          </rPr>
          <t xml:space="preserve">simon francis:
</t>
        </r>
        <r>
          <rPr>
            <sz val="8"/>
            <color indexed="8"/>
            <rFont val="Tahoma"/>
            <family val="2"/>
          </rPr>
          <t>revised fleet stats inserted - as at beg. Jan 09</t>
        </r>
      </text>
    </comment>
    <comment ref="J216" authorId="0">
      <text>
        <r>
          <rPr>
            <b/>
            <sz val="8"/>
            <color indexed="8"/>
            <rFont val="Tahoma"/>
            <family val="2"/>
          </rPr>
          <t xml:space="preserve">simon francis:
</t>
        </r>
        <r>
          <rPr>
            <sz val="8"/>
            <color indexed="8"/>
            <rFont val="Tahoma"/>
            <family val="2"/>
          </rPr>
          <t>revised fleet stats inserted - as at beg. apr 09</t>
        </r>
      </text>
    </comment>
    <comment ref="P216" authorId="0">
      <text>
        <r>
          <rPr>
            <b/>
            <sz val="8"/>
            <color indexed="8"/>
            <rFont val="Tahoma"/>
            <family val="2"/>
          </rPr>
          <t xml:space="preserve">simon francis:
</t>
        </r>
        <r>
          <rPr>
            <sz val="8"/>
            <color indexed="8"/>
            <rFont val="Tahoma"/>
            <family val="2"/>
          </rPr>
          <t>revised fleet stats inserted - as at beg. apr 09</t>
        </r>
      </text>
    </comment>
    <comment ref="J229" authorId="0">
      <text>
        <r>
          <rPr>
            <b/>
            <sz val="8"/>
            <color indexed="8"/>
            <rFont val="Tahoma"/>
            <family val="2"/>
          </rPr>
          <t xml:space="preserve">simon francis:
</t>
        </r>
        <r>
          <rPr>
            <sz val="8"/>
            <color indexed="8"/>
            <rFont val="Tahoma"/>
            <family val="2"/>
          </rPr>
          <t>updtd fleet stats inserted as at beg. Jul 09</t>
        </r>
      </text>
    </comment>
    <comment ref="P229" authorId="0">
      <text>
        <r>
          <rPr>
            <b/>
            <sz val="8"/>
            <color indexed="8"/>
            <rFont val="Tahoma"/>
            <family val="2"/>
          </rPr>
          <t xml:space="preserve">simon francis:
</t>
        </r>
        <r>
          <rPr>
            <sz val="8"/>
            <color indexed="8"/>
            <rFont val="Tahoma"/>
            <family val="2"/>
          </rPr>
          <t>updtd fleet stats inserted as at beg. Jul 09</t>
        </r>
      </text>
    </comment>
    <comment ref="J243" authorId="0">
      <text>
        <r>
          <rPr>
            <b/>
            <sz val="8"/>
            <color indexed="8"/>
            <rFont val="Tahoma"/>
            <family val="2"/>
          </rPr>
          <t xml:space="preserve">simon francis:
</t>
        </r>
        <r>
          <rPr>
            <sz val="8"/>
            <color indexed="8"/>
            <rFont val="Tahoma"/>
            <family val="2"/>
          </rPr>
          <t>updtd fleet stats inserted as at beg. oct09</t>
        </r>
      </text>
    </comment>
    <comment ref="P243" authorId="0">
      <text>
        <r>
          <rPr>
            <b/>
            <sz val="8"/>
            <color indexed="8"/>
            <rFont val="Tahoma"/>
            <family val="2"/>
          </rPr>
          <t xml:space="preserve">simon francis:
</t>
        </r>
        <r>
          <rPr>
            <sz val="8"/>
            <color indexed="8"/>
            <rFont val="Tahoma"/>
            <family val="2"/>
          </rPr>
          <t>updtd fleet stats inserted as at beg. oct09</t>
        </r>
      </text>
    </comment>
    <comment ref="J268" authorId="0">
      <text>
        <r>
          <rPr>
            <b/>
            <sz val="8"/>
            <color indexed="8"/>
            <rFont val="Tahoma"/>
            <family val="2"/>
          </rPr>
          <t xml:space="preserve">Simon Francis:
</t>
        </r>
        <r>
          <rPr>
            <sz val="8"/>
            <color indexed="8"/>
            <rFont val="Tahoma"/>
            <family val="2"/>
          </rPr>
          <t>updtd fleet stats as at end march 2010</t>
        </r>
      </text>
    </comment>
    <comment ref="P268" authorId="0">
      <text>
        <r>
          <rPr>
            <b/>
            <sz val="8"/>
            <color indexed="8"/>
            <rFont val="Tahoma"/>
            <family val="2"/>
          </rPr>
          <t xml:space="preserve">Simon Francis:
</t>
        </r>
        <r>
          <rPr>
            <sz val="8"/>
            <color indexed="8"/>
            <rFont val="Tahoma"/>
            <family val="2"/>
          </rPr>
          <t>updtd fleet stats as at end march 2010</t>
        </r>
      </text>
    </comment>
    <comment ref="J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P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J382" authorId="0">
      <text>
        <r>
          <rPr>
            <b/>
            <sz val="9"/>
            <color indexed="8"/>
            <rFont val="Tahoma"/>
            <family val="2"/>
          </rPr>
          <t xml:space="preserve">Simon:
</t>
        </r>
        <r>
          <rPr>
            <sz val="9"/>
            <color indexed="8"/>
            <rFont val="Tahoma"/>
            <family val="2"/>
          </rPr>
          <t>revised fleet stats inserted-11jun12 - per SSY's figures</t>
        </r>
      </text>
    </comment>
    <comment ref="P382" authorId="0">
      <text>
        <r>
          <rPr>
            <b/>
            <sz val="9"/>
            <color indexed="8"/>
            <rFont val="Tahoma"/>
            <family val="2"/>
          </rPr>
          <t xml:space="preserve">Simon:
</t>
        </r>
        <r>
          <rPr>
            <sz val="9"/>
            <color indexed="8"/>
            <rFont val="Tahoma"/>
            <family val="2"/>
          </rPr>
          <t>revised fleet stats inserted-11jun12 - per SSY's figures</t>
        </r>
      </text>
    </comment>
    <comment ref="J447" authorId="0">
      <text>
        <r>
          <rPr>
            <b/>
            <sz val="9"/>
            <color indexed="8"/>
            <rFont val="Tahoma"/>
            <family val="2"/>
          </rPr>
          <t xml:space="preserve">Simon:
</t>
        </r>
        <r>
          <rPr>
            <sz val="9"/>
            <color indexed="8"/>
            <rFont val="Tahoma"/>
            <family val="2"/>
          </rPr>
          <t>new bulker fleet stats inserted</t>
        </r>
      </text>
    </comment>
    <comment ref="P447" authorId="0">
      <text>
        <r>
          <rPr>
            <b/>
            <sz val="9"/>
            <color indexed="8"/>
            <rFont val="Tahoma"/>
            <family val="2"/>
          </rPr>
          <t xml:space="preserve">Simon:
</t>
        </r>
        <r>
          <rPr>
            <sz val="9"/>
            <color indexed="8"/>
            <rFont val="Tahoma"/>
            <family val="2"/>
          </rPr>
          <t>new bulker fleet stats inserted</t>
        </r>
      </text>
    </comment>
    <comment ref="J448" authorId="0">
      <text>
        <r>
          <rPr>
            <b/>
            <sz val="9"/>
            <color indexed="8"/>
            <rFont val="Tahoma"/>
            <family val="2"/>
          </rPr>
          <t xml:space="preserve">Simon:
</t>
        </r>
        <r>
          <rPr>
            <sz val="9"/>
            <color indexed="8"/>
            <rFont val="Tahoma"/>
            <family val="2"/>
          </rPr>
          <t>new bulker fleet stats inserted</t>
        </r>
      </text>
    </comment>
    <comment ref="P448" authorId="0">
      <text>
        <r>
          <rPr>
            <b/>
            <sz val="9"/>
            <color indexed="8"/>
            <rFont val="Tahoma"/>
            <family val="2"/>
          </rPr>
          <t xml:space="preserve">Simon:
</t>
        </r>
        <r>
          <rPr>
            <sz val="9"/>
            <color indexed="8"/>
            <rFont val="Tahoma"/>
            <family val="2"/>
          </rPr>
          <t>new bulker fleet stats inserted</t>
        </r>
      </text>
    </comment>
    <comment ref="J449" authorId="0">
      <text>
        <r>
          <rPr>
            <b/>
            <sz val="9"/>
            <color indexed="8"/>
            <rFont val="Tahoma"/>
            <family val="2"/>
          </rPr>
          <t xml:space="preserve">Simon:
</t>
        </r>
        <r>
          <rPr>
            <sz val="9"/>
            <color indexed="8"/>
            <rFont val="Tahoma"/>
            <family val="2"/>
          </rPr>
          <t>new bulker fleet stats inserted</t>
        </r>
      </text>
    </comment>
    <comment ref="P449" authorId="0">
      <text>
        <r>
          <rPr>
            <b/>
            <sz val="9"/>
            <color indexed="8"/>
            <rFont val="Tahoma"/>
            <family val="2"/>
          </rPr>
          <t xml:space="preserve">Simon:
</t>
        </r>
        <r>
          <rPr>
            <sz val="9"/>
            <color indexed="8"/>
            <rFont val="Tahoma"/>
            <family val="2"/>
          </rPr>
          <t>new bulker fleet stats inserted</t>
        </r>
      </text>
    </comment>
    <comment ref="J450" authorId="0">
      <text>
        <r>
          <rPr>
            <b/>
            <sz val="9"/>
            <color indexed="8"/>
            <rFont val="Tahoma"/>
            <family val="2"/>
          </rPr>
          <t xml:space="preserve">Simon:
</t>
        </r>
        <r>
          <rPr>
            <sz val="9"/>
            <color indexed="8"/>
            <rFont val="Tahoma"/>
            <family val="2"/>
          </rPr>
          <t>new bulker fleet stats inserted</t>
        </r>
      </text>
    </comment>
    <comment ref="P450" authorId="0">
      <text>
        <r>
          <rPr>
            <b/>
            <sz val="9"/>
            <color indexed="8"/>
            <rFont val="Tahoma"/>
            <family val="2"/>
          </rPr>
          <t xml:space="preserve">Simon:
</t>
        </r>
        <r>
          <rPr>
            <sz val="9"/>
            <color indexed="8"/>
            <rFont val="Tahoma"/>
            <family val="2"/>
          </rPr>
          <t>new bulker fleet stats inserted</t>
        </r>
      </text>
    </comment>
    <comment ref="J451" authorId="0">
      <text>
        <r>
          <rPr>
            <b/>
            <sz val="9"/>
            <color indexed="8"/>
            <rFont val="Tahoma"/>
            <family val="2"/>
          </rPr>
          <t xml:space="preserve">Simon:
</t>
        </r>
        <r>
          <rPr>
            <sz val="9"/>
            <color indexed="8"/>
            <rFont val="Tahoma"/>
            <family val="2"/>
          </rPr>
          <t>new bulker fleet stats inserted</t>
        </r>
      </text>
    </comment>
    <comment ref="P451" authorId="0">
      <text>
        <r>
          <rPr>
            <b/>
            <sz val="9"/>
            <color indexed="8"/>
            <rFont val="Tahoma"/>
            <family val="2"/>
          </rPr>
          <t xml:space="preserve">Simon:
</t>
        </r>
        <r>
          <rPr>
            <sz val="9"/>
            <color indexed="8"/>
            <rFont val="Tahoma"/>
            <family val="2"/>
          </rPr>
          <t>new bulker fleet stats inserted</t>
        </r>
      </text>
    </comment>
    <comment ref="J452" authorId="0">
      <text>
        <r>
          <rPr>
            <b/>
            <sz val="9"/>
            <color indexed="8"/>
            <rFont val="Tahoma"/>
            <family val="2"/>
          </rPr>
          <t xml:space="preserve">Simon:
</t>
        </r>
        <r>
          <rPr>
            <sz val="9"/>
            <color indexed="8"/>
            <rFont val="Tahoma"/>
            <family val="2"/>
          </rPr>
          <t>new bulker fleet stats inserted</t>
        </r>
      </text>
    </comment>
    <comment ref="P452" authorId="0">
      <text>
        <r>
          <rPr>
            <b/>
            <sz val="9"/>
            <color indexed="8"/>
            <rFont val="Tahoma"/>
            <family val="2"/>
          </rPr>
          <t xml:space="preserve">Simon:
</t>
        </r>
        <r>
          <rPr>
            <sz val="9"/>
            <color indexed="8"/>
            <rFont val="Tahoma"/>
            <family val="2"/>
          </rPr>
          <t>new bulker fleet stats inserted</t>
        </r>
      </text>
    </comment>
    <comment ref="J453" authorId="0">
      <text>
        <r>
          <rPr>
            <b/>
            <sz val="9"/>
            <color indexed="8"/>
            <rFont val="Tahoma"/>
            <family val="2"/>
          </rPr>
          <t xml:space="preserve">Simon:
</t>
        </r>
        <r>
          <rPr>
            <sz val="9"/>
            <color indexed="8"/>
            <rFont val="Tahoma"/>
            <family val="2"/>
          </rPr>
          <t>new bulker fleet stats inserted</t>
        </r>
      </text>
    </comment>
    <comment ref="P453" authorId="0">
      <text>
        <r>
          <rPr>
            <b/>
            <sz val="9"/>
            <color indexed="8"/>
            <rFont val="Tahoma"/>
            <family val="2"/>
          </rPr>
          <t xml:space="preserve">Simon:
</t>
        </r>
        <r>
          <rPr>
            <sz val="9"/>
            <color indexed="8"/>
            <rFont val="Tahoma"/>
            <family val="2"/>
          </rPr>
          <t>new bulker fleet stats inserted</t>
        </r>
      </text>
    </comment>
    <comment ref="J454" authorId="0">
      <text>
        <r>
          <rPr>
            <b/>
            <sz val="9"/>
            <color indexed="8"/>
            <rFont val="Tahoma"/>
            <family val="2"/>
          </rPr>
          <t xml:space="preserve">Simon:
</t>
        </r>
        <r>
          <rPr>
            <sz val="9"/>
            <color indexed="8"/>
            <rFont val="Tahoma"/>
            <family val="2"/>
          </rPr>
          <t>new bulker fleet stats inserted</t>
        </r>
      </text>
    </comment>
    <comment ref="P454" authorId="0">
      <text>
        <r>
          <rPr>
            <b/>
            <sz val="9"/>
            <color indexed="8"/>
            <rFont val="Tahoma"/>
            <family val="2"/>
          </rPr>
          <t xml:space="preserve">Simon:
</t>
        </r>
        <r>
          <rPr>
            <sz val="9"/>
            <color indexed="8"/>
            <rFont val="Tahoma"/>
            <family val="2"/>
          </rPr>
          <t>new bulker fleet stats inserted</t>
        </r>
      </text>
    </comment>
    <comment ref="J455" authorId="0">
      <text>
        <r>
          <rPr>
            <b/>
            <sz val="9"/>
            <color indexed="8"/>
            <rFont val="Tahoma"/>
            <family val="2"/>
          </rPr>
          <t xml:space="preserve">Simon:
</t>
        </r>
        <r>
          <rPr>
            <sz val="9"/>
            <color indexed="8"/>
            <rFont val="Tahoma"/>
            <family val="2"/>
          </rPr>
          <t>new bulker fleet stats inserted</t>
        </r>
      </text>
    </comment>
    <comment ref="P455" authorId="0">
      <text>
        <r>
          <rPr>
            <b/>
            <sz val="9"/>
            <color indexed="8"/>
            <rFont val="Tahoma"/>
            <family val="2"/>
          </rPr>
          <t xml:space="preserve">Simon:
</t>
        </r>
        <r>
          <rPr>
            <sz val="9"/>
            <color indexed="8"/>
            <rFont val="Tahoma"/>
            <family val="2"/>
          </rPr>
          <t>new bulker fleet stats inserted</t>
        </r>
      </text>
    </comment>
    <comment ref="J456" authorId="0">
      <text>
        <r>
          <rPr>
            <b/>
            <sz val="9"/>
            <color indexed="8"/>
            <rFont val="Tahoma"/>
            <family val="2"/>
          </rPr>
          <t xml:space="preserve">Simon:
</t>
        </r>
        <r>
          <rPr>
            <sz val="9"/>
            <color indexed="8"/>
            <rFont val="Tahoma"/>
            <family val="2"/>
          </rPr>
          <t>new bulker fleet stats inserted</t>
        </r>
      </text>
    </comment>
    <comment ref="P456" authorId="0">
      <text>
        <r>
          <rPr>
            <b/>
            <sz val="9"/>
            <color indexed="8"/>
            <rFont val="Tahoma"/>
            <family val="2"/>
          </rPr>
          <t xml:space="preserve">Simon:
</t>
        </r>
        <r>
          <rPr>
            <sz val="9"/>
            <color indexed="8"/>
            <rFont val="Tahoma"/>
            <family val="2"/>
          </rPr>
          <t>new bulker fleet stats inserted</t>
        </r>
      </text>
    </comment>
    <comment ref="J457" authorId="0">
      <text>
        <r>
          <rPr>
            <b/>
            <sz val="9"/>
            <color indexed="8"/>
            <rFont val="Tahoma"/>
            <family val="2"/>
          </rPr>
          <t xml:space="preserve">Simon:
</t>
        </r>
        <r>
          <rPr>
            <sz val="9"/>
            <color indexed="8"/>
            <rFont val="Tahoma"/>
            <family val="2"/>
          </rPr>
          <t>new bulker fleet stats inserted</t>
        </r>
      </text>
    </comment>
    <comment ref="P457" authorId="0">
      <text>
        <r>
          <rPr>
            <b/>
            <sz val="9"/>
            <color indexed="8"/>
            <rFont val="Tahoma"/>
            <family val="2"/>
          </rPr>
          <t xml:space="preserve">Simon:
</t>
        </r>
        <r>
          <rPr>
            <sz val="9"/>
            <color indexed="8"/>
            <rFont val="Tahoma"/>
            <family val="2"/>
          </rPr>
          <t>new bulker fleet stats inserted</t>
        </r>
      </text>
    </comment>
    <comment ref="J458" authorId="0">
      <text>
        <r>
          <rPr>
            <b/>
            <sz val="9"/>
            <color indexed="8"/>
            <rFont val="Tahoma"/>
            <family val="2"/>
          </rPr>
          <t xml:space="preserve">Simon:
</t>
        </r>
        <r>
          <rPr>
            <sz val="9"/>
            <color indexed="8"/>
            <rFont val="Tahoma"/>
            <family val="2"/>
          </rPr>
          <t>new bulker fleet stats inserted</t>
        </r>
      </text>
    </comment>
    <comment ref="P458" authorId="0">
      <text>
        <r>
          <rPr>
            <b/>
            <sz val="9"/>
            <color indexed="8"/>
            <rFont val="Tahoma"/>
            <family val="2"/>
          </rPr>
          <t xml:space="preserve">Simon:
</t>
        </r>
        <r>
          <rPr>
            <sz val="9"/>
            <color indexed="8"/>
            <rFont val="Tahoma"/>
            <family val="2"/>
          </rPr>
          <t>new bulker fleet stats inserted</t>
        </r>
      </text>
    </comment>
    <comment ref="J459" authorId="0">
      <text>
        <r>
          <rPr>
            <b/>
            <sz val="9"/>
            <color indexed="8"/>
            <rFont val="Tahoma"/>
            <family val="2"/>
          </rPr>
          <t xml:space="preserve">Simon:
</t>
        </r>
        <r>
          <rPr>
            <sz val="9"/>
            <color indexed="8"/>
            <rFont val="Tahoma"/>
            <family val="2"/>
          </rPr>
          <t>new bulker fleet stats inserted</t>
        </r>
      </text>
    </comment>
    <comment ref="P459" authorId="0">
      <text>
        <r>
          <rPr>
            <b/>
            <sz val="9"/>
            <color indexed="8"/>
            <rFont val="Tahoma"/>
            <family val="2"/>
          </rPr>
          <t xml:space="preserve">Simon:
</t>
        </r>
        <r>
          <rPr>
            <sz val="9"/>
            <color indexed="8"/>
            <rFont val="Tahoma"/>
            <family val="2"/>
          </rPr>
          <t>new bulker fleet stats inserted</t>
        </r>
      </text>
    </comment>
    <comment ref="J460" authorId="0">
      <text>
        <r>
          <rPr>
            <b/>
            <sz val="9"/>
            <color indexed="8"/>
            <rFont val="Tahoma"/>
            <family val="2"/>
          </rPr>
          <t xml:space="preserve">Simon:
</t>
        </r>
        <r>
          <rPr>
            <sz val="9"/>
            <color indexed="8"/>
            <rFont val="Tahoma"/>
            <family val="2"/>
          </rPr>
          <t>new bulker fleet stats inserted</t>
        </r>
      </text>
    </comment>
    <comment ref="P460" authorId="0">
      <text>
        <r>
          <rPr>
            <b/>
            <sz val="9"/>
            <color indexed="8"/>
            <rFont val="Tahoma"/>
            <family val="2"/>
          </rPr>
          <t xml:space="preserve">Simon:
</t>
        </r>
        <r>
          <rPr>
            <sz val="9"/>
            <color indexed="8"/>
            <rFont val="Tahoma"/>
            <family val="2"/>
          </rPr>
          <t>new bulker fleet stats inserted</t>
        </r>
      </text>
    </comment>
    <comment ref="J461" authorId="0">
      <text>
        <r>
          <rPr>
            <b/>
            <sz val="9"/>
            <color indexed="8"/>
            <rFont val="Tahoma"/>
            <family val="2"/>
          </rPr>
          <t xml:space="preserve">Simon:
</t>
        </r>
        <r>
          <rPr>
            <sz val="9"/>
            <color indexed="8"/>
            <rFont val="Tahoma"/>
            <family val="2"/>
          </rPr>
          <t>new bulker fleet stats inserted</t>
        </r>
      </text>
    </comment>
    <comment ref="P461" authorId="0">
      <text>
        <r>
          <rPr>
            <b/>
            <sz val="9"/>
            <color indexed="8"/>
            <rFont val="Tahoma"/>
            <family val="2"/>
          </rPr>
          <t xml:space="preserve">Simon:
</t>
        </r>
        <r>
          <rPr>
            <sz val="9"/>
            <color indexed="8"/>
            <rFont val="Tahoma"/>
            <family val="2"/>
          </rPr>
          <t>new bulker fleet stats inserted</t>
        </r>
      </text>
    </comment>
    <comment ref="J462" authorId="0">
      <text>
        <r>
          <rPr>
            <b/>
            <sz val="9"/>
            <color indexed="8"/>
            <rFont val="Tahoma"/>
            <family val="2"/>
          </rPr>
          <t xml:space="preserve">Simon:
</t>
        </r>
        <r>
          <rPr>
            <sz val="9"/>
            <color indexed="8"/>
            <rFont val="Tahoma"/>
            <family val="2"/>
          </rPr>
          <t>new bulker fleet stats inserted</t>
        </r>
      </text>
    </comment>
    <comment ref="P462" authorId="0">
      <text>
        <r>
          <rPr>
            <b/>
            <sz val="9"/>
            <color indexed="8"/>
            <rFont val="Tahoma"/>
            <family val="2"/>
          </rPr>
          <t xml:space="preserve">Simon:
</t>
        </r>
        <r>
          <rPr>
            <sz val="9"/>
            <color indexed="8"/>
            <rFont val="Tahoma"/>
            <family val="2"/>
          </rPr>
          <t>new bulker fleet stats inserted</t>
        </r>
      </text>
    </comment>
    <comment ref="J463" authorId="0">
      <text>
        <r>
          <rPr>
            <b/>
            <sz val="9"/>
            <color indexed="8"/>
            <rFont val="Tahoma"/>
            <family val="2"/>
          </rPr>
          <t xml:space="preserve">Simon:
</t>
        </r>
        <r>
          <rPr>
            <sz val="9"/>
            <color indexed="8"/>
            <rFont val="Tahoma"/>
            <family val="2"/>
          </rPr>
          <t>new bulker fleet stats inserted</t>
        </r>
      </text>
    </comment>
    <comment ref="P463" authorId="0">
      <text>
        <r>
          <rPr>
            <b/>
            <sz val="9"/>
            <color indexed="8"/>
            <rFont val="Tahoma"/>
            <family val="2"/>
          </rPr>
          <t xml:space="preserve">Simon:
</t>
        </r>
        <r>
          <rPr>
            <sz val="9"/>
            <color indexed="8"/>
            <rFont val="Tahoma"/>
            <family val="2"/>
          </rPr>
          <t>new bulker fleet stats inserted</t>
        </r>
      </text>
    </comment>
    <comment ref="J464" authorId="0">
      <text>
        <r>
          <rPr>
            <b/>
            <sz val="9"/>
            <color indexed="8"/>
            <rFont val="Tahoma"/>
            <family val="2"/>
          </rPr>
          <t xml:space="preserve">Simon:
</t>
        </r>
        <r>
          <rPr>
            <sz val="9"/>
            <color indexed="8"/>
            <rFont val="Tahoma"/>
            <family val="2"/>
          </rPr>
          <t>new bulker fleet stats inserted</t>
        </r>
      </text>
    </comment>
    <comment ref="P464" authorId="0">
      <text>
        <r>
          <rPr>
            <b/>
            <sz val="9"/>
            <color indexed="8"/>
            <rFont val="Tahoma"/>
            <family val="2"/>
          </rPr>
          <t xml:space="preserve">Simon:
</t>
        </r>
        <r>
          <rPr>
            <sz val="9"/>
            <color indexed="8"/>
            <rFont val="Tahoma"/>
            <family val="2"/>
          </rPr>
          <t>new bulker fleet stats inserted</t>
        </r>
      </text>
    </comment>
    <comment ref="J465" authorId="0">
      <text>
        <r>
          <rPr>
            <b/>
            <sz val="9"/>
            <color indexed="8"/>
            <rFont val="Tahoma"/>
            <family val="2"/>
          </rPr>
          <t xml:space="preserve">Simon:
</t>
        </r>
        <r>
          <rPr>
            <sz val="9"/>
            <color indexed="8"/>
            <rFont val="Tahoma"/>
            <family val="2"/>
          </rPr>
          <t>new bulker fleet stats inserted</t>
        </r>
      </text>
    </comment>
    <comment ref="P465" authorId="0">
      <text>
        <r>
          <rPr>
            <b/>
            <sz val="9"/>
            <color indexed="8"/>
            <rFont val="Tahoma"/>
            <family val="2"/>
          </rPr>
          <t xml:space="preserve">Simon:
</t>
        </r>
        <r>
          <rPr>
            <sz val="9"/>
            <color indexed="8"/>
            <rFont val="Tahoma"/>
            <family val="2"/>
          </rPr>
          <t>new bulker fleet stats inserted</t>
        </r>
      </text>
    </comment>
    <comment ref="J466" authorId="0">
      <text>
        <r>
          <rPr>
            <b/>
            <sz val="9"/>
            <color indexed="8"/>
            <rFont val="Tahoma"/>
            <family val="2"/>
          </rPr>
          <t xml:space="preserve">Simon:
</t>
        </r>
        <r>
          <rPr>
            <sz val="9"/>
            <color indexed="8"/>
            <rFont val="Tahoma"/>
            <family val="2"/>
          </rPr>
          <t>new bulker fleet stats inserted</t>
        </r>
      </text>
    </comment>
    <comment ref="P466" authorId="0">
      <text>
        <r>
          <rPr>
            <b/>
            <sz val="9"/>
            <color indexed="8"/>
            <rFont val="Tahoma"/>
            <family val="2"/>
          </rPr>
          <t xml:space="preserve">Simon:
</t>
        </r>
        <r>
          <rPr>
            <sz val="9"/>
            <color indexed="8"/>
            <rFont val="Tahoma"/>
            <family val="2"/>
          </rPr>
          <t>new bulker fleet stats inserted</t>
        </r>
      </text>
    </comment>
    <comment ref="J467" authorId="0">
      <text>
        <r>
          <rPr>
            <b/>
            <sz val="9"/>
            <color indexed="8"/>
            <rFont val="Tahoma"/>
            <family val="2"/>
          </rPr>
          <t xml:space="preserve">Simon:
</t>
        </r>
        <r>
          <rPr>
            <sz val="9"/>
            <color indexed="8"/>
            <rFont val="Tahoma"/>
            <family val="2"/>
          </rPr>
          <t>new bulker fleet stats inserted</t>
        </r>
      </text>
    </comment>
    <comment ref="P467" authorId="0">
      <text>
        <r>
          <rPr>
            <b/>
            <sz val="9"/>
            <color indexed="8"/>
            <rFont val="Tahoma"/>
            <family val="2"/>
          </rPr>
          <t xml:space="preserve">Simon:
</t>
        </r>
        <r>
          <rPr>
            <sz val="9"/>
            <color indexed="8"/>
            <rFont val="Tahoma"/>
            <family val="2"/>
          </rPr>
          <t>new bulker fleet stats inserted</t>
        </r>
      </text>
    </comment>
    <comment ref="J468" authorId="0">
      <text>
        <r>
          <rPr>
            <b/>
            <sz val="9"/>
            <color indexed="8"/>
            <rFont val="Tahoma"/>
            <family val="2"/>
          </rPr>
          <t xml:space="preserve">Simon:
</t>
        </r>
        <r>
          <rPr>
            <sz val="9"/>
            <color indexed="8"/>
            <rFont val="Tahoma"/>
            <family val="2"/>
          </rPr>
          <t>new bulker fleet stats inserted</t>
        </r>
      </text>
    </comment>
    <comment ref="P468" authorId="0">
      <text>
        <r>
          <rPr>
            <b/>
            <sz val="9"/>
            <color indexed="8"/>
            <rFont val="Tahoma"/>
            <family val="2"/>
          </rPr>
          <t xml:space="preserve">Simon:
</t>
        </r>
        <r>
          <rPr>
            <sz val="9"/>
            <color indexed="8"/>
            <rFont val="Tahoma"/>
            <family val="2"/>
          </rPr>
          <t>new bulker fleet stats inserted</t>
        </r>
      </text>
    </comment>
    <comment ref="J469" authorId="0">
      <text>
        <r>
          <rPr>
            <b/>
            <sz val="9"/>
            <color indexed="8"/>
            <rFont val="Tahoma"/>
            <family val="2"/>
          </rPr>
          <t xml:space="preserve">Simon:
</t>
        </r>
        <r>
          <rPr>
            <sz val="9"/>
            <color indexed="8"/>
            <rFont val="Tahoma"/>
            <family val="2"/>
          </rPr>
          <t>new bulker fleet stats inserted</t>
        </r>
      </text>
    </comment>
    <comment ref="P469" authorId="0">
      <text>
        <r>
          <rPr>
            <b/>
            <sz val="9"/>
            <color indexed="8"/>
            <rFont val="Tahoma"/>
            <family val="2"/>
          </rPr>
          <t xml:space="preserve">Simon:
</t>
        </r>
        <r>
          <rPr>
            <sz val="9"/>
            <color indexed="8"/>
            <rFont val="Tahoma"/>
            <family val="2"/>
          </rPr>
          <t>new bulker fleet stats inserted</t>
        </r>
      </text>
    </comment>
    <comment ref="J470" authorId="0">
      <text>
        <r>
          <rPr>
            <b/>
            <sz val="9"/>
            <color indexed="8"/>
            <rFont val="Tahoma"/>
            <family val="2"/>
          </rPr>
          <t xml:space="preserve">Simon:
</t>
        </r>
        <r>
          <rPr>
            <sz val="9"/>
            <color indexed="8"/>
            <rFont val="Tahoma"/>
            <family val="2"/>
          </rPr>
          <t>new bulker fleet stats inserted</t>
        </r>
      </text>
    </comment>
    <comment ref="P470" authorId="0">
      <text>
        <r>
          <rPr>
            <b/>
            <sz val="9"/>
            <color indexed="8"/>
            <rFont val="Tahoma"/>
            <family val="2"/>
          </rPr>
          <t xml:space="preserve">Simon:
</t>
        </r>
        <r>
          <rPr>
            <sz val="9"/>
            <color indexed="8"/>
            <rFont val="Tahoma"/>
            <family val="2"/>
          </rPr>
          <t>new bulker fleet stats inserted</t>
        </r>
      </text>
    </comment>
    <comment ref="J471" authorId="0">
      <text>
        <r>
          <rPr>
            <b/>
            <sz val="9"/>
            <color indexed="8"/>
            <rFont val="Tahoma"/>
            <family val="2"/>
          </rPr>
          <t xml:space="preserve">Simon:
</t>
        </r>
        <r>
          <rPr>
            <sz val="9"/>
            <color indexed="8"/>
            <rFont val="Tahoma"/>
            <family val="2"/>
          </rPr>
          <t>new bulker fleet stats inserted</t>
        </r>
      </text>
    </comment>
    <comment ref="P471" authorId="0">
      <text>
        <r>
          <rPr>
            <b/>
            <sz val="9"/>
            <color indexed="8"/>
            <rFont val="Tahoma"/>
            <family val="2"/>
          </rPr>
          <t xml:space="preserve">Simon:
</t>
        </r>
        <r>
          <rPr>
            <sz val="9"/>
            <color indexed="8"/>
            <rFont val="Tahoma"/>
            <family val="2"/>
          </rPr>
          <t>new bulker fleet stats inserted</t>
        </r>
      </text>
    </comment>
    <comment ref="J472" authorId="0">
      <text>
        <r>
          <rPr>
            <b/>
            <sz val="9"/>
            <color indexed="8"/>
            <rFont val="Tahoma"/>
            <family val="2"/>
          </rPr>
          <t xml:space="preserve">Simon:
</t>
        </r>
        <r>
          <rPr>
            <sz val="9"/>
            <color indexed="8"/>
            <rFont val="Tahoma"/>
            <family val="2"/>
          </rPr>
          <t>new bulker fleet stats inserted</t>
        </r>
      </text>
    </comment>
    <comment ref="P472" authorId="0">
      <text>
        <r>
          <rPr>
            <b/>
            <sz val="9"/>
            <color indexed="8"/>
            <rFont val="Tahoma"/>
            <family val="2"/>
          </rPr>
          <t xml:space="preserve">Simon:
</t>
        </r>
        <r>
          <rPr>
            <sz val="9"/>
            <color indexed="8"/>
            <rFont val="Tahoma"/>
            <family val="2"/>
          </rPr>
          <t>new bulker fleet stats inserted</t>
        </r>
      </text>
    </comment>
    <comment ref="J473" authorId="0">
      <text>
        <r>
          <rPr>
            <b/>
            <sz val="9"/>
            <color indexed="8"/>
            <rFont val="Tahoma"/>
            <family val="2"/>
          </rPr>
          <t xml:space="preserve">Simon:
</t>
        </r>
        <r>
          <rPr>
            <sz val="9"/>
            <color indexed="8"/>
            <rFont val="Tahoma"/>
            <family val="2"/>
          </rPr>
          <t>new bulker fleet stats inserted</t>
        </r>
      </text>
    </comment>
    <comment ref="P473" authorId="0">
      <text>
        <r>
          <rPr>
            <b/>
            <sz val="9"/>
            <color indexed="8"/>
            <rFont val="Tahoma"/>
            <family val="2"/>
          </rPr>
          <t xml:space="preserve">Simon:
</t>
        </r>
        <r>
          <rPr>
            <sz val="9"/>
            <color indexed="8"/>
            <rFont val="Tahoma"/>
            <family val="2"/>
          </rPr>
          <t>new bulker fleet stats inserted</t>
        </r>
      </text>
    </comment>
    <comment ref="J474" authorId="0">
      <text>
        <r>
          <rPr>
            <b/>
            <sz val="9"/>
            <color indexed="8"/>
            <rFont val="Tahoma"/>
            <family val="2"/>
          </rPr>
          <t xml:space="preserve">Simon:
</t>
        </r>
        <r>
          <rPr>
            <sz val="9"/>
            <color indexed="8"/>
            <rFont val="Tahoma"/>
            <family val="2"/>
          </rPr>
          <t>new bulker fleet stats inserted</t>
        </r>
      </text>
    </comment>
    <comment ref="P474" authorId="0">
      <text>
        <r>
          <rPr>
            <b/>
            <sz val="9"/>
            <color indexed="8"/>
            <rFont val="Tahoma"/>
            <family val="2"/>
          </rPr>
          <t xml:space="preserve">Simon:
</t>
        </r>
        <r>
          <rPr>
            <sz val="9"/>
            <color indexed="8"/>
            <rFont val="Tahoma"/>
            <family val="2"/>
          </rPr>
          <t>new bulker fleet stats inserted</t>
        </r>
      </text>
    </comment>
    <comment ref="J475" authorId="0">
      <text>
        <r>
          <rPr>
            <b/>
            <sz val="9"/>
            <color indexed="8"/>
            <rFont val="Tahoma"/>
            <family val="2"/>
          </rPr>
          <t xml:space="preserve">Simon:
</t>
        </r>
        <r>
          <rPr>
            <sz val="9"/>
            <color indexed="8"/>
            <rFont val="Tahoma"/>
            <family val="2"/>
          </rPr>
          <t>new bulker fleet stats inserted</t>
        </r>
      </text>
    </comment>
    <comment ref="P475" authorId="0">
      <text>
        <r>
          <rPr>
            <b/>
            <sz val="9"/>
            <color indexed="8"/>
            <rFont val="Tahoma"/>
            <family val="2"/>
          </rPr>
          <t xml:space="preserve">Simon:
</t>
        </r>
        <r>
          <rPr>
            <sz val="9"/>
            <color indexed="8"/>
            <rFont val="Tahoma"/>
            <family val="2"/>
          </rPr>
          <t>new bulker fleet stats inserted</t>
        </r>
      </text>
    </comment>
    <comment ref="J476" authorId="0">
      <text>
        <r>
          <rPr>
            <b/>
            <sz val="9"/>
            <color indexed="8"/>
            <rFont val="Tahoma"/>
            <family val="2"/>
          </rPr>
          <t xml:space="preserve">Simon:
</t>
        </r>
        <r>
          <rPr>
            <sz val="9"/>
            <color indexed="8"/>
            <rFont val="Tahoma"/>
            <family val="2"/>
          </rPr>
          <t>new bulker fleet stats inserted</t>
        </r>
      </text>
    </comment>
    <comment ref="P476" authorId="0">
      <text>
        <r>
          <rPr>
            <b/>
            <sz val="9"/>
            <color indexed="8"/>
            <rFont val="Tahoma"/>
            <family val="2"/>
          </rPr>
          <t xml:space="preserve">Simon:
</t>
        </r>
        <r>
          <rPr>
            <sz val="9"/>
            <color indexed="8"/>
            <rFont val="Tahoma"/>
            <family val="2"/>
          </rPr>
          <t>new bulker fleet stats inserted</t>
        </r>
      </text>
    </comment>
    <comment ref="J477" authorId="0">
      <text>
        <r>
          <rPr>
            <b/>
            <sz val="9"/>
            <color indexed="8"/>
            <rFont val="Tahoma"/>
            <family val="2"/>
          </rPr>
          <t xml:space="preserve">Simon:
</t>
        </r>
        <r>
          <rPr>
            <sz val="9"/>
            <color indexed="8"/>
            <rFont val="Tahoma"/>
            <family val="2"/>
          </rPr>
          <t>new bulker fleet stats inserted</t>
        </r>
      </text>
    </comment>
    <comment ref="P477" authorId="0">
      <text>
        <r>
          <rPr>
            <b/>
            <sz val="9"/>
            <color indexed="8"/>
            <rFont val="Tahoma"/>
            <family val="2"/>
          </rPr>
          <t xml:space="preserve">Simon:
</t>
        </r>
        <r>
          <rPr>
            <sz val="9"/>
            <color indexed="8"/>
            <rFont val="Tahoma"/>
            <family val="2"/>
          </rPr>
          <t>new bulker fleet stats inserted</t>
        </r>
      </text>
    </comment>
    <comment ref="J478" authorId="0">
      <text>
        <r>
          <rPr>
            <b/>
            <sz val="9"/>
            <color indexed="8"/>
            <rFont val="Tahoma"/>
            <family val="2"/>
          </rPr>
          <t xml:space="preserve">Simon:
</t>
        </r>
        <r>
          <rPr>
            <sz val="9"/>
            <color indexed="8"/>
            <rFont val="Tahoma"/>
            <family val="2"/>
          </rPr>
          <t>new bulker fleet stats inserted</t>
        </r>
      </text>
    </comment>
    <comment ref="P478" authorId="0">
      <text>
        <r>
          <rPr>
            <b/>
            <sz val="9"/>
            <color indexed="8"/>
            <rFont val="Tahoma"/>
            <family val="2"/>
          </rPr>
          <t xml:space="preserve">Simon:
</t>
        </r>
        <r>
          <rPr>
            <sz val="9"/>
            <color indexed="8"/>
            <rFont val="Tahoma"/>
            <family val="2"/>
          </rPr>
          <t>new bulker fleet stats inserted</t>
        </r>
      </text>
    </comment>
    <comment ref="J479" authorId="0">
      <text>
        <r>
          <rPr>
            <b/>
            <sz val="9"/>
            <color indexed="8"/>
            <rFont val="Tahoma"/>
            <family val="2"/>
          </rPr>
          <t xml:space="preserve">Simon:
</t>
        </r>
        <r>
          <rPr>
            <sz val="9"/>
            <color indexed="8"/>
            <rFont val="Tahoma"/>
            <family val="2"/>
          </rPr>
          <t>new bulker fleet stats inserted</t>
        </r>
      </text>
    </comment>
    <comment ref="P479" authorId="0">
      <text>
        <r>
          <rPr>
            <b/>
            <sz val="9"/>
            <color indexed="8"/>
            <rFont val="Tahoma"/>
            <family val="2"/>
          </rPr>
          <t xml:space="preserve">Simon:
</t>
        </r>
        <r>
          <rPr>
            <sz val="9"/>
            <color indexed="8"/>
            <rFont val="Tahoma"/>
            <family val="2"/>
          </rPr>
          <t>new bulker fleet stats inserted</t>
        </r>
      </text>
    </comment>
    <comment ref="J480" authorId="0">
      <text>
        <r>
          <rPr>
            <b/>
            <sz val="9"/>
            <color indexed="8"/>
            <rFont val="Tahoma"/>
            <family val="2"/>
          </rPr>
          <t xml:space="preserve">Simon:
</t>
        </r>
        <r>
          <rPr>
            <sz val="9"/>
            <color indexed="8"/>
            <rFont val="Tahoma"/>
            <family val="2"/>
          </rPr>
          <t>new bulker fleet stats inserted</t>
        </r>
      </text>
    </comment>
    <comment ref="P480" authorId="0">
      <text>
        <r>
          <rPr>
            <b/>
            <sz val="9"/>
            <color indexed="8"/>
            <rFont val="Tahoma"/>
            <family val="2"/>
          </rPr>
          <t xml:space="preserve">Simon:
</t>
        </r>
        <r>
          <rPr>
            <sz val="9"/>
            <color indexed="8"/>
            <rFont val="Tahoma"/>
            <family val="2"/>
          </rPr>
          <t>new bulker fleet stats inserted</t>
        </r>
      </text>
    </comment>
    <comment ref="J481" authorId="0">
      <text>
        <r>
          <rPr>
            <b/>
            <sz val="9"/>
            <color indexed="8"/>
            <rFont val="Tahoma"/>
            <family val="2"/>
          </rPr>
          <t xml:space="preserve">Simon:
</t>
        </r>
        <r>
          <rPr>
            <sz val="9"/>
            <color indexed="8"/>
            <rFont val="Tahoma"/>
            <family val="2"/>
          </rPr>
          <t>new bulker fleet stats inserted</t>
        </r>
      </text>
    </comment>
    <comment ref="P481" authorId="0">
      <text>
        <r>
          <rPr>
            <b/>
            <sz val="9"/>
            <color indexed="8"/>
            <rFont val="Tahoma"/>
            <family val="2"/>
          </rPr>
          <t xml:space="preserve">Simon:
</t>
        </r>
        <r>
          <rPr>
            <sz val="9"/>
            <color indexed="8"/>
            <rFont val="Tahoma"/>
            <family val="2"/>
          </rPr>
          <t>new bulker fleet stats inserted</t>
        </r>
      </text>
    </comment>
    <comment ref="J482" authorId="0">
      <text>
        <r>
          <rPr>
            <b/>
            <sz val="9"/>
            <color indexed="8"/>
            <rFont val="Tahoma"/>
            <family val="2"/>
          </rPr>
          <t xml:space="preserve">Simon:
</t>
        </r>
        <r>
          <rPr>
            <sz val="9"/>
            <color indexed="8"/>
            <rFont val="Tahoma"/>
            <family val="2"/>
          </rPr>
          <t>new bulker fleet stats inserted</t>
        </r>
      </text>
    </comment>
    <comment ref="P482" authorId="0">
      <text>
        <r>
          <rPr>
            <b/>
            <sz val="9"/>
            <color indexed="8"/>
            <rFont val="Tahoma"/>
            <family val="2"/>
          </rPr>
          <t xml:space="preserve">Simon:
</t>
        </r>
        <r>
          <rPr>
            <sz val="9"/>
            <color indexed="8"/>
            <rFont val="Tahoma"/>
            <family val="2"/>
          </rPr>
          <t>new bulker fleet stats inserted</t>
        </r>
      </text>
    </comment>
    <comment ref="J483" authorId="0">
      <text>
        <r>
          <rPr>
            <b/>
            <sz val="9"/>
            <color indexed="8"/>
            <rFont val="Tahoma"/>
            <family val="2"/>
          </rPr>
          <t xml:space="preserve">Simon:
</t>
        </r>
        <r>
          <rPr>
            <sz val="9"/>
            <color indexed="8"/>
            <rFont val="Tahoma"/>
            <family val="2"/>
          </rPr>
          <t>new bulker fleet stats inserted</t>
        </r>
      </text>
    </comment>
    <comment ref="P483" authorId="0">
      <text>
        <r>
          <rPr>
            <b/>
            <sz val="9"/>
            <color indexed="8"/>
            <rFont val="Tahoma"/>
            <family val="2"/>
          </rPr>
          <t xml:space="preserve">Simon:
</t>
        </r>
        <r>
          <rPr>
            <sz val="9"/>
            <color indexed="8"/>
            <rFont val="Tahoma"/>
            <family val="2"/>
          </rPr>
          <t>new bulker fleet stats inserted</t>
        </r>
      </text>
    </comment>
    <comment ref="J484" authorId="0">
      <text>
        <r>
          <rPr>
            <b/>
            <sz val="9"/>
            <color indexed="8"/>
            <rFont val="Tahoma"/>
            <family val="2"/>
          </rPr>
          <t xml:space="preserve">Simon:
</t>
        </r>
        <r>
          <rPr>
            <sz val="9"/>
            <color indexed="8"/>
            <rFont val="Tahoma"/>
            <family val="2"/>
          </rPr>
          <t>new bulker fleet stats inserted</t>
        </r>
      </text>
    </comment>
    <comment ref="P484" authorId="0">
      <text>
        <r>
          <rPr>
            <b/>
            <sz val="9"/>
            <color indexed="8"/>
            <rFont val="Tahoma"/>
            <family val="2"/>
          </rPr>
          <t xml:space="preserve">Simon:
</t>
        </r>
        <r>
          <rPr>
            <sz val="9"/>
            <color indexed="8"/>
            <rFont val="Tahoma"/>
            <family val="2"/>
          </rPr>
          <t>new bulker fleet stats inserted</t>
        </r>
      </text>
    </comment>
    <comment ref="J485" authorId="0">
      <text>
        <r>
          <rPr>
            <b/>
            <sz val="9"/>
            <color indexed="8"/>
            <rFont val="Tahoma"/>
            <family val="2"/>
          </rPr>
          <t xml:space="preserve">Simon:
</t>
        </r>
        <r>
          <rPr>
            <sz val="9"/>
            <color indexed="8"/>
            <rFont val="Tahoma"/>
            <family val="2"/>
          </rPr>
          <t>new bulker fleet stats inserted</t>
        </r>
      </text>
    </comment>
    <comment ref="P485" authorId="0">
      <text>
        <r>
          <rPr>
            <b/>
            <sz val="9"/>
            <color indexed="8"/>
            <rFont val="Tahoma"/>
            <family val="2"/>
          </rPr>
          <t xml:space="preserve">Simon:
</t>
        </r>
        <r>
          <rPr>
            <sz val="9"/>
            <color indexed="8"/>
            <rFont val="Tahoma"/>
            <family val="2"/>
          </rPr>
          <t>new bulker fleet stats inserted</t>
        </r>
      </text>
    </comment>
    <comment ref="J486" authorId="0">
      <text>
        <r>
          <rPr>
            <b/>
            <sz val="9"/>
            <color indexed="8"/>
            <rFont val="Tahoma"/>
            <family val="2"/>
          </rPr>
          <t xml:space="preserve">Simon:
</t>
        </r>
        <r>
          <rPr>
            <sz val="9"/>
            <color indexed="8"/>
            <rFont val="Tahoma"/>
            <family val="2"/>
          </rPr>
          <t>new bulker fleet stats inserted</t>
        </r>
      </text>
    </comment>
    <comment ref="P486" authorId="0">
      <text>
        <r>
          <rPr>
            <b/>
            <sz val="9"/>
            <color indexed="8"/>
            <rFont val="Tahoma"/>
            <family val="2"/>
          </rPr>
          <t xml:space="preserve">Simon:
</t>
        </r>
        <r>
          <rPr>
            <sz val="9"/>
            <color indexed="8"/>
            <rFont val="Tahoma"/>
            <family val="2"/>
          </rPr>
          <t>new bulker fleet stats inserted</t>
        </r>
      </text>
    </comment>
    <comment ref="J487" authorId="0">
      <text>
        <r>
          <rPr>
            <b/>
            <sz val="9"/>
            <color indexed="8"/>
            <rFont val="Tahoma"/>
            <family val="2"/>
          </rPr>
          <t xml:space="preserve">Simon:
</t>
        </r>
        <r>
          <rPr>
            <sz val="9"/>
            <color indexed="8"/>
            <rFont val="Tahoma"/>
            <family val="2"/>
          </rPr>
          <t>new bulker fleet stats inserted</t>
        </r>
      </text>
    </comment>
    <comment ref="P487" authorId="0">
      <text>
        <r>
          <rPr>
            <b/>
            <sz val="9"/>
            <color indexed="8"/>
            <rFont val="Tahoma"/>
            <family val="2"/>
          </rPr>
          <t xml:space="preserve">Simon:
</t>
        </r>
        <r>
          <rPr>
            <sz val="9"/>
            <color indexed="8"/>
            <rFont val="Tahoma"/>
            <family val="2"/>
          </rPr>
          <t>new bulker fleet stats inserted</t>
        </r>
      </text>
    </comment>
    <comment ref="J488" authorId="0">
      <text>
        <r>
          <rPr>
            <b/>
            <sz val="9"/>
            <color indexed="8"/>
            <rFont val="Tahoma"/>
            <family val="2"/>
          </rPr>
          <t xml:space="preserve">Simon:
</t>
        </r>
        <r>
          <rPr>
            <sz val="9"/>
            <color indexed="8"/>
            <rFont val="Tahoma"/>
            <family val="2"/>
          </rPr>
          <t>new bulker fleet stats inserted</t>
        </r>
      </text>
    </comment>
    <comment ref="P488" authorId="0">
      <text>
        <r>
          <rPr>
            <b/>
            <sz val="9"/>
            <color indexed="8"/>
            <rFont val="Tahoma"/>
            <family val="2"/>
          </rPr>
          <t xml:space="preserve">Simon:
</t>
        </r>
        <r>
          <rPr>
            <sz val="9"/>
            <color indexed="8"/>
            <rFont val="Tahoma"/>
            <family val="2"/>
          </rPr>
          <t>new bulker fleet stats inserted</t>
        </r>
      </text>
    </comment>
    <comment ref="J489" authorId="0">
      <text>
        <r>
          <rPr>
            <b/>
            <sz val="9"/>
            <color indexed="8"/>
            <rFont val="Tahoma"/>
            <family val="2"/>
          </rPr>
          <t xml:space="preserve">Simon:
</t>
        </r>
        <r>
          <rPr>
            <sz val="9"/>
            <color indexed="8"/>
            <rFont val="Tahoma"/>
            <family val="2"/>
          </rPr>
          <t>new bulker fleet stats inserted</t>
        </r>
      </text>
    </comment>
    <comment ref="P489" authorId="0">
      <text>
        <r>
          <rPr>
            <b/>
            <sz val="9"/>
            <color indexed="8"/>
            <rFont val="Tahoma"/>
            <family val="2"/>
          </rPr>
          <t xml:space="preserve">Simon:
</t>
        </r>
        <r>
          <rPr>
            <sz val="9"/>
            <color indexed="8"/>
            <rFont val="Tahoma"/>
            <family val="2"/>
          </rPr>
          <t>new bulker fleet stats inserted</t>
        </r>
      </text>
    </comment>
    <comment ref="J490" authorId="0">
      <text>
        <r>
          <rPr>
            <b/>
            <sz val="9"/>
            <color indexed="8"/>
            <rFont val="Tahoma"/>
            <family val="2"/>
          </rPr>
          <t xml:space="preserve">Simon:
</t>
        </r>
        <r>
          <rPr>
            <sz val="9"/>
            <color indexed="8"/>
            <rFont val="Tahoma"/>
            <family val="2"/>
          </rPr>
          <t>new bulker fleet stats inserted</t>
        </r>
      </text>
    </comment>
    <comment ref="P490" authorId="0">
      <text>
        <r>
          <rPr>
            <b/>
            <sz val="9"/>
            <color indexed="8"/>
            <rFont val="Tahoma"/>
            <family val="2"/>
          </rPr>
          <t xml:space="preserve">Simon:
</t>
        </r>
        <r>
          <rPr>
            <sz val="9"/>
            <color indexed="8"/>
            <rFont val="Tahoma"/>
            <family val="2"/>
          </rPr>
          <t>new bulker fleet stats inserted</t>
        </r>
      </text>
    </comment>
    <comment ref="J491" authorId="0">
      <text>
        <r>
          <rPr>
            <b/>
            <sz val="9"/>
            <color indexed="8"/>
            <rFont val="Tahoma"/>
            <family val="2"/>
          </rPr>
          <t xml:space="preserve">Simon:
</t>
        </r>
        <r>
          <rPr>
            <sz val="9"/>
            <color indexed="8"/>
            <rFont val="Tahoma"/>
            <family val="2"/>
          </rPr>
          <t>new bulker fleet stats inserted</t>
        </r>
      </text>
    </comment>
    <comment ref="P491" authorId="0">
      <text>
        <r>
          <rPr>
            <b/>
            <sz val="9"/>
            <color indexed="8"/>
            <rFont val="Tahoma"/>
            <family val="2"/>
          </rPr>
          <t xml:space="preserve">Simon:
</t>
        </r>
        <r>
          <rPr>
            <sz val="9"/>
            <color indexed="8"/>
            <rFont val="Tahoma"/>
            <family val="2"/>
          </rPr>
          <t>new bulker fleet stats inserted</t>
        </r>
      </text>
    </comment>
    <comment ref="J492" authorId="0">
      <text>
        <r>
          <rPr>
            <b/>
            <sz val="9"/>
            <color indexed="8"/>
            <rFont val="Tahoma"/>
            <family val="2"/>
          </rPr>
          <t xml:space="preserve">Simon:
</t>
        </r>
        <r>
          <rPr>
            <sz val="9"/>
            <color indexed="8"/>
            <rFont val="Tahoma"/>
            <family val="2"/>
          </rPr>
          <t>new bulker fleet stats inserted</t>
        </r>
      </text>
    </comment>
    <comment ref="P492" authorId="0">
      <text>
        <r>
          <rPr>
            <b/>
            <sz val="9"/>
            <color indexed="8"/>
            <rFont val="Tahoma"/>
            <family val="2"/>
          </rPr>
          <t xml:space="preserve">Simon:
</t>
        </r>
        <r>
          <rPr>
            <sz val="9"/>
            <color indexed="8"/>
            <rFont val="Tahoma"/>
            <family val="2"/>
          </rPr>
          <t>new bulker fleet stats inserted</t>
        </r>
      </text>
    </comment>
    <comment ref="J493" authorId="0">
      <text>
        <r>
          <rPr>
            <b/>
            <sz val="9"/>
            <color indexed="8"/>
            <rFont val="Tahoma"/>
            <family val="2"/>
          </rPr>
          <t xml:space="preserve">Simon:
</t>
        </r>
        <r>
          <rPr>
            <sz val="9"/>
            <color indexed="8"/>
            <rFont val="Tahoma"/>
            <family val="2"/>
          </rPr>
          <t>new bulker fleet stats inserted</t>
        </r>
      </text>
    </comment>
    <comment ref="P493" authorId="0">
      <text>
        <r>
          <rPr>
            <b/>
            <sz val="9"/>
            <color indexed="8"/>
            <rFont val="Tahoma"/>
            <family val="2"/>
          </rPr>
          <t xml:space="preserve">Simon:
</t>
        </r>
        <r>
          <rPr>
            <sz val="9"/>
            <color indexed="8"/>
            <rFont val="Tahoma"/>
            <family val="2"/>
          </rPr>
          <t>new bulker fleet stats inserted</t>
        </r>
      </text>
    </comment>
    <comment ref="J494" authorId="0">
      <text>
        <r>
          <rPr>
            <b/>
            <sz val="9"/>
            <color indexed="8"/>
            <rFont val="Tahoma"/>
            <family val="2"/>
          </rPr>
          <t xml:space="preserve">Simon:
</t>
        </r>
        <r>
          <rPr>
            <sz val="9"/>
            <color indexed="8"/>
            <rFont val="Tahoma"/>
            <family val="2"/>
          </rPr>
          <t>new bulker fleet stats inserted</t>
        </r>
      </text>
    </comment>
    <comment ref="P494" authorId="0">
      <text>
        <r>
          <rPr>
            <b/>
            <sz val="9"/>
            <color indexed="8"/>
            <rFont val="Tahoma"/>
            <family val="2"/>
          </rPr>
          <t xml:space="preserve">Simon:
</t>
        </r>
        <r>
          <rPr>
            <sz val="9"/>
            <color indexed="8"/>
            <rFont val="Tahoma"/>
            <family val="2"/>
          </rPr>
          <t>new bulker fleet stats inserted</t>
        </r>
      </text>
    </comment>
    <comment ref="J495" authorId="0">
      <text>
        <r>
          <rPr>
            <b/>
            <sz val="9"/>
            <color indexed="8"/>
            <rFont val="Tahoma"/>
            <family val="2"/>
          </rPr>
          <t xml:space="preserve">Simon:
</t>
        </r>
        <r>
          <rPr>
            <sz val="9"/>
            <color indexed="8"/>
            <rFont val="Tahoma"/>
            <family val="2"/>
          </rPr>
          <t>new bulker fleet stats inserted</t>
        </r>
      </text>
    </comment>
    <comment ref="P495" authorId="0">
      <text>
        <r>
          <rPr>
            <b/>
            <sz val="9"/>
            <color indexed="8"/>
            <rFont val="Tahoma"/>
            <family val="2"/>
          </rPr>
          <t xml:space="preserve">Simon:
</t>
        </r>
        <r>
          <rPr>
            <sz val="9"/>
            <color indexed="8"/>
            <rFont val="Tahoma"/>
            <family val="2"/>
          </rPr>
          <t>new bulker fleet stats inserted</t>
        </r>
      </text>
    </comment>
    <comment ref="J496" authorId="0">
      <text>
        <r>
          <rPr>
            <b/>
            <sz val="9"/>
            <color indexed="8"/>
            <rFont val="Tahoma"/>
            <family val="2"/>
          </rPr>
          <t xml:space="preserve">Simon:
</t>
        </r>
        <r>
          <rPr>
            <sz val="9"/>
            <color indexed="8"/>
            <rFont val="Tahoma"/>
            <family val="2"/>
          </rPr>
          <t>new bulker fleet stats inserted</t>
        </r>
      </text>
    </comment>
    <comment ref="P496" authorId="0">
      <text>
        <r>
          <rPr>
            <b/>
            <sz val="9"/>
            <color indexed="8"/>
            <rFont val="Tahoma"/>
            <family val="2"/>
          </rPr>
          <t xml:space="preserve">Simon:
</t>
        </r>
        <r>
          <rPr>
            <sz val="9"/>
            <color indexed="8"/>
            <rFont val="Tahoma"/>
            <family val="2"/>
          </rPr>
          <t>new bulker fleet stats inserted</t>
        </r>
      </text>
    </comment>
    <comment ref="J497" authorId="0">
      <text>
        <r>
          <rPr>
            <b/>
            <sz val="9"/>
            <color indexed="8"/>
            <rFont val="Tahoma"/>
            <family val="2"/>
          </rPr>
          <t xml:space="preserve">Simon:
</t>
        </r>
        <r>
          <rPr>
            <sz val="9"/>
            <color indexed="8"/>
            <rFont val="Tahoma"/>
            <family val="2"/>
          </rPr>
          <t>new bulker fleet stats inserted</t>
        </r>
      </text>
    </comment>
    <comment ref="P497" authorId="0">
      <text>
        <r>
          <rPr>
            <b/>
            <sz val="9"/>
            <color indexed="8"/>
            <rFont val="Tahoma"/>
            <family val="2"/>
          </rPr>
          <t xml:space="preserve">Simon:
</t>
        </r>
        <r>
          <rPr>
            <sz val="9"/>
            <color indexed="8"/>
            <rFont val="Tahoma"/>
            <family val="2"/>
          </rPr>
          <t>new bulker fleet stats inserted</t>
        </r>
      </text>
    </comment>
    <comment ref="J498" authorId="0">
      <text>
        <r>
          <rPr>
            <b/>
            <sz val="9"/>
            <color indexed="8"/>
            <rFont val="Tahoma"/>
            <family val="2"/>
          </rPr>
          <t xml:space="preserve">Simon:
</t>
        </r>
        <r>
          <rPr>
            <sz val="9"/>
            <color indexed="8"/>
            <rFont val="Tahoma"/>
            <family val="2"/>
          </rPr>
          <t>new bulker fleet stats inserted</t>
        </r>
      </text>
    </comment>
    <comment ref="P498" authorId="0">
      <text>
        <r>
          <rPr>
            <b/>
            <sz val="9"/>
            <color indexed="8"/>
            <rFont val="Tahoma"/>
            <family val="2"/>
          </rPr>
          <t xml:space="preserve">Simon:
</t>
        </r>
        <r>
          <rPr>
            <sz val="9"/>
            <color indexed="8"/>
            <rFont val="Tahoma"/>
            <family val="2"/>
          </rPr>
          <t>new bulker fleet stats inserted</t>
        </r>
      </text>
    </comment>
    <comment ref="J499" authorId="0">
      <text>
        <r>
          <rPr>
            <b/>
            <sz val="9"/>
            <color indexed="8"/>
            <rFont val="Tahoma"/>
            <family val="2"/>
          </rPr>
          <t xml:space="preserve">Simon:
</t>
        </r>
        <r>
          <rPr>
            <sz val="9"/>
            <color indexed="8"/>
            <rFont val="Tahoma"/>
            <family val="2"/>
          </rPr>
          <t>new bulker fleet stats inserted</t>
        </r>
      </text>
    </comment>
    <comment ref="P499" authorId="0">
      <text>
        <r>
          <rPr>
            <b/>
            <sz val="9"/>
            <color indexed="8"/>
            <rFont val="Tahoma"/>
            <family val="2"/>
          </rPr>
          <t xml:space="preserve">Simon:
</t>
        </r>
        <r>
          <rPr>
            <sz val="9"/>
            <color indexed="8"/>
            <rFont val="Tahoma"/>
            <family val="2"/>
          </rPr>
          <t>new bulker fleet stats inserted</t>
        </r>
      </text>
    </comment>
    <comment ref="J500" authorId="0">
      <text>
        <r>
          <rPr>
            <b/>
            <sz val="9"/>
            <color indexed="8"/>
            <rFont val="Tahoma"/>
            <family val="2"/>
          </rPr>
          <t xml:space="preserve">Simon:
</t>
        </r>
        <r>
          <rPr>
            <sz val="9"/>
            <color indexed="8"/>
            <rFont val="Tahoma"/>
            <family val="2"/>
          </rPr>
          <t>new bulker fleet stats inserted</t>
        </r>
      </text>
    </comment>
    <comment ref="P500" authorId="0">
      <text>
        <r>
          <rPr>
            <b/>
            <sz val="9"/>
            <color indexed="8"/>
            <rFont val="Tahoma"/>
            <family val="2"/>
          </rPr>
          <t xml:space="preserve">Simon:
</t>
        </r>
        <r>
          <rPr>
            <sz val="9"/>
            <color indexed="8"/>
            <rFont val="Tahoma"/>
            <family val="2"/>
          </rPr>
          <t>new bulker fleet stats inserted</t>
        </r>
      </text>
    </comment>
    <comment ref="J501" authorId="0">
      <text>
        <r>
          <rPr>
            <b/>
            <sz val="9"/>
            <color indexed="8"/>
            <rFont val="Tahoma"/>
            <family val="2"/>
          </rPr>
          <t xml:space="preserve">Simon:
</t>
        </r>
        <r>
          <rPr>
            <sz val="9"/>
            <color indexed="8"/>
            <rFont val="Tahoma"/>
            <family val="2"/>
          </rPr>
          <t>new bulker fleet stats inserted</t>
        </r>
      </text>
    </comment>
    <comment ref="P501" authorId="0">
      <text>
        <r>
          <rPr>
            <b/>
            <sz val="9"/>
            <color indexed="8"/>
            <rFont val="Tahoma"/>
            <family val="2"/>
          </rPr>
          <t xml:space="preserve">Simon:
</t>
        </r>
        <r>
          <rPr>
            <sz val="9"/>
            <color indexed="8"/>
            <rFont val="Tahoma"/>
            <family val="2"/>
          </rPr>
          <t>new bulker fleet stats inserted</t>
        </r>
      </text>
    </comment>
    <comment ref="J502" authorId="0">
      <text>
        <r>
          <rPr>
            <b/>
            <sz val="9"/>
            <color indexed="8"/>
            <rFont val="Tahoma"/>
            <family val="2"/>
          </rPr>
          <t xml:space="preserve">Simon:
</t>
        </r>
        <r>
          <rPr>
            <sz val="9"/>
            <color indexed="8"/>
            <rFont val="Tahoma"/>
            <family val="2"/>
          </rPr>
          <t>new bulker fleet stats inserted</t>
        </r>
      </text>
    </comment>
    <comment ref="P502" authorId="0">
      <text>
        <r>
          <rPr>
            <b/>
            <sz val="9"/>
            <color indexed="8"/>
            <rFont val="Tahoma"/>
            <family val="2"/>
          </rPr>
          <t xml:space="preserve">Simon:
</t>
        </r>
        <r>
          <rPr>
            <sz val="9"/>
            <color indexed="8"/>
            <rFont val="Tahoma"/>
            <family val="2"/>
          </rPr>
          <t>new bulker fleet stats inserted</t>
        </r>
      </text>
    </comment>
    <comment ref="J503" authorId="0">
      <text>
        <r>
          <rPr>
            <b/>
            <sz val="9"/>
            <color indexed="8"/>
            <rFont val="Tahoma"/>
            <family val="2"/>
          </rPr>
          <t xml:space="preserve">Simon:
</t>
        </r>
        <r>
          <rPr>
            <sz val="9"/>
            <color indexed="8"/>
            <rFont val="Tahoma"/>
            <family val="2"/>
          </rPr>
          <t>new bulker fleet stats inserted</t>
        </r>
      </text>
    </comment>
    <comment ref="P503" authorId="0">
      <text>
        <r>
          <rPr>
            <b/>
            <sz val="9"/>
            <color indexed="8"/>
            <rFont val="Tahoma"/>
            <family val="2"/>
          </rPr>
          <t xml:space="preserve">Simon:
</t>
        </r>
        <r>
          <rPr>
            <sz val="9"/>
            <color indexed="8"/>
            <rFont val="Tahoma"/>
            <family val="2"/>
          </rPr>
          <t>new bulker fleet stats inserted</t>
        </r>
      </text>
    </comment>
    <comment ref="J504" authorId="0">
      <text>
        <r>
          <rPr>
            <b/>
            <sz val="9"/>
            <color indexed="8"/>
            <rFont val="Tahoma"/>
            <family val="2"/>
          </rPr>
          <t xml:space="preserve">Simon:
</t>
        </r>
        <r>
          <rPr>
            <sz val="9"/>
            <color indexed="8"/>
            <rFont val="Tahoma"/>
            <family val="2"/>
          </rPr>
          <t>new bulker fleet stats inserted</t>
        </r>
      </text>
    </comment>
    <comment ref="P504" authorId="0">
      <text>
        <r>
          <rPr>
            <b/>
            <sz val="9"/>
            <color indexed="8"/>
            <rFont val="Tahoma"/>
            <family val="2"/>
          </rPr>
          <t xml:space="preserve">Simon:
</t>
        </r>
        <r>
          <rPr>
            <sz val="9"/>
            <color indexed="8"/>
            <rFont val="Tahoma"/>
            <family val="2"/>
          </rPr>
          <t>new bulker fleet stats inserted</t>
        </r>
      </text>
    </comment>
    <comment ref="J505" authorId="0">
      <text>
        <r>
          <rPr>
            <b/>
            <sz val="9"/>
            <color indexed="8"/>
            <rFont val="Tahoma"/>
            <family val="2"/>
          </rPr>
          <t xml:space="preserve">Simon:
</t>
        </r>
        <r>
          <rPr>
            <sz val="9"/>
            <color indexed="8"/>
            <rFont val="Tahoma"/>
            <family val="2"/>
          </rPr>
          <t>new bulker fleet stats inserted</t>
        </r>
      </text>
    </comment>
    <comment ref="P505" authorId="0">
      <text>
        <r>
          <rPr>
            <b/>
            <sz val="9"/>
            <color indexed="8"/>
            <rFont val="Tahoma"/>
            <family val="2"/>
          </rPr>
          <t xml:space="preserve">Simon:
</t>
        </r>
        <r>
          <rPr>
            <sz val="9"/>
            <color indexed="8"/>
            <rFont val="Tahoma"/>
            <family val="2"/>
          </rPr>
          <t>new bulker fleet stats inserted</t>
        </r>
      </text>
    </comment>
    <comment ref="J506" authorId="0">
      <text>
        <r>
          <rPr>
            <b/>
            <sz val="9"/>
            <color indexed="8"/>
            <rFont val="Tahoma"/>
            <family val="2"/>
          </rPr>
          <t xml:space="preserve">Simon:
</t>
        </r>
        <r>
          <rPr>
            <sz val="9"/>
            <color indexed="8"/>
            <rFont val="Tahoma"/>
            <family val="2"/>
          </rPr>
          <t>new bulker fleet stats inserted</t>
        </r>
      </text>
    </comment>
    <comment ref="P506" authorId="0">
      <text>
        <r>
          <rPr>
            <b/>
            <sz val="9"/>
            <color indexed="8"/>
            <rFont val="Tahoma"/>
            <family val="2"/>
          </rPr>
          <t xml:space="preserve">Simon:
</t>
        </r>
        <r>
          <rPr>
            <sz val="9"/>
            <color indexed="8"/>
            <rFont val="Tahoma"/>
            <family val="2"/>
          </rPr>
          <t>new bulker fleet stats inserted</t>
        </r>
      </text>
    </comment>
    <comment ref="J507" authorId="0">
      <text>
        <r>
          <rPr>
            <b/>
            <sz val="9"/>
            <color indexed="8"/>
            <rFont val="Tahoma"/>
            <family val="2"/>
          </rPr>
          <t xml:space="preserve">Simon:
</t>
        </r>
        <r>
          <rPr>
            <sz val="9"/>
            <color indexed="8"/>
            <rFont val="Tahoma"/>
            <family val="2"/>
          </rPr>
          <t>new bulker fleet stats inserted</t>
        </r>
      </text>
    </comment>
    <comment ref="P507" authorId="0">
      <text>
        <r>
          <rPr>
            <b/>
            <sz val="9"/>
            <color indexed="8"/>
            <rFont val="Tahoma"/>
            <family val="2"/>
          </rPr>
          <t xml:space="preserve">Simon:
</t>
        </r>
        <r>
          <rPr>
            <sz val="9"/>
            <color indexed="8"/>
            <rFont val="Tahoma"/>
            <family val="2"/>
          </rPr>
          <t>new bulker fleet stats inserted</t>
        </r>
      </text>
    </comment>
    <comment ref="J508" authorId="0">
      <text>
        <r>
          <rPr>
            <b/>
            <sz val="9"/>
            <color indexed="8"/>
            <rFont val="Tahoma"/>
            <family val="2"/>
          </rPr>
          <t xml:space="preserve">Simon:
</t>
        </r>
        <r>
          <rPr>
            <sz val="9"/>
            <color indexed="8"/>
            <rFont val="Tahoma"/>
            <family val="2"/>
          </rPr>
          <t>new bulker fleet stats inserted</t>
        </r>
      </text>
    </comment>
    <comment ref="P508" authorId="0">
      <text>
        <r>
          <rPr>
            <b/>
            <sz val="9"/>
            <color indexed="8"/>
            <rFont val="Tahoma"/>
            <family val="2"/>
          </rPr>
          <t xml:space="preserve">Simon:
</t>
        </r>
        <r>
          <rPr>
            <sz val="9"/>
            <color indexed="8"/>
            <rFont val="Tahoma"/>
            <family val="2"/>
          </rPr>
          <t>new bulker fleet stats inserted</t>
        </r>
      </text>
    </comment>
    <comment ref="J509" authorId="0">
      <text>
        <r>
          <rPr>
            <b/>
            <sz val="9"/>
            <color indexed="8"/>
            <rFont val="Tahoma"/>
            <family val="2"/>
          </rPr>
          <t xml:space="preserve">Simon:
</t>
        </r>
        <r>
          <rPr>
            <sz val="9"/>
            <color indexed="8"/>
            <rFont val="Tahoma"/>
            <family val="2"/>
          </rPr>
          <t>new bulker fleet stats inserted</t>
        </r>
      </text>
    </comment>
    <comment ref="P509" authorId="0">
      <text>
        <r>
          <rPr>
            <b/>
            <sz val="9"/>
            <color indexed="8"/>
            <rFont val="Tahoma"/>
            <family val="2"/>
          </rPr>
          <t xml:space="preserve">Simon:
</t>
        </r>
        <r>
          <rPr>
            <sz val="9"/>
            <color indexed="8"/>
            <rFont val="Tahoma"/>
            <family val="2"/>
          </rPr>
          <t>new bulker fleet stats inserted</t>
        </r>
      </text>
    </comment>
    <comment ref="J510" authorId="0">
      <text>
        <r>
          <rPr>
            <b/>
            <sz val="9"/>
            <color indexed="8"/>
            <rFont val="Tahoma"/>
            <family val="2"/>
          </rPr>
          <t xml:space="preserve">Simon:
</t>
        </r>
        <r>
          <rPr>
            <sz val="9"/>
            <color indexed="8"/>
            <rFont val="Tahoma"/>
            <family val="2"/>
          </rPr>
          <t>new bulker fleet stats inserted</t>
        </r>
      </text>
    </comment>
    <comment ref="P510" authorId="0">
      <text>
        <r>
          <rPr>
            <b/>
            <sz val="9"/>
            <color indexed="8"/>
            <rFont val="Tahoma"/>
            <family val="2"/>
          </rPr>
          <t xml:space="preserve">Simon:
</t>
        </r>
        <r>
          <rPr>
            <sz val="9"/>
            <color indexed="8"/>
            <rFont val="Tahoma"/>
            <family val="2"/>
          </rPr>
          <t>new bulker fleet stats inserted</t>
        </r>
      </text>
    </comment>
    <comment ref="J511" authorId="0">
      <text>
        <r>
          <rPr>
            <b/>
            <sz val="9"/>
            <color indexed="8"/>
            <rFont val="Tahoma"/>
            <family val="2"/>
          </rPr>
          <t xml:space="preserve">Simon:
</t>
        </r>
        <r>
          <rPr>
            <sz val="9"/>
            <color indexed="8"/>
            <rFont val="Tahoma"/>
            <family val="2"/>
          </rPr>
          <t>new bulker fleet stats inserted</t>
        </r>
      </text>
    </comment>
    <comment ref="P511" authorId="0">
      <text>
        <r>
          <rPr>
            <b/>
            <sz val="9"/>
            <color indexed="8"/>
            <rFont val="Tahoma"/>
            <family val="2"/>
          </rPr>
          <t xml:space="preserve">Simon:
</t>
        </r>
        <r>
          <rPr>
            <sz val="9"/>
            <color indexed="8"/>
            <rFont val="Tahoma"/>
            <family val="2"/>
          </rPr>
          <t>new bulker fleet stats inserted</t>
        </r>
      </text>
    </comment>
    <comment ref="J512" authorId="0">
      <text>
        <r>
          <rPr>
            <b/>
            <sz val="9"/>
            <color indexed="8"/>
            <rFont val="Tahoma"/>
            <family val="2"/>
          </rPr>
          <t xml:space="preserve">Simon:
</t>
        </r>
        <r>
          <rPr>
            <sz val="9"/>
            <color indexed="8"/>
            <rFont val="Tahoma"/>
            <family val="2"/>
          </rPr>
          <t>new bulker fleet stats inserted</t>
        </r>
      </text>
    </comment>
    <comment ref="P512" authorId="0">
      <text>
        <r>
          <rPr>
            <b/>
            <sz val="9"/>
            <color indexed="8"/>
            <rFont val="Tahoma"/>
            <family val="2"/>
          </rPr>
          <t xml:space="preserve">Simon:
</t>
        </r>
        <r>
          <rPr>
            <sz val="9"/>
            <color indexed="8"/>
            <rFont val="Tahoma"/>
            <family val="2"/>
          </rPr>
          <t>new bulker fleet stats inserted</t>
        </r>
      </text>
    </comment>
    <comment ref="J513" authorId="0">
      <text>
        <r>
          <rPr>
            <b/>
            <sz val="9"/>
            <color indexed="8"/>
            <rFont val="Tahoma"/>
            <family val="2"/>
          </rPr>
          <t xml:space="preserve">Simon:
</t>
        </r>
        <r>
          <rPr>
            <sz val="9"/>
            <color indexed="8"/>
            <rFont val="Tahoma"/>
            <family val="2"/>
          </rPr>
          <t>new bulker fleet stats inserted</t>
        </r>
      </text>
    </comment>
    <comment ref="P513" authorId="0">
      <text>
        <r>
          <rPr>
            <b/>
            <sz val="9"/>
            <color indexed="8"/>
            <rFont val="Tahoma"/>
            <family val="2"/>
          </rPr>
          <t xml:space="preserve">Simon:
</t>
        </r>
        <r>
          <rPr>
            <sz val="9"/>
            <color indexed="8"/>
            <rFont val="Tahoma"/>
            <family val="2"/>
          </rPr>
          <t>new bulker fleet stats inserted</t>
        </r>
      </text>
    </comment>
    <comment ref="J514" authorId="0">
      <text>
        <r>
          <rPr>
            <b/>
            <sz val="9"/>
            <color indexed="8"/>
            <rFont val="Tahoma"/>
            <family val="2"/>
          </rPr>
          <t xml:space="preserve">Simon:
</t>
        </r>
        <r>
          <rPr>
            <sz val="9"/>
            <color indexed="8"/>
            <rFont val="Tahoma"/>
            <family val="2"/>
          </rPr>
          <t>new bulker fleet stats inserted</t>
        </r>
      </text>
    </comment>
    <comment ref="P514" authorId="0">
      <text>
        <r>
          <rPr>
            <b/>
            <sz val="9"/>
            <color indexed="8"/>
            <rFont val="Tahoma"/>
            <family val="2"/>
          </rPr>
          <t xml:space="preserve">Simon:
</t>
        </r>
        <r>
          <rPr>
            <sz val="9"/>
            <color indexed="8"/>
            <rFont val="Tahoma"/>
            <family val="2"/>
          </rPr>
          <t>new bulker fleet stats inserted</t>
        </r>
      </text>
    </comment>
    <comment ref="J515" authorId="0">
      <text>
        <r>
          <rPr>
            <b/>
            <sz val="9"/>
            <color indexed="8"/>
            <rFont val="Tahoma"/>
            <family val="2"/>
          </rPr>
          <t xml:space="preserve">Simon:
</t>
        </r>
        <r>
          <rPr>
            <sz val="9"/>
            <color indexed="8"/>
            <rFont val="Tahoma"/>
            <family val="2"/>
          </rPr>
          <t>new bulker fleet stats inserted</t>
        </r>
      </text>
    </comment>
    <comment ref="P515" authorId="0">
      <text>
        <r>
          <rPr>
            <b/>
            <sz val="9"/>
            <color indexed="8"/>
            <rFont val="Tahoma"/>
            <family val="2"/>
          </rPr>
          <t xml:space="preserve">Simon:
</t>
        </r>
        <r>
          <rPr>
            <sz val="9"/>
            <color indexed="8"/>
            <rFont val="Tahoma"/>
            <family val="2"/>
          </rPr>
          <t>new bulker fleet stats inserted</t>
        </r>
      </text>
    </comment>
    <comment ref="J516" authorId="0">
      <text>
        <r>
          <rPr>
            <b/>
            <sz val="9"/>
            <color indexed="8"/>
            <rFont val="Tahoma"/>
            <family val="2"/>
          </rPr>
          <t xml:space="preserve">Simon:
</t>
        </r>
        <r>
          <rPr>
            <sz val="9"/>
            <color indexed="8"/>
            <rFont val="Tahoma"/>
            <family val="2"/>
          </rPr>
          <t>new bulker fleet stats inserted</t>
        </r>
      </text>
    </comment>
    <comment ref="P516" authorId="0">
      <text>
        <r>
          <rPr>
            <b/>
            <sz val="9"/>
            <color indexed="8"/>
            <rFont val="Tahoma"/>
            <family val="2"/>
          </rPr>
          <t xml:space="preserve">Simon:
</t>
        </r>
        <r>
          <rPr>
            <sz val="9"/>
            <color indexed="8"/>
            <rFont val="Tahoma"/>
            <family val="2"/>
          </rPr>
          <t>new bulker fleet stats inserted</t>
        </r>
      </text>
    </comment>
    <comment ref="J517" authorId="0">
      <text>
        <r>
          <rPr>
            <b/>
            <sz val="9"/>
            <color indexed="8"/>
            <rFont val="Tahoma"/>
            <family val="2"/>
          </rPr>
          <t xml:space="preserve">Simon:
</t>
        </r>
        <r>
          <rPr>
            <sz val="9"/>
            <color indexed="8"/>
            <rFont val="Tahoma"/>
            <family val="2"/>
          </rPr>
          <t>new bulker fleet stats inserted</t>
        </r>
      </text>
    </comment>
    <comment ref="P517" authorId="0">
      <text>
        <r>
          <rPr>
            <b/>
            <sz val="9"/>
            <color indexed="8"/>
            <rFont val="Tahoma"/>
            <family val="2"/>
          </rPr>
          <t xml:space="preserve">Simon:
</t>
        </r>
        <r>
          <rPr>
            <sz val="9"/>
            <color indexed="8"/>
            <rFont val="Tahoma"/>
            <family val="2"/>
          </rPr>
          <t>new bulker fleet stats inserted</t>
        </r>
      </text>
    </comment>
    <comment ref="J518" authorId="0">
      <text>
        <r>
          <rPr>
            <b/>
            <sz val="9"/>
            <color indexed="8"/>
            <rFont val="Tahoma"/>
            <family val="2"/>
          </rPr>
          <t xml:space="preserve">Simon:
</t>
        </r>
        <r>
          <rPr>
            <sz val="9"/>
            <color indexed="8"/>
            <rFont val="Tahoma"/>
            <family val="2"/>
          </rPr>
          <t>new bulker fleet stats inserted</t>
        </r>
      </text>
    </comment>
    <comment ref="P518" authorId="0">
      <text>
        <r>
          <rPr>
            <b/>
            <sz val="9"/>
            <color indexed="8"/>
            <rFont val="Tahoma"/>
            <family val="2"/>
          </rPr>
          <t xml:space="preserve">Simon:
</t>
        </r>
        <r>
          <rPr>
            <sz val="9"/>
            <color indexed="8"/>
            <rFont val="Tahoma"/>
            <family val="2"/>
          </rPr>
          <t>new bulker fleet stats inserted</t>
        </r>
      </text>
    </comment>
    <comment ref="J519" authorId="0">
      <text>
        <r>
          <rPr>
            <b/>
            <sz val="9"/>
            <color indexed="8"/>
            <rFont val="Tahoma"/>
            <family val="2"/>
          </rPr>
          <t xml:space="preserve">Simon:
</t>
        </r>
        <r>
          <rPr>
            <sz val="9"/>
            <color indexed="8"/>
            <rFont val="Tahoma"/>
            <family val="2"/>
          </rPr>
          <t>new bulker fleet stats inserted</t>
        </r>
      </text>
    </comment>
    <comment ref="P519" authorId="0">
      <text>
        <r>
          <rPr>
            <b/>
            <sz val="9"/>
            <color indexed="8"/>
            <rFont val="Tahoma"/>
            <family val="2"/>
          </rPr>
          <t xml:space="preserve">Simon:
</t>
        </r>
        <r>
          <rPr>
            <sz val="9"/>
            <color indexed="8"/>
            <rFont val="Tahoma"/>
            <family val="2"/>
          </rPr>
          <t>new bulker fleet stats inserted</t>
        </r>
      </text>
    </comment>
    <comment ref="J520" authorId="0">
      <text>
        <r>
          <rPr>
            <b/>
            <sz val="9"/>
            <color indexed="8"/>
            <rFont val="Tahoma"/>
            <family val="2"/>
          </rPr>
          <t xml:space="preserve">Simon:
</t>
        </r>
        <r>
          <rPr>
            <sz val="9"/>
            <color indexed="8"/>
            <rFont val="Tahoma"/>
            <family val="2"/>
          </rPr>
          <t>new bulker fleet stats inserted</t>
        </r>
      </text>
    </comment>
    <comment ref="P520" authorId="0">
      <text>
        <r>
          <rPr>
            <b/>
            <sz val="9"/>
            <color indexed="8"/>
            <rFont val="Tahoma"/>
            <family val="2"/>
          </rPr>
          <t xml:space="preserve">Simon:
</t>
        </r>
        <r>
          <rPr>
            <sz val="9"/>
            <color indexed="8"/>
            <rFont val="Tahoma"/>
            <family val="2"/>
          </rPr>
          <t>new bulker fleet stats inserted</t>
        </r>
      </text>
    </comment>
    <comment ref="J521" authorId="0">
      <text>
        <r>
          <rPr>
            <b/>
            <sz val="9"/>
            <color indexed="8"/>
            <rFont val="Tahoma"/>
            <family val="2"/>
          </rPr>
          <t xml:space="preserve">Simon:
</t>
        </r>
        <r>
          <rPr>
            <sz val="9"/>
            <color indexed="8"/>
            <rFont val="Tahoma"/>
            <family val="2"/>
          </rPr>
          <t>new bulker fleet stats inserted</t>
        </r>
      </text>
    </comment>
    <comment ref="P521" authorId="0">
      <text>
        <r>
          <rPr>
            <b/>
            <sz val="9"/>
            <color indexed="8"/>
            <rFont val="Tahoma"/>
            <family val="2"/>
          </rPr>
          <t xml:space="preserve">Simon:
</t>
        </r>
        <r>
          <rPr>
            <sz val="9"/>
            <color indexed="8"/>
            <rFont val="Tahoma"/>
            <family val="2"/>
          </rPr>
          <t>new bulker fleet stats inserted</t>
        </r>
      </text>
    </comment>
    <comment ref="J522" authorId="0">
      <text>
        <r>
          <rPr>
            <b/>
            <sz val="9"/>
            <color indexed="8"/>
            <rFont val="Tahoma"/>
            <family val="2"/>
          </rPr>
          <t xml:space="preserve">Simon:
</t>
        </r>
        <r>
          <rPr>
            <sz val="9"/>
            <color indexed="8"/>
            <rFont val="Tahoma"/>
            <family val="2"/>
          </rPr>
          <t>new bulker fleet stats inserted</t>
        </r>
      </text>
    </comment>
    <comment ref="P522" authorId="0">
      <text>
        <r>
          <rPr>
            <b/>
            <sz val="9"/>
            <color indexed="8"/>
            <rFont val="Tahoma"/>
            <family val="2"/>
          </rPr>
          <t xml:space="preserve">Simon:
</t>
        </r>
        <r>
          <rPr>
            <sz val="9"/>
            <color indexed="8"/>
            <rFont val="Tahoma"/>
            <family val="2"/>
          </rPr>
          <t>new bulker fleet stats inserted</t>
        </r>
      </text>
    </comment>
    <comment ref="J523" authorId="0">
      <text>
        <r>
          <rPr>
            <b/>
            <sz val="9"/>
            <color indexed="8"/>
            <rFont val="Tahoma"/>
            <family val="2"/>
          </rPr>
          <t xml:space="preserve">Simon:
</t>
        </r>
        <r>
          <rPr>
            <sz val="9"/>
            <color indexed="8"/>
            <rFont val="Tahoma"/>
            <family val="2"/>
          </rPr>
          <t>new bulker fleet stats inserted</t>
        </r>
      </text>
    </comment>
    <comment ref="P523" authorId="0">
      <text>
        <r>
          <rPr>
            <b/>
            <sz val="9"/>
            <color indexed="8"/>
            <rFont val="Tahoma"/>
            <family val="2"/>
          </rPr>
          <t xml:space="preserve">Simon:
</t>
        </r>
        <r>
          <rPr>
            <sz val="9"/>
            <color indexed="8"/>
            <rFont val="Tahoma"/>
            <family val="2"/>
          </rPr>
          <t>new bulker fleet stats inserted</t>
        </r>
      </text>
    </comment>
    <comment ref="J524" authorId="0">
      <text>
        <r>
          <rPr>
            <b/>
            <sz val="9"/>
            <color indexed="8"/>
            <rFont val="Tahoma"/>
            <family val="2"/>
          </rPr>
          <t xml:space="preserve">Simon:
</t>
        </r>
        <r>
          <rPr>
            <sz val="9"/>
            <color indexed="8"/>
            <rFont val="Tahoma"/>
            <family val="2"/>
          </rPr>
          <t>new bulker fleet stats inserted</t>
        </r>
      </text>
    </comment>
    <comment ref="P524" authorId="0">
      <text>
        <r>
          <rPr>
            <b/>
            <sz val="9"/>
            <color indexed="8"/>
            <rFont val="Tahoma"/>
            <family val="2"/>
          </rPr>
          <t xml:space="preserve">Simon:
</t>
        </r>
        <r>
          <rPr>
            <sz val="9"/>
            <color indexed="8"/>
            <rFont val="Tahoma"/>
            <family val="2"/>
          </rPr>
          <t>new bulker fleet stats inserted</t>
        </r>
      </text>
    </comment>
    <comment ref="J525" authorId="0">
      <text>
        <r>
          <rPr>
            <b/>
            <sz val="9"/>
            <color indexed="8"/>
            <rFont val="Tahoma"/>
            <family val="2"/>
          </rPr>
          <t xml:space="preserve">Simon:
</t>
        </r>
        <r>
          <rPr>
            <sz val="9"/>
            <color indexed="8"/>
            <rFont val="Tahoma"/>
            <family val="2"/>
          </rPr>
          <t>new bulker fleet stats inserted</t>
        </r>
      </text>
    </comment>
    <comment ref="P525" authorId="0">
      <text>
        <r>
          <rPr>
            <b/>
            <sz val="9"/>
            <color indexed="8"/>
            <rFont val="Tahoma"/>
            <family val="2"/>
          </rPr>
          <t xml:space="preserve">Simon:
</t>
        </r>
        <r>
          <rPr>
            <sz val="9"/>
            <color indexed="8"/>
            <rFont val="Tahoma"/>
            <family val="2"/>
          </rPr>
          <t>new bulker fleet stats inserted</t>
        </r>
      </text>
    </comment>
    <comment ref="J526" authorId="0">
      <text>
        <r>
          <rPr>
            <b/>
            <sz val="9"/>
            <color indexed="8"/>
            <rFont val="Tahoma"/>
            <family val="2"/>
          </rPr>
          <t xml:space="preserve">Simon:
</t>
        </r>
        <r>
          <rPr>
            <sz val="9"/>
            <color indexed="8"/>
            <rFont val="Tahoma"/>
            <family val="2"/>
          </rPr>
          <t>new bulker fleet stats inserted</t>
        </r>
      </text>
    </comment>
    <comment ref="P526" authorId="0">
      <text>
        <r>
          <rPr>
            <b/>
            <sz val="9"/>
            <color indexed="8"/>
            <rFont val="Tahoma"/>
            <family val="2"/>
          </rPr>
          <t xml:space="preserve">Simon:
</t>
        </r>
        <r>
          <rPr>
            <sz val="9"/>
            <color indexed="8"/>
            <rFont val="Tahoma"/>
            <family val="2"/>
          </rPr>
          <t>new bulker fleet stats inserted</t>
        </r>
      </text>
    </comment>
    <comment ref="J527" authorId="0">
      <text>
        <r>
          <rPr>
            <b/>
            <sz val="9"/>
            <color indexed="8"/>
            <rFont val="Tahoma"/>
            <family val="2"/>
          </rPr>
          <t xml:space="preserve">Simon:
</t>
        </r>
        <r>
          <rPr>
            <sz val="9"/>
            <color indexed="8"/>
            <rFont val="Tahoma"/>
            <family val="2"/>
          </rPr>
          <t>new bulker fleet stats inserted</t>
        </r>
      </text>
    </comment>
    <comment ref="P527" authorId="0">
      <text>
        <r>
          <rPr>
            <b/>
            <sz val="9"/>
            <color indexed="8"/>
            <rFont val="Tahoma"/>
            <family val="2"/>
          </rPr>
          <t xml:space="preserve">Simon:
</t>
        </r>
        <r>
          <rPr>
            <sz val="9"/>
            <color indexed="8"/>
            <rFont val="Tahoma"/>
            <family val="2"/>
          </rPr>
          <t>new bulker fleet stats inserted</t>
        </r>
      </text>
    </comment>
    <comment ref="J528" authorId="0">
      <text>
        <r>
          <rPr>
            <b/>
            <sz val="9"/>
            <color indexed="8"/>
            <rFont val="Tahoma"/>
            <family val="2"/>
          </rPr>
          <t xml:space="preserve">Simon:
</t>
        </r>
        <r>
          <rPr>
            <sz val="9"/>
            <color indexed="8"/>
            <rFont val="Tahoma"/>
            <family val="2"/>
          </rPr>
          <t>new bulker fleet stats inserted</t>
        </r>
      </text>
    </comment>
    <comment ref="P528" authorId="0">
      <text>
        <r>
          <rPr>
            <b/>
            <sz val="9"/>
            <color indexed="8"/>
            <rFont val="Tahoma"/>
            <family val="2"/>
          </rPr>
          <t xml:space="preserve">Simon:
</t>
        </r>
        <r>
          <rPr>
            <sz val="9"/>
            <color indexed="8"/>
            <rFont val="Tahoma"/>
            <family val="2"/>
          </rPr>
          <t>new bulker fleet stats inserted</t>
        </r>
      </text>
    </comment>
    <comment ref="J529" authorId="0">
      <text>
        <r>
          <rPr>
            <b/>
            <sz val="9"/>
            <color indexed="8"/>
            <rFont val="Tahoma"/>
            <family val="2"/>
          </rPr>
          <t xml:space="preserve">Simon:
</t>
        </r>
        <r>
          <rPr>
            <sz val="9"/>
            <color indexed="8"/>
            <rFont val="Tahoma"/>
            <family val="2"/>
          </rPr>
          <t>new bulker fleet stats inserted</t>
        </r>
      </text>
    </comment>
    <comment ref="P529" authorId="0">
      <text>
        <r>
          <rPr>
            <b/>
            <sz val="9"/>
            <color indexed="8"/>
            <rFont val="Tahoma"/>
            <family val="2"/>
          </rPr>
          <t xml:space="preserve">Simon:
</t>
        </r>
        <r>
          <rPr>
            <sz val="9"/>
            <color indexed="8"/>
            <rFont val="Tahoma"/>
            <family val="2"/>
          </rPr>
          <t>new bulker fleet stats inserted</t>
        </r>
      </text>
    </comment>
    <comment ref="J530" authorId="0">
      <text>
        <r>
          <rPr>
            <b/>
            <sz val="9"/>
            <color indexed="8"/>
            <rFont val="Tahoma"/>
            <family val="2"/>
          </rPr>
          <t xml:space="preserve">Simon:
</t>
        </r>
        <r>
          <rPr>
            <sz val="9"/>
            <color indexed="8"/>
            <rFont val="Tahoma"/>
            <family val="2"/>
          </rPr>
          <t>new bulker fleet stats inserted</t>
        </r>
      </text>
    </comment>
    <comment ref="P530" authorId="0">
      <text>
        <r>
          <rPr>
            <b/>
            <sz val="9"/>
            <color indexed="8"/>
            <rFont val="Tahoma"/>
            <family val="2"/>
          </rPr>
          <t xml:space="preserve">Simon:
</t>
        </r>
        <r>
          <rPr>
            <sz val="9"/>
            <color indexed="8"/>
            <rFont val="Tahoma"/>
            <family val="2"/>
          </rPr>
          <t>new bulker fleet stats inserted</t>
        </r>
      </text>
    </comment>
    <comment ref="J531" authorId="0">
      <text>
        <r>
          <rPr>
            <b/>
            <sz val="9"/>
            <color indexed="8"/>
            <rFont val="Tahoma"/>
            <family val="2"/>
          </rPr>
          <t xml:space="preserve">Simon:
</t>
        </r>
        <r>
          <rPr>
            <sz val="9"/>
            <color indexed="8"/>
            <rFont val="Tahoma"/>
            <family val="2"/>
          </rPr>
          <t>new bulker fleet stats inserted</t>
        </r>
      </text>
    </comment>
    <comment ref="P531" authorId="0">
      <text>
        <r>
          <rPr>
            <b/>
            <sz val="9"/>
            <color indexed="8"/>
            <rFont val="Tahoma"/>
            <family val="2"/>
          </rPr>
          <t xml:space="preserve">Simon:
</t>
        </r>
        <r>
          <rPr>
            <sz val="9"/>
            <color indexed="8"/>
            <rFont val="Tahoma"/>
            <family val="2"/>
          </rPr>
          <t>new bulker fleet stats inserted</t>
        </r>
      </text>
    </comment>
    <comment ref="J532" authorId="0">
      <text>
        <r>
          <rPr>
            <b/>
            <sz val="9"/>
            <color indexed="8"/>
            <rFont val="Tahoma"/>
            <family val="2"/>
          </rPr>
          <t xml:space="preserve">Simon:
</t>
        </r>
        <r>
          <rPr>
            <sz val="9"/>
            <color indexed="8"/>
            <rFont val="Tahoma"/>
            <family val="2"/>
          </rPr>
          <t>new bulker fleet stats inserted</t>
        </r>
      </text>
    </comment>
    <comment ref="P532" authorId="0">
      <text>
        <r>
          <rPr>
            <b/>
            <sz val="9"/>
            <color indexed="8"/>
            <rFont val="Tahoma"/>
            <family val="2"/>
          </rPr>
          <t xml:space="preserve">Simon:
</t>
        </r>
        <r>
          <rPr>
            <sz val="9"/>
            <color indexed="8"/>
            <rFont val="Tahoma"/>
            <family val="2"/>
          </rPr>
          <t>new bulker fleet stats inserted</t>
        </r>
      </text>
    </comment>
    <comment ref="J533" authorId="0">
      <text>
        <r>
          <rPr>
            <b/>
            <sz val="9"/>
            <color indexed="8"/>
            <rFont val="Tahoma"/>
            <family val="2"/>
          </rPr>
          <t xml:space="preserve">Simon:
</t>
        </r>
        <r>
          <rPr>
            <sz val="9"/>
            <color indexed="8"/>
            <rFont val="Tahoma"/>
            <family val="2"/>
          </rPr>
          <t>new bulker fleet stats inserted</t>
        </r>
      </text>
    </comment>
    <comment ref="P533" authorId="0">
      <text>
        <r>
          <rPr>
            <b/>
            <sz val="9"/>
            <color indexed="8"/>
            <rFont val="Tahoma"/>
            <family val="2"/>
          </rPr>
          <t xml:space="preserve">Simon:
</t>
        </r>
        <r>
          <rPr>
            <sz val="9"/>
            <color indexed="8"/>
            <rFont val="Tahoma"/>
            <family val="2"/>
          </rPr>
          <t>new bulker fleet stats inserted</t>
        </r>
      </text>
    </comment>
    <comment ref="J534" authorId="0">
      <text>
        <r>
          <rPr>
            <b/>
            <sz val="9"/>
            <color indexed="8"/>
            <rFont val="Tahoma"/>
            <family val="2"/>
          </rPr>
          <t xml:space="preserve">Simon:
</t>
        </r>
        <r>
          <rPr>
            <sz val="9"/>
            <color indexed="8"/>
            <rFont val="Tahoma"/>
            <family val="2"/>
          </rPr>
          <t>new bulker fleet stats inserted</t>
        </r>
      </text>
    </comment>
    <comment ref="P534" authorId="0">
      <text>
        <r>
          <rPr>
            <b/>
            <sz val="9"/>
            <color indexed="8"/>
            <rFont val="Tahoma"/>
            <family val="2"/>
          </rPr>
          <t xml:space="preserve">Simon:
</t>
        </r>
        <r>
          <rPr>
            <sz val="9"/>
            <color indexed="8"/>
            <rFont val="Tahoma"/>
            <family val="2"/>
          </rPr>
          <t>new bulker fleet stats inserted</t>
        </r>
      </text>
    </comment>
    <comment ref="J535" authorId="0">
      <text>
        <r>
          <rPr>
            <b/>
            <sz val="9"/>
            <color indexed="8"/>
            <rFont val="Tahoma"/>
            <family val="2"/>
          </rPr>
          <t xml:space="preserve">Simon:
</t>
        </r>
        <r>
          <rPr>
            <sz val="9"/>
            <color indexed="8"/>
            <rFont val="Tahoma"/>
            <family val="2"/>
          </rPr>
          <t>new bulker fleet stats inserted</t>
        </r>
      </text>
    </comment>
    <comment ref="P535" authorId="0">
      <text>
        <r>
          <rPr>
            <b/>
            <sz val="9"/>
            <color indexed="8"/>
            <rFont val="Tahoma"/>
            <family val="2"/>
          </rPr>
          <t xml:space="preserve">Simon:
</t>
        </r>
        <r>
          <rPr>
            <sz val="9"/>
            <color indexed="8"/>
            <rFont val="Tahoma"/>
            <family val="2"/>
          </rPr>
          <t>new bulker fleet stats inserted</t>
        </r>
      </text>
    </comment>
    <comment ref="J536" authorId="0">
      <text>
        <r>
          <rPr>
            <b/>
            <sz val="9"/>
            <color indexed="8"/>
            <rFont val="Tahoma"/>
            <family val="2"/>
          </rPr>
          <t xml:space="preserve">Simon:
</t>
        </r>
        <r>
          <rPr>
            <sz val="9"/>
            <color indexed="8"/>
            <rFont val="Tahoma"/>
            <family val="2"/>
          </rPr>
          <t>new bulker fleet stats inserted</t>
        </r>
      </text>
    </comment>
    <comment ref="P536" authorId="0">
      <text>
        <r>
          <rPr>
            <b/>
            <sz val="9"/>
            <color indexed="8"/>
            <rFont val="Tahoma"/>
            <family val="2"/>
          </rPr>
          <t xml:space="preserve">Simon:
</t>
        </r>
        <r>
          <rPr>
            <sz val="9"/>
            <color indexed="8"/>
            <rFont val="Tahoma"/>
            <family val="2"/>
          </rPr>
          <t>new bulker fleet stats inserted</t>
        </r>
      </text>
    </comment>
    <comment ref="J537" authorId="0">
      <text>
        <r>
          <rPr>
            <b/>
            <sz val="9"/>
            <color indexed="8"/>
            <rFont val="Tahoma"/>
            <family val="2"/>
          </rPr>
          <t xml:space="preserve">Simon:
</t>
        </r>
        <r>
          <rPr>
            <sz val="9"/>
            <color indexed="8"/>
            <rFont val="Tahoma"/>
            <family val="2"/>
          </rPr>
          <t>new bulker fleet stats inserted</t>
        </r>
      </text>
    </comment>
    <comment ref="P537" authorId="0">
      <text>
        <r>
          <rPr>
            <b/>
            <sz val="9"/>
            <color indexed="8"/>
            <rFont val="Tahoma"/>
            <family val="2"/>
          </rPr>
          <t xml:space="preserve">Simon:
</t>
        </r>
        <r>
          <rPr>
            <sz val="9"/>
            <color indexed="8"/>
            <rFont val="Tahoma"/>
            <family val="2"/>
          </rPr>
          <t>new bulker fleet stats inserted</t>
        </r>
      </text>
    </comment>
    <comment ref="J538" authorId="0">
      <text>
        <r>
          <rPr>
            <b/>
            <sz val="9"/>
            <color indexed="8"/>
            <rFont val="Tahoma"/>
            <family val="2"/>
          </rPr>
          <t xml:space="preserve">Simon:
</t>
        </r>
        <r>
          <rPr>
            <sz val="9"/>
            <color indexed="8"/>
            <rFont val="Tahoma"/>
            <family val="2"/>
          </rPr>
          <t>new bulker fleet stats inserted</t>
        </r>
      </text>
    </comment>
    <comment ref="P538" authorId="0">
      <text>
        <r>
          <rPr>
            <b/>
            <sz val="9"/>
            <color indexed="8"/>
            <rFont val="Tahoma"/>
            <family val="2"/>
          </rPr>
          <t xml:space="preserve">Simon:
</t>
        </r>
        <r>
          <rPr>
            <sz val="9"/>
            <color indexed="8"/>
            <rFont val="Tahoma"/>
            <family val="2"/>
          </rPr>
          <t>new bulker fleet stats inserted</t>
        </r>
      </text>
    </comment>
    <comment ref="J539" authorId="0">
      <text>
        <r>
          <rPr>
            <b/>
            <sz val="9"/>
            <color indexed="8"/>
            <rFont val="Tahoma"/>
            <family val="2"/>
          </rPr>
          <t xml:space="preserve">Simon:
</t>
        </r>
        <r>
          <rPr>
            <sz val="9"/>
            <color indexed="8"/>
            <rFont val="Tahoma"/>
            <family val="2"/>
          </rPr>
          <t>new bulker fleet stats inserted</t>
        </r>
      </text>
    </comment>
    <comment ref="P539" authorId="0">
      <text>
        <r>
          <rPr>
            <b/>
            <sz val="9"/>
            <color indexed="8"/>
            <rFont val="Tahoma"/>
            <family val="2"/>
          </rPr>
          <t xml:space="preserve">Simon:
</t>
        </r>
        <r>
          <rPr>
            <sz val="9"/>
            <color indexed="8"/>
            <rFont val="Tahoma"/>
            <family val="2"/>
          </rPr>
          <t>new bulker fleet stats inserted</t>
        </r>
      </text>
    </comment>
    <comment ref="J540" authorId="0">
      <text>
        <r>
          <rPr>
            <b/>
            <sz val="9"/>
            <color indexed="8"/>
            <rFont val="Tahoma"/>
            <family val="2"/>
          </rPr>
          <t xml:space="preserve">Simon:
</t>
        </r>
        <r>
          <rPr>
            <sz val="9"/>
            <color indexed="8"/>
            <rFont val="Tahoma"/>
            <family val="2"/>
          </rPr>
          <t>new bulker fleet stats inserted</t>
        </r>
      </text>
    </comment>
    <comment ref="P540" authorId="0">
      <text>
        <r>
          <rPr>
            <b/>
            <sz val="9"/>
            <color indexed="8"/>
            <rFont val="Tahoma"/>
            <family val="2"/>
          </rPr>
          <t xml:space="preserve">Simon:
</t>
        </r>
        <r>
          <rPr>
            <sz val="9"/>
            <color indexed="8"/>
            <rFont val="Tahoma"/>
            <family val="2"/>
          </rPr>
          <t>new bulker fleet stats inserted</t>
        </r>
      </text>
    </comment>
    <comment ref="J541" authorId="0">
      <text>
        <r>
          <rPr>
            <b/>
            <sz val="9"/>
            <color indexed="8"/>
            <rFont val="Tahoma"/>
            <family val="2"/>
          </rPr>
          <t xml:space="preserve">Simon:
</t>
        </r>
        <r>
          <rPr>
            <sz val="9"/>
            <color indexed="8"/>
            <rFont val="Tahoma"/>
            <family val="2"/>
          </rPr>
          <t>new bulker fleet stats inserted</t>
        </r>
      </text>
    </comment>
    <comment ref="P541" authorId="0">
      <text>
        <r>
          <rPr>
            <b/>
            <sz val="9"/>
            <color indexed="8"/>
            <rFont val="Tahoma"/>
            <family val="2"/>
          </rPr>
          <t xml:space="preserve">Simon:
</t>
        </r>
        <r>
          <rPr>
            <sz val="9"/>
            <color indexed="8"/>
            <rFont val="Tahoma"/>
            <family val="2"/>
          </rPr>
          <t>new bulker fleet stats inserted</t>
        </r>
      </text>
    </comment>
    <comment ref="J542" authorId="0">
      <text>
        <r>
          <rPr>
            <b/>
            <sz val="9"/>
            <color indexed="8"/>
            <rFont val="Tahoma"/>
            <family val="2"/>
          </rPr>
          <t xml:space="preserve">Simon:
</t>
        </r>
        <r>
          <rPr>
            <sz val="9"/>
            <color indexed="8"/>
            <rFont val="Tahoma"/>
            <family val="2"/>
          </rPr>
          <t>new bulker fleet stats inserted</t>
        </r>
      </text>
    </comment>
    <comment ref="P542" authorId="0">
      <text>
        <r>
          <rPr>
            <b/>
            <sz val="9"/>
            <color indexed="8"/>
            <rFont val="Tahoma"/>
            <family val="2"/>
          </rPr>
          <t xml:space="preserve">Simon:
</t>
        </r>
        <r>
          <rPr>
            <sz val="9"/>
            <color indexed="8"/>
            <rFont val="Tahoma"/>
            <family val="2"/>
          </rPr>
          <t>new bulker fleet stats inserted</t>
        </r>
      </text>
    </comment>
    <comment ref="J543" authorId="0">
      <text>
        <r>
          <rPr>
            <b/>
            <sz val="9"/>
            <color indexed="8"/>
            <rFont val="Tahoma"/>
            <family val="2"/>
          </rPr>
          <t xml:space="preserve">Simon:
</t>
        </r>
        <r>
          <rPr>
            <sz val="9"/>
            <color indexed="8"/>
            <rFont val="Tahoma"/>
            <family val="2"/>
          </rPr>
          <t>new bulker fleet stats inserted</t>
        </r>
      </text>
    </comment>
    <comment ref="P543" authorId="0">
      <text>
        <r>
          <rPr>
            <b/>
            <sz val="9"/>
            <color indexed="8"/>
            <rFont val="Tahoma"/>
            <family val="2"/>
          </rPr>
          <t xml:space="preserve">Simon:
</t>
        </r>
        <r>
          <rPr>
            <sz val="9"/>
            <color indexed="8"/>
            <rFont val="Tahoma"/>
            <family val="2"/>
          </rPr>
          <t>new bulker fleet stats inserted</t>
        </r>
      </text>
    </comment>
    <comment ref="J544" authorId="0">
      <text>
        <r>
          <rPr>
            <b/>
            <sz val="9"/>
            <color indexed="8"/>
            <rFont val="Tahoma"/>
            <family val="2"/>
          </rPr>
          <t xml:space="preserve">Simon:
</t>
        </r>
        <r>
          <rPr>
            <sz val="9"/>
            <color indexed="8"/>
            <rFont val="Tahoma"/>
            <family val="2"/>
          </rPr>
          <t>new bulker fleet stats inserted</t>
        </r>
      </text>
    </comment>
    <comment ref="P544" authorId="0">
      <text>
        <r>
          <rPr>
            <b/>
            <sz val="9"/>
            <color indexed="8"/>
            <rFont val="Tahoma"/>
            <family val="2"/>
          </rPr>
          <t xml:space="preserve">Simon:
</t>
        </r>
        <r>
          <rPr>
            <sz val="9"/>
            <color indexed="8"/>
            <rFont val="Tahoma"/>
            <family val="2"/>
          </rPr>
          <t>new bulker fleet stats inserted</t>
        </r>
      </text>
    </comment>
    <comment ref="J545" authorId="0">
      <text>
        <r>
          <rPr>
            <b/>
            <sz val="9"/>
            <color indexed="8"/>
            <rFont val="Tahoma"/>
            <family val="2"/>
          </rPr>
          <t xml:space="preserve">Simon:
</t>
        </r>
        <r>
          <rPr>
            <sz val="9"/>
            <color indexed="8"/>
            <rFont val="Tahoma"/>
            <family val="2"/>
          </rPr>
          <t>new bulker fleet stats inserted</t>
        </r>
      </text>
    </comment>
    <comment ref="P545" authorId="0">
      <text>
        <r>
          <rPr>
            <b/>
            <sz val="9"/>
            <color indexed="8"/>
            <rFont val="Tahoma"/>
            <family val="2"/>
          </rPr>
          <t xml:space="preserve">Simon:
</t>
        </r>
        <r>
          <rPr>
            <sz val="9"/>
            <color indexed="8"/>
            <rFont val="Tahoma"/>
            <family val="2"/>
          </rPr>
          <t>new bulker fleet stats inserted</t>
        </r>
      </text>
    </comment>
    <comment ref="J546" authorId="0">
      <text>
        <r>
          <rPr>
            <b/>
            <sz val="9"/>
            <color indexed="8"/>
            <rFont val="Tahoma"/>
            <family val="2"/>
          </rPr>
          <t xml:space="preserve">Simon:
</t>
        </r>
        <r>
          <rPr>
            <sz val="9"/>
            <color indexed="8"/>
            <rFont val="Tahoma"/>
            <family val="2"/>
          </rPr>
          <t>new bulker fleet stats inserted</t>
        </r>
      </text>
    </comment>
    <comment ref="P546" authorId="0">
      <text>
        <r>
          <rPr>
            <b/>
            <sz val="9"/>
            <color indexed="8"/>
            <rFont val="Tahoma"/>
            <family val="2"/>
          </rPr>
          <t xml:space="preserve">Simon:
</t>
        </r>
        <r>
          <rPr>
            <sz val="9"/>
            <color indexed="8"/>
            <rFont val="Tahoma"/>
            <family val="2"/>
          </rPr>
          <t>new bulker fleet stats inserted</t>
        </r>
      </text>
    </comment>
    <comment ref="J547" authorId="0">
      <text>
        <r>
          <rPr>
            <b/>
            <sz val="9"/>
            <color indexed="8"/>
            <rFont val="Tahoma"/>
            <family val="2"/>
          </rPr>
          <t xml:space="preserve">Simon:
</t>
        </r>
        <r>
          <rPr>
            <sz val="9"/>
            <color indexed="8"/>
            <rFont val="Tahoma"/>
            <family val="2"/>
          </rPr>
          <t>new bulker fleet stats inserted</t>
        </r>
      </text>
    </comment>
    <comment ref="P547" authorId="0">
      <text>
        <r>
          <rPr>
            <b/>
            <sz val="9"/>
            <color indexed="8"/>
            <rFont val="Tahoma"/>
            <family val="2"/>
          </rPr>
          <t xml:space="preserve">Simon:
</t>
        </r>
        <r>
          <rPr>
            <sz val="9"/>
            <color indexed="8"/>
            <rFont val="Tahoma"/>
            <family val="2"/>
          </rPr>
          <t>new bulker fleet stats inserted</t>
        </r>
      </text>
    </comment>
    <comment ref="J548" authorId="0">
      <text>
        <r>
          <rPr>
            <b/>
            <sz val="9"/>
            <color indexed="8"/>
            <rFont val="Tahoma"/>
            <family val="2"/>
          </rPr>
          <t xml:space="preserve">Simon:
</t>
        </r>
        <r>
          <rPr>
            <sz val="9"/>
            <color indexed="8"/>
            <rFont val="Tahoma"/>
            <family val="2"/>
          </rPr>
          <t>new bulker fleet stats inserted</t>
        </r>
      </text>
    </comment>
    <comment ref="P548" authorId="0">
      <text>
        <r>
          <rPr>
            <b/>
            <sz val="9"/>
            <color indexed="8"/>
            <rFont val="Tahoma"/>
            <family val="2"/>
          </rPr>
          <t xml:space="preserve">Simon:
</t>
        </r>
        <r>
          <rPr>
            <sz val="9"/>
            <color indexed="8"/>
            <rFont val="Tahoma"/>
            <family val="2"/>
          </rPr>
          <t>new bulker fleet stats inserted</t>
        </r>
      </text>
    </comment>
    <comment ref="J549" authorId="0">
      <text>
        <r>
          <rPr>
            <b/>
            <sz val="9"/>
            <color indexed="8"/>
            <rFont val="Tahoma"/>
            <family val="2"/>
          </rPr>
          <t xml:space="preserve">Simon:
</t>
        </r>
        <r>
          <rPr>
            <sz val="9"/>
            <color indexed="8"/>
            <rFont val="Tahoma"/>
            <family val="2"/>
          </rPr>
          <t>new bulker fleet stats inserted</t>
        </r>
      </text>
    </comment>
    <comment ref="P549" authorId="0">
      <text>
        <r>
          <rPr>
            <b/>
            <sz val="9"/>
            <color indexed="8"/>
            <rFont val="Tahoma"/>
            <family val="2"/>
          </rPr>
          <t xml:space="preserve">Simon:
</t>
        </r>
        <r>
          <rPr>
            <sz val="9"/>
            <color indexed="8"/>
            <rFont val="Tahoma"/>
            <family val="2"/>
          </rPr>
          <t>new bulker fleet stats inserted</t>
        </r>
      </text>
    </comment>
    <comment ref="J550" authorId="0">
      <text>
        <r>
          <rPr>
            <b/>
            <sz val="9"/>
            <color indexed="8"/>
            <rFont val="Tahoma"/>
            <family val="2"/>
          </rPr>
          <t xml:space="preserve">Simon:
</t>
        </r>
        <r>
          <rPr>
            <sz val="9"/>
            <color indexed="8"/>
            <rFont val="Tahoma"/>
            <family val="2"/>
          </rPr>
          <t>new bulker fleet stats inserted</t>
        </r>
      </text>
    </comment>
    <comment ref="P550" authorId="0">
      <text>
        <r>
          <rPr>
            <b/>
            <sz val="9"/>
            <color indexed="8"/>
            <rFont val="Tahoma"/>
            <family val="2"/>
          </rPr>
          <t xml:space="preserve">Simon:
</t>
        </r>
        <r>
          <rPr>
            <sz val="9"/>
            <color indexed="8"/>
            <rFont val="Tahoma"/>
            <family val="2"/>
          </rPr>
          <t>new bulker fleet stats inserted</t>
        </r>
      </text>
    </comment>
    <comment ref="J551" authorId="0">
      <text>
        <r>
          <rPr>
            <b/>
            <sz val="9"/>
            <color indexed="8"/>
            <rFont val="Tahoma"/>
            <family val="2"/>
          </rPr>
          <t xml:space="preserve">Simon:
</t>
        </r>
        <r>
          <rPr>
            <sz val="9"/>
            <color indexed="8"/>
            <rFont val="Tahoma"/>
            <family val="2"/>
          </rPr>
          <t>new bulker fleet stats inserted</t>
        </r>
      </text>
    </comment>
    <comment ref="P551" authorId="0">
      <text>
        <r>
          <rPr>
            <b/>
            <sz val="9"/>
            <color indexed="8"/>
            <rFont val="Tahoma"/>
            <family val="2"/>
          </rPr>
          <t xml:space="preserve">Simon:
</t>
        </r>
        <r>
          <rPr>
            <sz val="9"/>
            <color indexed="8"/>
            <rFont val="Tahoma"/>
            <family val="2"/>
          </rPr>
          <t>new bulker fleet stats inserted</t>
        </r>
      </text>
    </comment>
    <comment ref="J552" authorId="0">
      <text>
        <r>
          <rPr>
            <b/>
            <sz val="9"/>
            <color indexed="8"/>
            <rFont val="Tahoma"/>
            <family val="2"/>
          </rPr>
          <t xml:space="preserve">Simon:
</t>
        </r>
        <r>
          <rPr>
            <sz val="9"/>
            <color indexed="8"/>
            <rFont val="Tahoma"/>
            <family val="2"/>
          </rPr>
          <t>new bulker fleet stats inserted</t>
        </r>
      </text>
    </comment>
    <comment ref="P552" authorId="0">
      <text>
        <r>
          <rPr>
            <b/>
            <sz val="9"/>
            <color indexed="8"/>
            <rFont val="Tahoma"/>
            <family val="2"/>
          </rPr>
          <t xml:space="preserve">Simon:
</t>
        </r>
        <r>
          <rPr>
            <sz val="9"/>
            <color indexed="8"/>
            <rFont val="Tahoma"/>
            <family val="2"/>
          </rPr>
          <t>new bulker fleet stats inserted</t>
        </r>
      </text>
    </comment>
    <comment ref="J553" authorId="0">
      <text>
        <r>
          <rPr>
            <b/>
            <sz val="9"/>
            <color indexed="8"/>
            <rFont val="Tahoma"/>
            <family val="2"/>
          </rPr>
          <t xml:space="preserve">Simon:
</t>
        </r>
        <r>
          <rPr>
            <sz val="9"/>
            <color indexed="8"/>
            <rFont val="Tahoma"/>
            <family val="2"/>
          </rPr>
          <t>new bulker fleet stats inserted</t>
        </r>
      </text>
    </comment>
    <comment ref="P553" authorId="0">
      <text>
        <r>
          <rPr>
            <b/>
            <sz val="9"/>
            <color indexed="8"/>
            <rFont val="Tahoma"/>
            <family val="2"/>
          </rPr>
          <t xml:space="preserve">Simon:
</t>
        </r>
        <r>
          <rPr>
            <sz val="9"/>
            <color indexed="8"/>
            <rFont val="Tahoma"/>
            <family val="2"/>
          </rPr>
          <t>new bulker fleet stats inserted</t>
        </r>
      </text>
    </comment>
    <comment ref="J554" authorId="0">
      <text>
        <r>
          <rPr>
            <b/>
            <sz val="9"/>
            <color indexed="8"/>
            <rFont val="Tahoma"/>
            <family val="2"/>
          </rPr>
          <t xml:space="preserve">Simon:
</t>
        </r>
        <r>
          <rPr>
            <sz val="9"/>
            <color indexed="8"/>
            <rFont val="Tahoma"/>
            <family val="2"/>
          </rPr>
          <t>new bulker fleet stats inserted</t>
        </r>
      </text>
    </comment>
    <comment ref="P554" authorId="0">
      <text>
        <r>
          <rPr>
            <b/>
            <sz val="9"/>
            <color indexed="8"/>
            <rFont val="Tahoma"/>
            <family val="2"/>
          </rPr>
          <t xml:space="preserve">Simon:
</t>
        </r>
        <r>
          <rPr>
            <sz val="9"/>
            <color indexed="8"/>
            <rFont val="Tahoma"/>
            <family val="2"/>
          </rPr>
          <t>new bulker fleet stats inserted</t>
        </r>
      </text>
    </comment>
    <comment ref="J555" authorId="0">
      <text>
        <r>
          <rPr>
            <b/>
            <sz val="9"/>
            <color indexed="8"/>
            <rFont val="Tahoma"/>
            <family val="2"/>
          </rPr>
          <t xml:space="preserve">Simon:
</t>
        </r>
        <r>
          <rPr>
            <sz val="9"/>
            <color indexed="8"/>
            <rFont val="Tahoma"/>
            <family val="2"/>
          </rPr>
          <t>new bulker fleet stats inserted</t>
        </r>
      </text>
    </comment>
    <comment ref="P555" authorId="0">
      <text>
        <r>
          <rPr>
            <b/>
            <sz val="9"/>
            <color indexed="8"/>
            <rFont val="Tahoma"/>
            <family val="2"/>
          </rPr>
          <t xml:space="preserve">Simon:
</t>
        </r>
        <r>
          <rPr>
            <sz val="9"/>
            <color indexed="8"/>
            <rFont val="Tahoma"/>
            <family val="2"/>
          </rPr>
          <t>new bulker fleet stats inserted</t>
        </r>
      </text>
    </comment>
    <comment ref="J556" authorId="0">
      <text>
        <r>
          <rPr>
            <b/>
            <sz val="9"/>
            <color indexed="8"/>
            <rFont val="Tahoma"/>
            <family val="2"/>
          </rPr>
          <t xml:space="preserve">Simon:
</t>
        </r>
        <r>
          <rPr>
            <sz val="9"/>
            <color indexed="8"/>
            <rFont val="Tahoma"/>
            <family val="2"/>
          </rPr>
          <t>new bulker fleet stats inserted</t>
        </r>
      </text>
    </comment>
    <comment ref="P556" authorId="0">
      <text>
        <r>
          <rPr>
            <b/>
            <sz val="9"/>
            <color indexed="8"/>
            <rFont val="Tahoma"/>
            <family val="2"/>
          </rPr>
          <t xml:space="preserve">Simon:
</t>
        </r>
        <r>
          <rPr>
            <sz val="9"/>
            <color indexed="8"/>
            <rFont val="Tahoma"/>
            <family val="2"/>
          </rPr>
          <t>new bulker fleet stats inserted</t>
        </r>
      </text>
    </comment>
    <comment ref="J557" authorId="0">
      <text>
        <r>
          <rPr>
            <b/>
            <sz val="9"/>
            <color indexed="8"/>
            <rFont val="Tahoma"/>
            <family val="2"/>
          </rPr>
          <t xml:space="preserve">Simon:
</t>
        </r>
        <r>
          <rPr>
            <sz val="9"/>
            <color indexed="8"/>
            <rFont val="Tahoma"/>
            <family val="2"/>
          </rPr>
          <t>new bulker fleet stats inserted</t>
        </r>
      </text>
    </comment>
    <comment ref="P557" authorId="0">
      <text>
        <r>
          <rPr>
            <b/>
            <sz val="9"/>
            <color indexed="8"/>
            <rFont val="Tahoma"/>
            <family val="2"/>
          </rPr>
          <t xml:space="preserve">Simon:
</t>
        </r>
        <r>
          <rPr>
            <sz val="9"/>
            <color indexed="8"/>
            <rFont val="Tahoma"/>
            <family val="2"/>
          </rPr>
          <t>new bulker fleet stats inserted</t>
        </r>
      </text>
    </comment>
    <comment ref="J558" authorId="0">
      <text>
        <r>
          <rPr>
            <b/>
            <sz val="9"/>
            <color indexed="8"/>
            <rFont val="Tahoma"/>
            <family val="2"/>
          </rPr>
          <t xml:space="preserve">Simon:
</t>
        </r>
        <r>
          <rPr>
            <sz val="9"/>
            <color indexed="8"/>
            <rFont val="Tahoma"/>
            <family val="2"/>
          </rPr>
          <t>new bulker fleet stats inserted</t>
        </r>
      </text>
    </comment>
    <comment ref="P558" authorId="0">
      <text>
        <r>
          <rPr>
            <b/>
            <sz val="9"/>
            <color indexed="8"/>
            <rFont val="Tahoma"/>
            <family val="2"/>
          </rPr>
          <t xml:space="preserve">Simon:
</t>
        </r>
        <r>
          <rPr>
            <sz val="9"/>
            <color indexed="8"/>
            <rFont val="Tahoma"/>
            <family val="2"/>
          </rPr>
          <t>new bulker fleet stats inserted</t>
        </r>
      </text>
    </comment>
    <comment ref="J559" authorId="0">
      <text>
        <r>
          <rPr>
            <b/>
            <sz val="9"/>
            <color indexed="8"/>
            <rFont val="Tahoma"/>
            <family val="2"/>
          </rPr>
          <t xml:space="preserve">Simon:
</t>
        </r>
        <r>
          <rPr>
            <sz val="9"/>
            <color indexed="8"/>
            <rFont val="Tahoma"/>
            <family val="2"/>
          </rPr>
          <t>new bulker fleet stats inserted</t>
        </r>
      </text>
    </comment>
    <comment ref="P559" authorId="0">
      <text>
        <r>
          <rPr>
            <b/>
            <sz val="9"/>
            <color indexed="8"/>
            <rFont val="Tahoma"/>
            <family val="2"/>
          </rPr>
          <t xml:space="preserve">Simon:
</t>
        </r>
        <r>
          <rPr>
            <sz val="9"/>
            <color indexed="8"/>
            <rFont val="Tahoma"/>
            <family val="2"/>
          </rPr>
          <t>new bulker fleet stats inserted</t>
        </r>
      </text>
    </comment>
    <comment ref="J560" authorId="0">
      <text>
        <r>
          <rPr>
            <b/>
            <sz val="9"/>
            <color indexed="8"/>
            <rFont val="Tahoma"/>
            <family val="2"/>
          </rPr>
          <t xml:space="preserve">Simon:
</t>
        </r>
        <r>
          <rPr>
            <sz val="9"/>
            <color indexed="8"/>
            <rFont val="Tahoma"/>
            <family val="2"/>
          </rPr>
          <t>new bulker fleet stats inserted</t>
        </r>
      </text>
    </comment>
    <comment ref="P560" authorId="0">
      <text>
        <r>
          <rPr>
            <b/>
            <sz val="9"/>
            <color indexed="8"/>
            <rFont val="Tahoma"/>
            <family val="2"/>
          </rPr>
          <t xml:space="preserve">Simon:
</t>
        </r>
        <r>
          <rPr>
            <sz val="9"/>
            <color indexed="8"/>
            <rFont val="Tahoma"/>
            <family val="2"/>
          </rPr>
          <t>new bulker fleet stats inserted</t>
        </r>
      </text>
    </comment>
    <comment ref="J561" authorId="0">
      <text>
        <r>
          <rPr>
            <b/>
            <sz val="9"/>
            <color indexed="8"/>
            <rFont val="Tahoma"/>
            <family val="2"/>
          </rPr>
          <t xml:space="preserve">Simon:
</t>
        </r>
        <r>
          <rPr>
            <sz val="9"/>
            <color indexed="8"/>
            <rFont val="Tahoma"/>
            <family val="2"/>
          </rPr>
          <t>new bulker fleet stats inserted</t>
        </r>
      </text>
    </comment>
    <comment ref="P561" authorId="0">
      <text>
        <r>
          <rPr>
            <b/>
            <sz val="9"/>
            <color indexed="8"/>
            <rFont val="Tahoma"/>
            <family val="2"/>
          </rPr>
          <t xml:space="preserve">Simon:
</t>
        </r>
        <r>
          <rPr>
            <sz val="9"/>
            <color indexed="8"/>
            <rFont val="Tahoma"/>
            <family val="2"/>
          </rPr>
          <t>new bulker fleet stats inserted</t>
        </r>
      </text>
    </comment>
    <comment ref="J562" authorId="0">
      <text>
        <r>
          <rPr>
            <b/>
            <sz val="9"/>
            <color indexed="8"/>
            <rFont val="Tahoma"/>
            <family val="2"/>
          </rPr>
          <t xml:space="preserve">Simon:
</t>
        </r>
        <r>
          <rPr>
            <sz val="9"/>
            <color indexed="8"/>
            <rFont val="Tahoma"/>
            <family val="2"/>
          </rPr>
          <t>new bulker fleet stats inserted</t>
        </r>
      </text>
    </comment>
    <comment ref="P562" authorId="0">
      <text>
        <r>
          <rPr>
            <b/>
            <sz val="9"/>
            <color indexed="8"/>
            <rFont val="Tahoma"/>
            <family val="2"/>
          </rPr>
          <t xml:space="preserve">Simon:
</t>
        </r>
        <r>
          <rPr>
            <sz val="9"/>
            <color indexed="8"/>
            <rFont val="Tahoma"/>
            <family val="2"/>
          </rPr>
          <t>new bulker fleet stats inserted</t>
        </r>
      </text>
    </comment>
    <comment ref="J563" authorId="0">
      <text>
        <r>
          <rPr>
            <b/>
            <sz val="9"/>
            <color indexed="8"/>
            <rFont val="Tahoma"/>
            <family val="2"/>
          </rPr>
          <t xml:space="preserve">Simon:
</t>
        </r>
        <r>
          <rPr>
            <sz val="9"/>
            <color indexed="8"/>
            <rFont val="Tahoma"/>
            <family val="2"/>
          </rPr>
          <t>new bulker fleet stats inserted</t>
        </r>
      </text>
    </comment>
    <comment ref="P563" authorId="0">
      <text>
        <r>
          <rPr>
            <b/>
            <sz val="9"/>
            <color indexed="8"/>
            <rFont val="Tahoma"/>
            <family val="2"/>
          </rPr>
          <t xml:space="preserve">Simon:
</t>
        </r>
        <r>
          <rPr>
            <sz val="9"/>
            <color indexed="8"/>
            <rFont val="Tahoma"/>
            <family val="2"/>
          </rPr>
          <t>new bulker fleet stats inserted</t>
        </r>
      </text>
    </comment>
    <comment ref="J564" authorId="0">
      <text>
        <r>
          <rPr>
            <b/>
            <sz val="9"/>
            <color indexed="8"/>
            <rFont val="Tahoma"/>
            <family val="2"/>
          </rPr>
          <t xml:space="preserve">Simon:
</t>
        </r>
        <r>
          <rPr>
            <sz val="9"/>
            <color indexed="8"/>
            <rFont val="Tahoma"/>
            <family val="2"/>
          </rPr>
          <t>new bulker fleet stats inserted</t>
        </r>
      </text>
    </comment>
    <comment ref="P564" authorId="0">
      <text>
        <r>
          <rPr>
            <b/>
            <sz val="9"/>
            <color indexed="8"/>
            <rFont val="Tahoma"/>
            <family val="2"/>
          </rPr>
          <t xml:space="preserve">Simon:
</t>
        </r>
        <r>
          <rPr>
            <sz val="9"/>
            <color indexed="8"/>
            <rFont val="Tahoma"/>
            <family val="2"/>
          </rPr>
          <t>new bulker fleet stats inserted</t>
        </r>
      </text>
    </comment>
    <comment ref="J565" authorId="0">
      <text>
        <r>
          <rPr>
            <b/>
            <sz val="9"/>
            <color indexed="8"/>
            <rFont val="Tahoma"/>
            <family val="2"/>
          </rPr>
          <t xml:space="preserve">Simon:
</t>
        </r>
        <r>
          <rPr>
            <sz val="9"/>
            <color indexed="8"/>
            <rFont val="Tahoma"/>
            <family val="2"/>
          </rPr>
          <t>new bulker fleet stats inserted</t>
        </r>
      </text>
    </comment>
    <comment ref="P565" authorId="0">
      <text>
        <r>
          <rPr>
            <b/>
            <sz val="9"/>
            <color indexed="8"/>
            <rFont val="Tahoma"/>
            <family val="2"/>
          </rPr>
          <t xml:space="preserve">Simon:
</t>
        </r>
        <r>
          <rPr>
            <sz val="9"/>
            <color indexed="8"/>
            <rFont val="Tahoma"/>
            <family val="2"/>
          </rPr>
          <t>new bulker fleet stats inserted</t>
        </r>
      </text>
    </comment>
    <comment ref="J566" authorId="0">
      <text>
        <r>
          <rPr>
            <b/>
            <sz val="9"/>
            <color indexed="8"/>
            <rFont val="Tahoma"/>
            <family val="2"/>
          </rPr>
          <t xml:space="preserve">Simon:
</t>
        </r>
        <r>
          <rPr>
            <sz val="9"/>
            <color indexed="8"/>
            <rFont val="Tahoma"/>
            <family val="2"/>
          </rPr>
          <t>new bulker fleet stats inserted</t>
        </r>
      </text>
    </comment>
    <comment ref="P566" authorId="0">
      <text>
        <r>
          <rPr>
            <b/>
            <sz val="9"/>
            <color indexed="8"/>
            <rFont val="Tahoma"/>
            <family val="2"/>
          </rPr>
          <t xml:space="preserve">Simon:
</t>
        </r>
        <r>
          <rPr>
            <sz val="9"/>
            <color indexed="8"/>
            <rFont val="Tahoma"/>
            <family val="2"/>
          </rPr>
          <t>new bulker fleet stats inserted</t>
        </r>
      </text>
    </comment>
    <comment ref="J567" authorId="0">
      <text>
        <r>
          <rPr>
            <b/>
            <sz val="9"/>
            <color indexed="8"/>
            <rFont val="Tahoma"/>
            <family val="2"/>
          </rPr>
          <t xml:space="preserve">Simon:
</t>
        </r>
        <r>
          <rPr>
            <sz val="9"/>
            <color indexed="8"/>
            <rFont val="Tahoma"/>
            <family val="2"/>
          </rPr>
          <t>new bulker fleet stats inserted</t>
        </r>
      </text>
    </comment>
    <comment ref="P567" authorId="0">
      <text>
        <r>
          <rPr>
            <b/>
            <sz val="9"/>
            <color indexed="8"/>
            <rFont val="Tahoma"/>
            <family val="2"/>
          </rPr>
          <t xml:space="preserve">Simon:
</t>
        </r>
        <r>
          <rPr>
            <sz val="9"/>
            <color indexed="8"/>
            <rFont val="Tahoma"/>
            <family val="2"/>
          </rPr>
          <t>new bulker fleet stats inserted</t>
        </r>
      </text>
    </comment>
    <comment ref="J568" authorId="0">
      <text>
        <r>
          <rPr>
            <b/>
            <sz val="9"/>
            <color indexed="8"/>
            <rFont val="Tahoma"/>
            <family val="2"/>
          </rPr>
          <t xml:space="preserve">Simon:
</t>
        </r>
        <r>
          <rPr>
            <sz val="9"/>
            <color indexed="8"/>
            <rFont val="Tahoma"/>
            <family val="2"/>
          </rPr>
          <t>new bulker fleet stats inserted</t>
        </r>
      </text>
    </comment>
    <comment ref="P568" authorId="0">
      <text>
        <r>
          <rPr>
            <b/>
            <sz val="9"/>
            <color indexed="8"/>
            <rFont val="Tahoma"/>
            <family val="2"/>
          </rPr>
          <t xml:space="preserve">Simon:
</t>
        </r>
        <r>
          <rPr>
            <sz val="9"/>
            <color indexed="8"/>
            <rFont val="Tahoma"/>
            <family val="2"/>
          </rPr>
          <t>new bulker fleet stats inserted</t>
        </r>
      </text>
    </comment>
    <comment ref="J569" authorId="0">
      <text>
        <r>
          <rPr>
            <b/>
            <sz val="9"/>
            <color indexed="8"/>
            <rFont val="Tahoma"/>
            <family val="2"/>
          </rPr>
          <t xml:space="preserve">Simon:
</t>
        </r>
        <r>
          <rPr>
            <sz val="9"/>
            <color indexed="8"/>
            <rFont val="Tahoma"/>
            <family val="2"/>
          </rPr>
          <t>new bulker fleet stats inserted</t>
        </r>
      </text>
    </comment>
    <comment ref="P569" authorId="0">
      <text>
        <r>
          <rPr>
            <b/>
            <sz val="9"/>
            <color indexed="8"/>
            <rFont val="Tahoma"/>
            <family val="2"/>
          </rPr>
          <t xml:space="preserve">Simon:
</t>
        </r>
        <r>
          <rPr>
            <sz val="9"/>
            <color indexed="8"/>
            <rFont val="Tahoma"/>
            <family val="2"/>
          </rPr>
          <t>new bulker fleet stats inserted</t>
        </r>
      </text>
    </comment>
    <comment ref="J570" authorId="0">
      <text>
        <r>
          <rPr>
            <b/>
            <sz val="9"/>
            <color indexed="8"/>
            <rFont val="Tahoma"/>
            <family val="2"/>
          </rPr>
          <t xml:space="preserve">Simon:
</t>
        </r>
        <r>
          <rPr>
            <sz val="9"/>
            <color indexed="8"/>
            <rFont val="Tahoma"/>
            <family val="2"/>
          </rPr>
          <t>new bulker fleet stats inserted</t>
        </r>
      </text>
    </comment>
    <comment ref="P570" authorId="0">
      <text>
        <r>
          <rPr>
            <b/>
            <sz val="9"/>
            <color indexed="8"/>
            <rFont val="Tahoma"/>
            <family val="2"/>
          </rPr>
          <t xml:space="preserve">Simon:
</t>
        </r>
        <r>
          <rPr>
            <sz val="9"/>
            <color indexed="8"/>
            <rFont val="Tahoma"/>
            <family val="2"/>
          </rPr>
          <t>new bulker fleet stats inserted</t>
        </r>
      </text>
    </comment>
    <comment ref="J571" authorId="0">
      <text>
        <r>
          <rPr>
            <b/>
            <sz val="9"/>
            <color indexed="8"/>
            <rFont val="Tahoma"/>
            <family val="2"/>
          </rPr>
          <t xml:space="preserve">Simon:
</t>
        </r>
        <r>
          <rPr>
            <sz val="9"/>
            <color indexed="8"/>
            <rFont val="Tahoma"/>
            <family val="2"/>
          </rPr>
          <t>new bulker fleet stats inserted</t>
        </r>
      </text>
    </comment>
    <comment ref="P571" authorId="0">
      <text>
        <r>
          <rPr>
            <b/>
            <sz val="9"/>
            <color indexed="8"/>
            <rFont val="Tahoma"/>
            <family val="2"/>
          </rPr>
          <t xml:space="preserve">Simon:
</t>
        </r>
        <r>
          <rPr>
            <sz val="9"/>
            <color indexed="8"/>
            <rFont val="Tahoma"/>
            <family val="2"/>
          </rPr>
          <t>new bulker fleet stats inserted</t>
        </r>
      </text>
    </comment>
    <comment ref="J572" authorId="0">
      <text>
        <r>
          <rPr>
            <b/>
            <sz val="9"/>
            <color indexed="8"/>
            <rFont val="Tahoma"/>
            <family val="2"/>
          </rPr>
          <t xml:space="preserve">Simon:
</t>
        </r>
        <r>
          <rPr>
            <sz val="9"/>
            <color indexed="8"/>
            <rFont val="Tahoma"/>
            <family val="2"/>
          </rPr>
          <t>new bulker fleet stats inserted</t>
        </r>
      </text>
    </comment>
    <comment ref="P572" authorId="0">
      <text>
        <r>
          <rPr>
            <b/>
            <sz val="9"/>
            <color indexed="8"/>
            <rFont val="Tahoma"/>
            <family val="2"/>
          </rPr>
          <t xml:space="preserve">Simon:
</t>
        </r>
        <r>
          <rPr>
            <sz val="9"/>
            <color indexed="8"/>
            <rFont val="Tahoma"/>
            <family val="2"/>
          </rPr>
          <t>new bulker fleet stats inserted</t>
        </r>
      </text>
    </comment>
    <comment ref="J573" authorId="0">
      <text>
        <r>
          <rPr>
            <b/>
            <sz val="9"/>
            <color indexed="8"/>
            <rFont val="Tahoma"/>
            <family val="2"/>
          </rPr>
          <t xml:space="preserve">Simon:
</t>
        </r>
        <r>
          <rPr>
            <sz val="9"/>
            <color indexed="8"/>
            <rFont val="Tahoma"/>
            <family val="2"/>
          </rPr>
          <t>new bulker fleet stats inserted</t>
        </r>
      </text>
    </comment>
    <comment ref="P573" authorId="0">
      <text>
        <r>
          <rPr>
            <b/>
            <sz val="9"/>
            <color indexed="8"/>
            <rFont val="Tahoma"/>
            <family val="2"/>
          </rPr>
          <t xml:space="preserve">Simon:
</t>
        </r>
        <r>
          <rPr>
            <sz val="9"/>
            <color indexed="8"/>
            <rFont val="Tahoma"/>
            <family val="2"/>
          </rPr>
          <t>new bulker fleet stats inserted</t>
        </r>
      </text>
    </comment>
    <comment ref="J574" authorId="0">
      <text>
        <r>
          <rPr>
            <b/>
            <sz val="9"/>
            <color indexed="8"/>
            <rFont val="Tahoma"/>
            <family val="2"/>
          </rPr>
          <t xml:space="preserve">Simon:
</t>
        </r>
        <r>
          <rPr>
            <sz val="9"/>
            <color indexed="8"/>
            <rFont val="Tahoma"/>
            <family val="2"/>
          </rPr>
          <t>new bulker fleet stats inserted</t>
        </r>
      </text>
    </comment>
    <comment ref="P574" authorId="0">
      <text>
        <r>
          <rPr>
            <b/>
            <sz val="9"/>
            <color indexed="8"/>
            <rFont val="Tahoma"/>
            <family val="2"/>
          </rPr>
          <t xml:space="preserve">Simon:
</t>
        </r>
        <r>
          <rPr>
            <sz val="9"/>
            <color indexed="8"/>
            <rFont val="Tahoma"/>
            <family val="2"/>
          </rPr>
          <t>new bulker fleet stats inserted</t>
        </r>
      </text>
    </comment>
    <comment ref="J575" authorId="0">
      <text>
        <r>
          <rPr>
            <b/>
            <sz val="9"/>
            <color indexed="8"/>
            <rFont val="Tahoma"/>
            <family val="2"/>
          </rPr>
          <t xml:space="preserve">Simon:
</t>
        </r>
        <r>
          <rPr>
            <sz val="9"/>
            <color indexed="8"/>
            <rFont val="Tahoma"/>
            <family val="2"/>
          </rPr>
          <t>new bulker fleet stats inserted</t>
        </r>
      </text>
    </comment>
    <comment ref="P575" authorId="0">
      <text>
        <r>
          <rPr>
            <b/>
            <sz val="9"/>
            <color indexed="8"/>
            <rFont val="Tahoma"/>
            <family val="2"/>
          </rPr>
          <t xml:space="preserve">Simon:
</t>
        </r>
        <r>
          <rPr>
            <sz val="9"/>
            <color indexed="8"/>
            <rFont val="Tahoma"/>
            <family val="2"/>
          </rPr>
          <t>new bulker fleet stats inserted</t>
        </r>
      </text>
    </comment>
    <comment ref="J576" authorId="0">
      <text>
        <r>
          <rPr>
            <b/>
            <sz val="9"/>
            <color indexed="8"/>
            <rFont val="Tahoma"/>
            <family val="2"/>
          </rPr>
          <t xml:space="preserve">Simon:
</t>
        </r>
        <r>
          <rPr>
            <sz val="9"/>
            <color indexed="8"/>
            <rFont val="Tahoma"/>
            <family val="2"/>
          </rPr>
          <t>new bulker fleet stats inserted</t>
        </r>
      </text>
    </comment>
    <comment ref="P576" authorId="0">
      <text>
        <r>
          <rPr>
            <b/>
            <sz val="9"/>
            <color indexed="8"/>
            <rFont val="Tahoma"/>
            <family val="2"/>
          </rPr>
          <t xml:space="preserve">Simon:
</t>
        </r>
        <r>
          <rPr>
            <sz val="9"/>
            <color indexed="8"/>
            <rFont val="Tahoma"/>
            <family val="2"/>
          </rPr>
          <t>new bulker fleet stats inserted</t>
        </r>
      </text>
    </comment>
    <comment ref="J577" authorId="0">
      <text>
        <r>
          <rPr>
            <b/>
            <sz val="9"/>
            <color indexed="8"/>
            <rFont val="Tahoma"/>
            <family val="2"/>
          </rPr>
          <t xml:space="preserve">Simon:
</t>
        </r>
        <r>
          <rPr>
            <sz val="9"/>
            <color indexed="8"/>
            <rFont val="Tahoma"/>
            <family val="2"/>
          </rPr>
          <t>new bulker fleet stats inserted</t>
        </r>
      </text>
    </comment>
    <comment ref="P577" authorId="0">
      <text>
        <r>
          <rPr>
            <b/>
            <sz val="9"/>
            <color indexed="8"/>
            <rFont val="Tahoma"/>
            <family val="2"/>
          </rPr>
          <t xml:space="preserve">Simon:
</t>
        </r>
        <r>
          <rPr>
            <sz val="9"/>
            <color indexed="8"/>
            <rFont val="Tahoma"/>
            <family val="2"/>
          </rPr>
          <t>new bulker fleet stats inserted</t>
        </r>
      </text>
    </comment>
    <comment ref="J578" authorId="0">
      <text>
        <r>
          <rPr>
            <b/>
            <sz val="9"/>
            <color indexed="8"/>
            <rFont val="Tahoma"/>
            <family val="2"/>
          </rPr>
          <t xml:space="preserve">Simon:
</t>
        </r>
        <r>
          <rPr>
            <sz val="9"/>
            <color indexed="8"/>
            <rFont val="Tahoma"/>
            <family val="2"/>
          </rPr>
          <t>new bulker fleet stats inserted</t>
        </r>
      </text>
    </comment>
    <comment ref="P578" authorId="0">
      <text>
        <r>
          <rPr>
            <b/>
            <sz val="9"/>
            <color indexed="8"/>
            <rFont val="Tahoma"/>
            <family val="2"/>
          </rPr>
          <t xml:space="preserve">Simon:
</t>
        </r>
        <r>
          <rPr>
            <sz val="9"/>
            <color indexed="8"/>
            <rFont val="Tahoma"/>
            <family val="2"/>
          </rPr>
          <t>new bulker fleet stats inserted</t>
        </r>
      </text>
    </comment>
  </commentList>
</comments>
</file>

<file path=xl/comments2.xml><?xml version="1.0" encoding="utf-8"?>
<comments xmlns="http://schemas.openxmlformats.org/spreadsheetml/2006/main">
  <authors>
    <author/>
  </authors>
  <commentList>
    <comment ref="Y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U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V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EZ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A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B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C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List>
</comments>
</file>

<file path=xl/sharedStrings.xml><?xml version="1.0" encoding="utf-8"?>
<sst xmlns="http://schemas.openxmlformats.org/spreadsheetml/2006/main" count="8178" uniqueCount="1286">
  <si>
    <t xml:space="preserve"> </t>
  </si>
  <si>
    <t xml:space="preserve">   </t>
  </si>
  <si>
    <t>Av. Days Delay</t>
  </si>
  <si>
    <t>+/-</t>
  </si>
  <si>
    <t>PACIFIC PORTS</t>
  </si>
  <si>
    <t>ATLANTIC PORTS</t>
  </si>
  <si>
    <t>Australia</t>
  </si>
  <si>
    <t>Brazil</t>
  </si>
  <si>
    <t>China</t>
  </si>
  <si>
    <t>Colombia</t>
  </si>
  <si>
    <t xml:space="preserve">India </t>
  </si>
  <si>
    <t>Netherlands</t>
  </si>
  <si>
    <t>Indonesia</t>
  </si>
  <si>
    <t>South Africa</t>
  </si>
  <si>
    <t>Taiwan</t>
  </si>
  <si>
    <t>USEC</t>
  </si>
  <si>
    <t>WC-Canada</t>
  </si>
  <si>
    <t>Panama Canal - northbound</t>
  </si>
  <si>
    <t>Suez Canal - northbound</t>
  </si>
  <si>
    <t>Panama Canal - southbound</t>
  </si>
  <si>
    <t>Suez Canal - southbound</t>
  </si>
  <si>
    <t>AUSTRALIA</t>
  </si>
  <si>
    <t>SOUTH AFRICA</t>
  </si>
  <si>
    <t>Abbot Point - Coal</t>
  </si>
  <si>
    <t>RBCT - Coal</t>
  </si>
  <si>
    <t>Brisbane - Coal</t>
  </si>
  <si>
    <t>Saldanha Bay - Ore</t>
  </si>
  <si>
    <t>Dalrymple Bay - Coal</t>
  </si>
  <si>
    <t>Dampier - Ore</t>
  </si>
  <si>
    <t>BRAZIL</t>
  </si>
  <si>
    <t>Esperance - Ore</t>
  </si>
  <si>
    <t>Guaiba Island - Ore</t>
  </si>
  <si>
    <t>Geraldton - Ore</t>
  </si>
  <si>
    <t>Itaguai - CPBS-CVRD (Sepetiba) - Ore</t>
  </si>
  <si>
    <t>Gladstone - Coal</t>
  </si>
  <si>
    <t>Itaguai - CSN Terminal (Sepetiba) - Ore</t>
  </si>
  <si>
    <t>Haypoint - Coal</t>
  </si>
  <si>
    <t>Ponta da Madeira (Pier 1) - Ore</t>
  </si>
  <si>
    <t>Newcastle (Kooragang) - Coal</t>
  </si>
  <si>
    <t>Ponta da Madeira (Pier 3 North) - Ore</t>
  </si>
  <si>
    <t>Newcastle (Dyke) - Coal</t>
  </si>
  <si>
    <t>Ponta da Madeira (Pier 3 South) - Ore</t>
  </si>
  <si>
    <t>Port Hedland - Ore</t>
  </si>
  <si>
    <t>Ponta da Madeira (Pier 4 South) - Ore</t>
  </si>
  <si>
    <t>Port Kembla - Coal</t>
  </si>
  <si>
    <t>Ponta Ubu - Ore</t>
  </si>
  <si>
    <t>Port Kembla - Ore</t>
  </si>
  <si>
    <t>Tubarao (Pier 1 North) - Ore</t>
  </si>
  <si>
    <t>Port Latta - Ore</t>
  </si>
  <si>
    <t>Tubarao (Pier 1 South) - Ore</t>
  </si>
  <si>
    <t>Port Walcott - Ore</t>
  </si>
  <si>
    <t>Tubarao (Pier 2) - Ore</t>
  </si>
  <si>
    <t>Whyalla - Ore</t>
  </si>
  <si>
    <t>Praia Mole Coal Terminal</t>
  </si>
  <si>
    <t>Itaguai (Sepetiba) - Coal</t>
  </si>
  <si>
    <t>CHINA</t>
  </si>
  <si>
    <t>Vila do Conde - Coal</t>
  </si>
  <si>
    <t xml:space="preserve">Beilun (Ningbo) - Ore </t>
  </si>
  <si>
    <t>Salvador - Ore</t>
  </si>
  <si>
    <t>Qingdao - Ore</t>
  </si>
  <si>
    <t>Qingdao - Coal</t>
  </si>
  <si>
    <t>0</t>
  </si>
  <si>
    <t>Caofeidian - Ore</t>
  </si>
  <si>
    <t>Norfolk (Norfolk Southern Coal Pier ) - Coal</t>
  </si>
  <si>
    <t>Xingang (Tianjin) - Ore</t>
  </si>
  <si>
    <t>Norfolk (Pier IX Terminal) - Coal</t>
  </si>
  <si>
    <t>Xingang (Tianjin) - Coke</t>
  </si>
  <si>
    <t>Norfolk (Dominion Coal Terminal) - Coal</t>
  </si>
  <si>
    <t>Xingang (Tianjin) - Coal</t>
  </si>
  <si>
    <t>Baltimore (Consol CMTI Terminal) - Coal</t>
  </si>
  <si>
    <t>Baoshan (Majishan) - Ore</t>
  </si>
  <si>
    <t>Baoshan (Baosteel) - Ore</t>
  </si>
  <si>
    <t>COLOMBIA</t>
  </si>
  <si>
    <t>Shanghai (Luojin Terminal) - Ore</t>
  </si>
  <si>
    <t>Cartagena (Colclinker) - Coal</t>
  </si>
  <si>
    <t>Shanghai (Luhuashan Terminal) - Ore</t>
  </si>
  <si>
    <t>Prodeco (Santa Marta) - Coal</t>
  </si>
  <si>
    <t>Nantong (Yaogang Terminal) - Ore</t>
  </si>
  <si>
    <t>Puerto Bolivar - Coal</t>
  </si>
  <si>
    <t xml:space="preserve">Rizhao - Coal </t>
  </si>
  <si>
    <t>Puerto Drummond - Coal</t>
  </si>
  <si>
    <t>Rizhao - Ore</t>
  </si>
  <si>
    <t>Lanshan - Ore</t>
  </si>
  <si>
    <t>NETHERLANDS</t>
  </si>
  <si>
    <t>Lianyungang - Ore</t>
  </si>
  <si>
    <t>Rotterdam (EMO) - Coal-Ore</t>
  </si>
  <si>
    <t>Lianyungang - Coal-Coke</t>
  </si>
  <si>
    <t>Rotterdam (EECV) - Coal</t>
  </si>
  <si>
    <t>Qinhuangdao - Coal</t>
  </si>
  <si>
    <t>Rotterdam (St Laurenshaven Terminal) - Coal</t>
  </si>
  <si>
    <t>Qinhuangdao - Ore</t>
  </si>
  <si>
    <t>Amsterdam (OBA Terminal / Rietlanden) - Coal</t>
  </si>
  <si>
    <t>Yantai - Ore</t>
  </si>
  <si>
    <t>Ijmuiden (Outer Quay No.2-Corus) - Coal-Ore</t>
  </si>
  <si>
    <t>Bayuquan - Ore</t>
  </si>
  <si>
    <t>Dalian - Ore</t>
  </si>
  <si>
    <t>SPAIN</t>
  </si>
  <si>
    <t>Fangcheng - Ore</t>
  </si>
  <si>
    <t>Carboneras</t>
  </si>
  <si>
    <t>Huangpu - Ore</t>
  </si>
  <si>
    <t>Gijon</t>
  </si>
  <si>
    <t>Huangpu - Coal</t>
  </si>
  <si>
    <t>San Ciprian</t>
  </si>
  <si>
    <t>Huanghua - Coal</t>
  </si>
  <si>
    <t>Tarragona</t>
  </si>
  <si>
    <t>Zhanjiang - Ore+Coal</t>
  </si>
  <si>
    <t>INDIA</t>
  </si>
  <si>
    <t>Chennai (Madras) - Ore</t>
  </si>
  <si>
    <t>Chennai (Madras) - Coal</t>
  </si>
  <si>
    <t>Ennore - Coal</t>
  </si>
  <si>
    <t>Ennore - Ore</t>
  </si>
  <si>
    <t>Haldia - Coal</t>
  </si>
  <si>
    <t>Haldia - Ore</t>
  </si>
  <si>
    <t>Kakinada - Coal</t>
  </si>
  <si>
    <t>Kakinada - Ore</t>
  </si>
  <si>
    <t>Krishnapatnam - Coal</t>
  </si>
  <si>
    <t>Krishnapatnam - Ore</t>
  </si>
  <si>
    <t>Magdalla</t>
  </si>
  <si>
    <t>Mormugoa - Coal</t>
  </si>
  <si>
    <t>Mormugoa - Ore</t>
  </si>
  <si>
    <t>Mumbai</t>
  </si>
  <si>
    <t>Mundra</t>
  </si>
  <si>
    <t>New Mangalore - Coal</t>
  </si>
  <si>
    <t>New Mangalore - Ore</t>
  </si>
  <si>
    <t>Paradip - Ore</t>
  </si>
  <si>
    <t>Paradip - Coal (Thermal)</t>
  </si>
  <si>
    <t>Tuticorin - Coal</t>
  </si>
  <si>
    <t>Pipavav - UCL - Coal</t>
  </si>
  <si>
    <t xml:space="preserve">Pipavav - GPPL </t>
  </si>
  <si>
    <t>Vizag - Coal</t>
  </si>
  <si>
    <t>Vizag - Ore</t>
  </si>
  <si>
    <t>INDONESIA</t>
  </si>
  <si>
    <t>Balikpapan Coal Terminal</t>
  </si>
  <si>
    <t>Taboneo - Coal</t>
  </si>
  <si>
    <t>Bontang Coal Terminal</t>
  </si>
  <si>
    <t>North Pulau Laut Coal Terminal (NPLCT)</t>
  </si>
  <si>
    <t>Sebuku - Coal</t>
  </si>
  <si>
    <t>Muara Pantai - Coal</t>
  </si>
  <si>
    <t>South Pulau Laut Coal Terminal (IBT)</t>
  </si>
  <si>
    <t>Samarinda (M.Jawa/Berau) - Coal</t>
  </si>
  <si>
    <t>Tanjung Bara Coal Terminal (TBCT)</t>
  </si>
  <si>
    <t>Adang Bay - Coal</t>
  </si>
  <si>
    <t>Tarahan Coal Terminal (TCT)</t>
  </si>
  <si>
    <t>TAIWAN</t>
  </si>
  <si>
    <t>Kaohsiung (CSC Terminal) - Coal-Ore</t>
  </si>
  <si>
    <t>Kaohsiung (TPC Terminal) - Coal</t>
  </si>
  <si>
    <t>WCCANADA</t>
  </si>
  <si>
    <t>Ridley Island Coal Terminal</t>
  </si>
  <si>
    <t>Roberts Bank (Westshore Terminal) - Coal</t>
  </si>
  <si>
    <t>Vancouver (Neptune Terminal) - Coal</t>
  </si>
  <si>
    <t>IRON ORE PORTS</t>
  </si>
  <si>
    <t>Port</t>
  </si>
  <si>
    <t>Handy-Supramax</t>
  </si>
  <si>
    <t>Panamax</t>
  </si>
  <si>
    <t>Capesize</t>
  </si>
  <si>
    <t>Ponta Ubu</t>
  </si>
  <si>
    <t>Qtty (mts)</t>
  </si>
  <si>
    <t>40000-65000</t>
  </si>
  <si>
    <t>65001-100000</t>
  </si>
  <si>
    <t>100001-350000</t>
  </si>
  <si>
    <t>Total</t>
  </si>
  <si>
    <t>Vsls @ anchorage</t>
  </si>
  <si>
    <t>ETA w/in 14 days</t>
  </si>
  <si>
    <t>Ponta da Madeira (pier 1)</t>
  </si>
  <si>
    <t>Ponta da Madeira (Pier 3 North)</t>
  </si>
  <si>
    <t>Ponta da Madeira (Pier 3 South)</t>
  </si>
  <si>
    <t>Ponta da Madeira (Pier 4 South)</t>
  </si>
  <si>
    <t>Itaguai (CPBS-CVRD)</t>
  </si>
  <si>
    <t>Itaguai (CSN Terminal)</t>
  </si>
  <si>
    <t>Salvador (Gerdau/Usiba)</t>
  </si>
  <si>
    <t>Tubarao (Pier 1 North)</t>
  </si>
  <si>
    <t>Tubarao (Pier 1 South)</t>
  </si>
  <si>
    <t>Tubarao (Pier 2)</t>
  </si>
  <si>
    <t>COAL PORTS</t>
  </si>
  <si>
    <t>Praia Mole (Coal Terminal)</t>
  </si>
  <si>
    <t>Itaguai (TIM)</t>
  </si>
  <si>
    <t>Vila Do Conde (VDC-coal)</t>
  </si>
  <si>
    <t>Total Handymax @ anchorage</t>
  </si>
  <si>
    <t>Total Panamax @ anchorage</t>
  </si>
  <si>
    <t>Total Capesize @ anchorage</t>
  </si>
  <si>
    <t>Total (Hndymx/Pnmx/Cape) @ anchorage</t>
  </si>
  <si>
    <t>Total Handymax ETA w/n 14 days</t>
  </si>
  <si>
    <t>Total Panamax ETA w/n 14 days</t>
  </si>
  <si>
    <t>Total Capesize ETA w/n 14 days</t>
  </si>
  <si>
    <t>Total (Hndymx/Pnmx/Cape) ETA w/n 14 days</t>
  </si>
  <si>
    <t>At Anchorage</t>
  </si>
  <si>
    <t>Date</t>
  </si>
  <si>
    <t>week 02/08</t>
  </si>
  <si>
    <t>week 03/08</t>
  </si>
  <si>
    <t>week 04/08</t>
  </si>
  <si>
    <t>week 05/08</t>
  </si>
  <si>
    <t>week 06/08</t>
  </si>
  <si>
    <t>week 07/08</t>
  </si>
  <si>
    <t>week 08/08</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</si>
  <si>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</si>
  <si>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</si>
  <si>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</si>
  <si>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</si>
  <si>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</si>
  <si>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</si>
  <si>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</si>
  <si>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</si>
  <si>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</si>
  <si>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</si>
  <si>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</si>
  <si>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</si>
  <si>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</si>
  <si>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</si>
  <si>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</si>
  <si>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</si>
  <si>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</si>
  <si>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</si>
  <si>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</si>
  <si>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</si>
  <si>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</si>
  <si>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</si>
  <si>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</si>
  <si>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</si>
  <si>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</si>
  <si>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</si>
  <si>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</si>
  <si>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</si>
  <si>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</si>
  <si>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</si>
  <si>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</si>
  <si>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</si>
  <si>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</si>
  <si>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</si>
  <si>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</si>
  <si>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</si>
  <si>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</si>
  <si>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</si>
  <si>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</si>
  <si>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</si>
  <si>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</si>
  <si>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</si>
  <si>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</si>
  <si>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</si>
  <si>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</si>
  <si>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</si>
  <si>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</si>
  <si>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</si>
  <si>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</si>
  <si>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</si>
  <si>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</si>
  <si>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</si>
  <si>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</si>
  <si>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</si>
  <si>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</si>
  <si>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</si>
  <si>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</si>
  <si>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</si>
  <si>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</si>
  <si>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</si>
  <si>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</si>
  <si>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</si>
  <si>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</si>
  <si>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</si>
  <si>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</si>
  <si>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</si>
  <si>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</si>
  <si>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</si>
  <si>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</si>
  <si>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</si>
  <si>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</si>
  <si>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</si>
  <si>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</si>
  <si>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</si>
  <si>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</si>
  <si>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</si>
  <si>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</si>
  <si>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</si>
  <si>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</si>
  <si>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</si>
  <si>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</si>
  <si>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</si>
  <si>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</si>
  <si>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</si>
  <si>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</si>
  <si>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</si>
  <si>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</si>
  <si>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</si>
  <si>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</si>
  <si>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</si>
  <si>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</si>
  <si>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</si>
  <si>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</si>
  <si>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</si>
  <si>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</si>
  <si>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</si>
  <si>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</si>
  <si>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</si>
  <si>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</si>
  <si>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</si>
  <si>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</si>
  <si>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</si>
  <si>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</si>
  <si>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</si>
  <si>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</si>
  <si>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</si>
  <si>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</si>
  <si>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</si>
  <si>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</si>
  <si>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</si>
  <si>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</si>
  <si>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</si>
  <si>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</si>
  <si>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</si>
  <si>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</si>
  <si>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</si>
  <si>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</si>
  <si>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</si>
  <si>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</si>
  <si>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</si>
  <si>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</si>
  <si>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</si>
  <si>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</si>
  <si>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</si>
  <si>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</si>
  <si>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</si>
  <si>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</si>
  <si>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</si>
  <si>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</si>
  <si>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</si>
  <si>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</si>
  <si>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</si>
  <si>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</si>
  <si>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</si>
  <si>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</si>
  <si>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</si>
  <si>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</si>
  <si>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</si>
  <si>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</si>
  <si>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</si>
  <si>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</si>
  <si>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</si>
  <si>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</si>
  <si>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</si>
  <si>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</si>
  <si>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</si>
  <si>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</si>
  <si>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</si>
  <si>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</si>
  <si>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</si>
  <si>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</si>
  <si>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</si>
  <si>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</si>
  <si>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</si>
  <si>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</si>
  <si>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</si>
  <si>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</si>
  <si>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</si>
  <si>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</si>
  <si>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</si>
  <si>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</si>
  <si>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</si>
  <si>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</si>
  <si>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</si>
  <si>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</si>
  <si>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</si>
  <si>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</si>
  <si>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</si>
  <si>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</si>
  <si>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</si>
  <si>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</si>
  <si>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</si>
  <si>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</si>
  <si>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</si>
  <si>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</si>
  <si>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</si>
  <si>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</si>
  <si>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</si>
  <si>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</si>
  <si>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</si>
  <si>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</si>
  <si>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</si>
  <si>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</si>
  <si>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</si>
  <si>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</si>
  <si>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</si>
  <si>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</si>
  <si>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</si>
  <si>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</si>
  <si>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</si>
  <si>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</si>
  <si>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</si>
  <si>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</si>
  <si>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</si>
  <si>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</si>
  <si>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</si>
  <si>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</si>
  <si>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</si>
  <si>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</si>
  <si>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</si>
  <si>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</si>
  <si>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</si>
  <si>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</si>
  <si>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</si>
  <si>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</si>
  <si>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</si>
  <si>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</si>
  <si>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</si>
  <si>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</si>
  <si>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</si>
  <si>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</si>
  <si>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</si>
  <si>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</si>
  <si>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</si>
  <si>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</si>
  <si>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</si>
  <si>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</si>
  <si>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</si>
  <si>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</si>
  <si>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</si>
  <si>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</si>
  <si>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</si>
  <si>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</si>
  <si>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</si>
  <si>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</si>
  <si>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</si>
  <si>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</si>
  <si>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</si>
  <si>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</si>
  <si>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</si>
  <si>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</si>
  <si>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</si>
  <si>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</si>
  <si>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</si>
  <si>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</si>
  <si>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</si>
  <si>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</si>
  <si>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</si>
  <si>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</si>
  <si>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</si>
  <si>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</si>
  <si>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</si>
  <si>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</si>
  <si>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</si>
  <si>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</si>
  <si>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</si>
  <si>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</si>
  <si>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</si>
  <si>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</si>
  <si>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</si>
  <si>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</si>
  <si>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</si>
  <si>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1/13</t>
  </si>
  <si>
    <t>Week 2/13</t>
  </si>
  <si>
    <t>Week 3/13</t>
  </si>
  <si>
    <t>Week 4/13</t>
  </si>
  <si>
    <t>Week 5/13</t>
  </si>
  <si>
    <t>Week 6/13</t>
  </si>
  <si>
    <t>Week 7/13</t>
  </si>
  <si>
    <t>Week 8/13</t>
  </si>
  <si>
    <t>Week 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</si>
  <si>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</si>
  <si>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</si>
  <si>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</si>
  <si>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</si>
  <si>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</si>
  <si>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</si>
  <si>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</si>
  <si>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</si>
  <si>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</si>
  <si>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</si>
  <si>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</si>
  <si>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</si>
  <si>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</si>
  <si>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</si>
  <si>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</si>
  <si>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</si>
  <si>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</si>
  <si>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</si>
  <si>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</si>
  <si>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</si>
  <si>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</si>
  <si>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</si>
  <si>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</si>
  <si>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</si>
  <si>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</si>
  <si>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</si>
  <si>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</si>
  <si>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</si>
  <si>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</si>
  <si>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</si>
  <si>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</si>
  <si>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</si>
  <si>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</si>
  <si>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</si>
  <si>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</si>
  <si>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</si>
  <si>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</si>
  <si>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</si>
  <si>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</si>
  <si>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</si>
  <si>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</si>
  <si>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</si>
  <si>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</si>
  <si>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</si>
  <si>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</si>
  <si>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</si>
  <si>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</si>
  <si>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</si>
  <si>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</si>
  <si>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</si>
  <si>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</si>
  <si>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</si>
  <si>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</si>
  <si>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</si>
  <si>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</si>
  <si>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</si>
  <si>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%age change - 1 week</t>
  </si>
  <si>
    <t>%age change - 1 month</t>
  </si>
  <si>
    <t>Week5/13</t>
  </si>
  <si>
    <t>Week6/13</t>
  </si>
  <si>
    <t>QINGDAO</t>
  </si>
  <si>
    <t>200k Iron Ore Terminal (No.76)</t>
  </si>
  <si>
    <t>Coal Loading Qianwan, Qingdao</t>
  </si>
  <si>
    <t>CAOFEIDIAN PORT</t>
  </si>
  <si>
    <t>JINGTANG PORT</t>
  </si>
  <si>
    <t>iron ore discharging</t>
  </si>
  <si>
    <t>coke loading</t>
  </si>
  <si>
    <t>coal loading</t>
  </si>
  <si>
    <t>non-ferrous ore discharging</t>
  </si>
  <si>
    <t>MAJISHAN TERMINAL</t>
  </si>
  <si>
    <t>MAJISHAN (BAOSTEEL TERMINAL)</t>
  </si>
  <si>
    <t>SHANGHAI - (LUHUASHAN /LIGHTEN)</t>
  </si>
  <si>
    <t>SHANGHAI - (LUOJIN TERMINAL NO.2 - I.ORE DISCHARGE)</t>
  </si>
  <si>
    <t>NANTONG (YAOGANG TERMINAL)</t>
  </si>
  <si>
    <t>RIZHAO (coal loading)</t>
  </si>
  <si>
    <t>RIZHAO (Iron ore discharge)</t>
  </si>
  <si>
    <t>LANSHAN</t>
  </si>
  <si>
    <t>LIANYUNGANG (berth no.35 / iron ore discharging)</t>
  </si>
  <si>
    <t>LIANYUNGANG (berth no.34 / iron ore discharging)</t>
  </si>
  <si>
    <t>LIANYUNGANG (berth no.36 / iron ore discharging)</t>
  </si>
  <si>
    <t>LIANYUNGANG (berth no.33)</t>
  </si>
  <si>
    <t>LIANYUNGANG (berth no.38+39-coal-coke loading)</t>
  </si>
  <si>
    <t>YANTAI</t>
  </si>
  <si>
    <t>HUANGHUA</t>
  </si>
  <si>
    <t>QINGHUANGDAO (I.Ore discharge)</t>
  </si>
  <si>
    <t>QINGHUANGDAO (Coal load)</t>
  </si>
  <si>
    <t>BAYUQUAN</t>
  </si>
  <si>
    <t>DALIAN</t>
  </si>
  <si>
    <t>FANGCHENG</t>
  </si>
  <si>
    <t>ZHANJIANG</t>
  </si>
  <si>
    <t>HUANGPU (Coal discharge)</t>
  </si>
  <si>
    <t>HUANGPU (I.Ore discharge)</t>
  </si>
  <si>
    <t>Total Handymax ETA w/in 14 days</t>
  </si>
  <si>
    <t>Total Panamax ETA w/in 14 days</t>
  </si>
  <si>
    <t>Total Capesize ETA w/in 14 days</t>
  </si>
  <si>
    <t>Total (Hndymx/Pnmx/Cape) ETA w/in 14 days</t>
  </si>
  <si>
    <t>k</t>
  </si>
  <si>
    <t>Richards Bay Coal Terminal</t>
  </si>
  <si>
    <t>Vsls @ Anchorage</t>
  </si>
  <si>
    <t>Saldanha Bay Ore Terminal</t>
  </si>
  <si>
    <t>Abbot Point</t>
  </si>
  <si>
    <t>Haypoint</t>
  </si>
  <si>
    <t>Dalrymple Bay</t>
  </si>
  <si>
    <t>Gladstone-RG Tanna</t>
  </si>
  <si>
    <t>Gladstone-Barney Point</t>
  </si>
  <si>
    <t>Brisbane Fishermans Wharf</t>
  </si>
  <si>
    <t>Newcastle-Kooragang</t>
  </si>
  <si>
    <t>Newcastle-Dyke</t>
  </si>
  <si>
    <t>Port Kembla-Berth 2</t>
  </si>
  <si>
    <t xml:space="preserve">Dampier-East            </t>
  </si>
  <si>
    <t>Dampier-Parker Point 2</t>
  </si>
  <si>
    <t>Dampier-Parker Point 3</t>
  </si>
  <si>
    <t>Dampier-Parker Point 4</t>
  </si>
  <si>
    <t>Dampier-Parker Point 5</t>
  </si>
  <si>
    <t>Port Walcott</t>
  </si>
  <si>
    <t>Port Hedland-Nelson Point-Berth A</t>
  </si>
  <si>
    <t>Port Hedland-Nelson Point-Berth B</t>
  </si>
  <si>
    <t>Port Hedland-Finucane Island 'C'berth</t>
  </si>
  <si>
    <t xml:space="preserve">Port Hedland-Finucane Island 'D' berth </t>
  </si>
  <si>
    <t xml:space="preserve">Port Hedland-Finucane Island 'B' berth (Formerly 'G') </t>
  </si>
  <si>
    <t xml:space="preserve">Port Hedland-Finucane Island 'A' berth (Formerly 'H') </t>
  </si>
  <si>
    <t>Port Hedland-Pending vessels- Berth TBA</t>
  </si>
  <si>
    <t xml:space="preserve">Port Hedland-Anderson Point No.1 Berth </t>
  </si>
  <si>
    <t xml:space="preserve">Port Hedland-Anderson Point No.2 Berth </t>
  </si>
  <si>
    <t xml:space="preserve">Port Hedland-Anderson Point No.3 Berth </t>
  </si>
  <si>
    <t>Port Hedland-Anderson Point Pending vessels- Berth TBA</t>
  </si>
  <si>
    <t xml:space="preserve">Port Hedland-Utah Point Berth </t>
  </si>
  <si>
    <t>Geraldton</t>
  </si>
  <si>
    <t>Esperance</t>
  </si>
  <si>
    <t>Balikpapan Coal Terminal (BCT)</t>
  </si>
  <si>
    <t>Taboneo</t>
  </si>
  <si>
    <t>Bontang Coal Terminal (BOCT)</t>
  </si>
  <si>
    <t>NPLCT (North Pulau Laut Coal Terminal)</t>
  </si>
  <si>
    <t>Sebuku</t>
  </si>
  <si>
    <t>Muara Pantai</t>
  </si>
  <si>
    <t>IBT (South Pulau Laut Coal Terminal)</t>
  </si>
  <si>
    <t>Samarinda (M.Jawa/Berau)</t>
  </si>
  <si>
    <t>Adang Bay</t>
  </si>
  <si>
    <t>.</t>
  </si>
  <si>
    <t>Chennai (Coal)</t>
  </si>
  <si>
    <t>Chennai (I.Ore)</t>
  </si>
  <si>
    <t>Vizag (Coal)</t>
  </si>
  <si>
    <t>Vizag (I.Ore)</t>
  </si>
  <si>
    <t>Paradip (Coal)</t>
  </si>
  <si>
    <t>Paradip (I.Ore)</t>
  </si>
  <si>
    <t>Haldia (Coal)</t>
  </si>
  <si>
    <t>Haldia (I.Ore)</t>
  </si>
  <si>
    <t>New Mangalore (Coal)</t>
  </si>
  <si>
    <t>New Mangalore (I.Ore)</t>
  </si>
  <si>
    <t>Goa (Mormugoa) (Coal)</t>
  </si>
  <si>
    <t>Goa (Mormugoa) (I.Ore)</t>
  </si>
  <si>
    <t>Krishnapatnum (I.Ore)</t>
  </si>
  <si>
    <t>Ennore (Coal)</t>
  </si>
  <si>
    <t>Ennore (I.Ore)</t>
  </si>
  <si>
    <t>Kakinada (Coal)</t>
  </si>
  <si>
    <t>Kakinada (I.Ore)</t>
  </si>
  <si>
    <t>WC CANADA</t>
  </si>
  <si>
    <t>Ridley Bank (Coal)</t>
  </si>
  <si>
    <t>Roberts Bank (Westshore Coal)</t>
  </si>
  <si>
    <t>Neptune (Vancouver Coal)</t>
  </si>
  <si>
    <t>18/11/2011</t>
  </si>
  <si>
    <t>Change +/-</t>
  </si>
  <si>
    <t xml:space="preserve">Atlantic </t>
  </si>
  <si>
    <t xml:space="preserve">Pacific </t>
  </si>
  <si>
    <t>av. days delay</t>
  </si>
  <si>
    <t>PANAMA</t>
  </si>
  <si>
    <t>Newcastle - Coal</t>
  </si>
  <si>
    <t>n/a</t>
  </si>
  <si>
    <t>Baoshan (Baosteel)- Ore</t>
  </si>
  <si>
    <t>Huanghua</t>
  </si>
  <si>
    <t>Zhanjiang</t>
  </si>
  <si>
    <t>Paradip - Coal</t>
  </si>
  <si>
    <t xml:space="preserve">Bontang Coal Terminal </t>
  </si>
  <si>
    <t>Kota Baru (Muara Satui)</t>
  </si>
  <si>
    <t>Samarinda (M.Jawa/Bearu) - Coal</t>
  </si>
  <si>
    <t>Tanjung Bara Coal Terminal</t>
  </si>
  <si>
    <t>Tarahan Coal Terminal</t>
  </si>
  <si>
    <t>SUEZ</t>
  </si>
  <si>
    <t>RBCT</t>
  </si>
  <si>
    <t>Saldanha Bay</t>
  </si>
  <si>
    <t>Itaguai CPBS-CVRD (Sepetiba) - Ore</t>
  </si>
  <si>
    <t>Itaguai CSN Terminal (Sepetiba) - Ore</t>
  </si>
  <si>
    <t>Praia Mole - Ore</t>
  </si>
  <si>
    <t>Total no. of vsls at anchorage - Australia+Brazil+China</t>
  </si>
  <si>
    <t>Percentage of fleet at anchorage - Australia+Brazil+China</t>
  </si>
  <si>
    <t>date</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</si>
  <si>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</si>
  <si>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</si>
  <si>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</si>
  <si>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</si>
  <si>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</si>
  <si>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</si>
  <si>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</si>
  <si>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</si>
  <si>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</si>
  <si>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</si>
  <si>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</si>
  <si>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</si>
  <si>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</si>
  <si>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</si>
  <si>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</si>
  <si>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</si>
  <si>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</si>
  <si>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</si>
  <si>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</si>
  <si>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</si>
  <si>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</si>
  <si>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</si>
  <si>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</si>
  <si>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</si>
  <si>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</si>
  <si>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</si>
  <si>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</si>
  <si>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</si>
  <si>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</si>
  <si>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</si>
  <si>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</si>
  <si>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</si>
  <si>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</si>
  <si>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</si>
  <si>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</si>
  <si>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</si>
  <si>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</si>
  <si>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</si>
  <si>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</si>
  <si>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</si>
  <si>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</si>
  <si>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</si>
  <si>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</si>
  <si>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</si>
  <si>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</si>
  <si>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</si>
  <si>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</si>
  <si>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</si>
  <si>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</si>
  <si>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</si>
  <si>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</si>
  <si>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</si>
  <si>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</si>
  <si>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</si>
  <si>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</si>
  <si>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</si>
  <si>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</si>
  <si>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</si>
  <si>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</si>
  <si>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</si>
  <si>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</si>
  <si>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</si>
  <si>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</si>
  <si>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</si>
  <si>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</si>
  <si>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</si>
  <si>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</si>
  <si>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</si>
  <si>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</si>
  <si>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</si>
  <si>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</si>
  <si>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</si>
  <si>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</si>
  <si>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</si>
  <si>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</si>
  <si>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</si>
  <si>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</si>
  <si>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</si>
  <si>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</si>
  <si>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</si>
  <si>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</si>
  <si>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</si>
  <si>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</si>
  <si>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</si>
  <si>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</si>
  <si>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</si>
  <si>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</si>
  <si>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</si>
  <si>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</si>
  <si>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</si>
  <si>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</si>
  <si>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</si>
  <si>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</si>
  <si>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</si>
  <si>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</si>
  <si>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</si>
  <si>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</si>
  <si>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</si>
  <si>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</si>
  <si>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</si>
  <si>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</si>
  <si>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</si>
  <si>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</si>
  <si>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</si>
  <si>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</si>
  <si>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</si>
  <si>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</si>
  <si>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</si>
  <si>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</si>
  <si>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</si>
  <si>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</si>
  <si>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</si>
  <si>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</si>
  <si>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</si>
  <si>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</si>
  <si>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</si>
  <si>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</si>
  <si>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</si>
  <si>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</si>
  <si>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</si>
  <si>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</si>
  <si>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</si>
  <si>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</si>
  <si>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</si>
  <si>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</si>
  <si>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</si>
  <si>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</si>
  <si>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</si>
  <si>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</si>
  <si>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</si>
  <si>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</si>
  <si>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</si>
  <si>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</si>
  <si>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</si>
  <si>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</si>
  <si>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</si>
  <si>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</si>
  <si>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</si>
  <si>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</si>
  <si>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</si>
  <si>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</si>
  <si>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</si>
  <si>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</si>
  <si>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</si>
  <si>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</si>
  <si>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</si>
  <si>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</si>
  <si>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</si>
  <si>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</si>
  <si>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</si>
  <si>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</si>
  <si>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</si>
  <si>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</si>
  <si>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</si>
  <si>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</si>
  <si>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</si>
  <si>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</si>
  <si>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</si>
  <si>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</si>
  <si>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</si>
  <si>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</si>
  <si>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</si>
  <si>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</si>
  <si>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</si>
  <si>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</si>
  <si>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</si>
  <si>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</si>
  <si>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</si>
  <si>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</si>
  <si>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</si>
  <si>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</si>
  <si>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</si>
  <si>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</si>
  <si>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</si>
  <si>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</si>
  <si>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</si>
  <si>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</si>
  <si>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</si>
  <si>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</si>
  <si>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</si>
  <si>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</si>
  <si>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</si>
  <si>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</si>
  <si>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</si>
  <si>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</si>
  <si>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</si>
  <si>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</si>
  <si>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</si>
  <si>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</si>
  <si>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</si>
  <si>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</si>
  <si>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</si>
  <si>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</si>
  <si>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</si>
  <si>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</si>
  <si>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</si>
  <si>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</si>
  <si>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</si>
  <si>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</si>
  <si>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</si>
  <si>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</si>
  <si>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</si>
  <si>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</si>
  <si>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</si>
  <si>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</si>
  <si>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</si>
  <si>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</si>
  <si>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</si>
  <si>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</si>
  <si>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</si>
  <si>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</si>
  <si>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</si>
  <si>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</si>
  <si>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</si>
  <si>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</si>
  <si>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</si>
  <si>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</si>
  <si>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</si>
  <si>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</si>
  <si>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</si>
  <si>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</si>
  <si>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</si>
  <si>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</si>
  <si>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</si>
  <si>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</si>
  <si>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</si>
  <si>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</si>
  <si>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</si>
  <si>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</si>
  <si>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</si>
  <si>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</si>
  <si>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</si>
  <si>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</si>
  <si>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</si>
  <si>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</si>
  <si>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</si>
  <si>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</si>
  <si>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</si>
  <si>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</si>
  <si>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</si>
  <si>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</si>
  <si>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</si>
  <si>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</si>
  <si>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</si>
  <si>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</si>
  <si>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</si>
  <si>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</si>
  <si>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</si>
  <si>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</si>
  <si>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</si>
  <si>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</si>
  <si>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</si>
  <si>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01/13</t>
  </si>
  <si>
    <t>week 02/13</t>
  </si>
  <si>
    <t>week 03/13</t>
  </si>
  <si>
    <t>week 04/13</t>
  </si>
  <si>
    <t>week 05/13</t>
  </si>
  <si>
    <t>week 06/13</t>
  </si>
  <si>
    <t>week 07/13</t>
  </si>
  <si>
    <t>week 08/13</t>
  </si>
  <si>
    <t>week 09/13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</si>
  <si>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</si>
  <si>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</si>
  <si>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</si>
  <si>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</si>
  <si>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</si>
  <si>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</si>
  <si>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</si>
  <si>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</si>
  <si>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</si>
  <si>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</si>
  <si>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</si>
  <si>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</si>
  <si>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</si>
  <si>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</si>
  <si>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</si>
  <si>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</si>
  <si>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</si>
  <si>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</si>
  <si>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</si>
  <si>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</si>
  <si>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</si>
  <si>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</si>
  <si>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</si>
  <si>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</si>
  <si>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</si>
  <si>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</si>
  <si>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</si>
  <si>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</si>
  <si>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</si>
  <si>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</si>
  <si>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</si>
  <si>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</si>
  <si>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</si>
  <si>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</si>
  <si>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</si>
  <si>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</si>
  <si>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</si>
  <si>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</si>
  <si>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</si>
  <si>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</si>
  <si>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</si>
  <si>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</si>
  <si>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</si>
  <si>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</si>
  <si>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</si>
  <si>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</si>
  <si>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</si>
  <si>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</si>
  <si>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</si>
  <si>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</si>
  <si>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</si>
  <si>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</si>
  <si>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</si>
  <si>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</si>
  <si>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</si>
  <si>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</si>
  <si>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 xml:space="preserve">     </t>
  </si>
  <si>
    <t>Handymax</t>
  </si>
  <si>
    <t>week 14/14</t>
  </si>
  <si>
    <t>Week 14/14</t>
  </si>
  <si>
    <t>week 15/14</t>
  </si>
  <si>
    <t>Week 15/14</t>
  </si>
  <si>
    <t>week 16/14</t>
  </si>
  <si>
    <t>Week 16/14</t>
  </si>
  <si>
    <t>week 17/14</t>
  </si>
  <si>
    <t>Week 17/14</t>
  </si>
  <si>
    <t>1,5</t>
  </si>
  <si>
    <t>week 18/14</t>
  </si>
  <si>
    <t>Week 18/14</t>
  </si>
  <si>
    <t>week 19/14</t>
  </si>
  <si>
    <t>Week 19/14</t>
  </si>
  <si>
    <t>Week 20/14</t>
  </si>
  <si>
    <t>week 20/14</t>
  </si>
  <si>
    <t>week 21/14</t>
  </si>
  <si>
    <t>Week 21/14</t>
  </si>
  <si>
    <t>Newcastle (NCIG) - Coal</t>
  </si>
  <si>
    <t>Newcastle-NCIG</t>
  </si>
  <si>
    <t>Week 22/14</t>
  </si>
  <si>
    <t>week 22/14</t>
  </si>
  <si>
    <t>Week 23/14</t>
  </si>
  <si>
    <t>week 23/14</t>
  </si>
  <si>
    <t>week 24/14</t>
  </si>
  <si>
    <t>Week 24/14</t>
  </si>
  <si>
    <t>week 25/14</t>
  </si>
  <si>
    <t>Week 25/14</t>
  </si>
  <si>
    <t>week 26/14</t>
  </si>
  <si>
    <t>Week 26/14</t>
  </si>
  <si>
    <t>week 27/14</t>
  </si>
  <si>
    <t>Week 27/14</t>
  </si>
  <si>
    <t>Week 28/14</t>
  </si>
  <si>
    <t>week 28/14</t>
  </si>
  <si>
    <t>week 29/14</t>
  </si>
  <si>
    <t>Week 29/14</t>
  </si>
  <si>
    <t>Week 30/14</t>
  </si>
  <si>
    <t>week 30/14</t>
  </si>
  <si>
    <t>Week 31/14</t>
  </si>
  <si>
    <t>week 31/14</t>
  </si>
  <si>
    <t>Week 32/14</t>
  </si>
  <si>
    <t>week 32/14</t>
  </si>
  <si>
    <t>Week 33/14</t>
  </si>
  <si>
    <t>Week 34/14</t>
  </si>
  <si>
    <t>week 33/14</t>
  </si>
  <si>
    <t>week 34/14</t>
  </si>
  <si>
    <t>week 35/14</t>
  </si>
  <si>
    <t>Week 35/14</t>
  </si>
  <si>
    <t>Week 36/14</t>
  </si>
  <si>
    <t>week 36/14</t>
  </si>
  <si>
    <t>Week 37/14</t>
  </si>
  <si>
    <t>week 37/14</t>
  </si>
  <si>
    <t>Week 38/14</t>
  </si>
  <si>
    <t>week 38/14</t>
  </si>
  <si>
    <t>Week 39/14</t>
  </si>
  <si>
    <t>week 39/14</t>
  </si>
  <si>
    <t>week 40/14</t>
  </si>
  <si>
    <t>Week 40/14</t>
  </si>
  <si>
    <t>Week 41/14</t>
  </si>
  <si>
    <t>week 41/14</t>
  </si>
  <si>
    <t>week 42/14</t>
  </si>
  <si>
    <t>Week 42/14</t>
  </si>
  <si>
    <t>Week 43/14</t>
  </si>
  <si>
    <t>week 43/14</t>
  </si>
  <si>
    <t>Week 44/14</t>
  </si>
  <si>
    <t>week 44/14</t>
  </si>
  <si>
    <t>week 45/14</t>
  </si>
  <si>
    <t>Week 45/14</t>
  </si>
  <si>
    <t>Week 46/14</t>
  </si>
  <si>
    <t>week 46/14</t>
  </si>
  <si>
    <t>Week 47/14</t>
  </si>
  <si>
    <t>week 47/14</t>
  </si>
  <si>
    <t>Week 48/14</t>
  </si>
  <si>
    <t>week 48/14</t>
  </si>
  <si>
    <t>Week 49/14</t>
  </si>
  <si>
    <t>week 49/14</t>
  </si>
  <si>
    <t>Week 50/14</t>
  </si>
  <si>
    <t>week 50/14</t>
  </si>
  <si>
    <t>Week 51/14</t>
  </si>
  <si>
    <t>week 51/14</t>
  </si>
  <si>
    <t>Week 52/14</t>
  </si>
  <si>
    <t>week 52/14</t>
  </si>
  <si>
    <t>Week 1/15</t>
  </si>
  <si>
    <r>
      <rPr>
        <sz val="9"/>
        <color indexed="9"/>
        <rFont val="/15"/>
      </rPr>
      <t xml:space="preserve">Week </t>
    </r>
    <r>
      <rPr>
        <sz val="9"/>
        <color indexed="9"/>
        <rFont val="Tahoma"/>
        <family val="2"/>
      </rPr>
      <t>1/15</t>
    </r>
  </si>
  <si>
    <t>week 1/15</t>
  </si>
  <si>
    <t>Week 2/15</t>
  </si>
  <si>
    <r>
      <rPr>
        <sz val="9"/>
        <color indexed="9"/>
        <rFont val="/15"/>
      </rPr>
      <t>Week 2</t>
    </r>
    <r>
      <rPr>
        <sz val="9"/>
        <color indexed="9"/>
        <rFont val="Tahoma"/>
        <family val="2"/>
      </rPr>
      <t>/15</t>
    </r>
  </si>
  <si>
    <t>week 2/15</t>
  </si>
  <si>
    <t>Week 3/15</t>
  </si>
  <si>
    <r>
      <rPr>
        <sz val="9"/>
        <color indexed="9"/>
        <rFont val="/15"/>
      </rPr>
      <t>Week 3</t>
    </r>
    <r>
      <rPr>
        <sz val="9"/>
        <color indexed="9"/>
        <rFont val="Tahoma"/>
        <family val="2"/>
      </rPr>
      <t>/15</t>
    </r>
  </si>
  <si>
    <t>week 3/15</t>
  </si>
  <si>
    <t>Week 4/15</t>
  </si>
  <si>
    <r>
      <rPr>
        <sz val="9"/>
        <color indexed="9"/>
        <rFont val="/15"/>
      </rPr>
      <t>Week 4</t>
    </r>
    <r>
      <rPr>
        <sz val="9"/>
        <color indexed="9"/>
        <rFont val="Tahoma"/>
        <family val="2"/>
      </rPr>
      <t>/15</t>
    </r>
  </si>
  <si>
    <t>Week 5/15</t>
  </si>
  <si>
    <r>
      <rPr>
        <sz val="9"/>
        <color indexed="9"/>
        <rFont val="/15"/>
      </rPr>
      <t>Week 5</t>
    </r>
    <r>
      <rPr>
        <sz val="9"/>
        <color indexed="9"/>
        <rFont val="Tahoma"/>
        <family val="2"/>
      </rPr>
      <t>/15</t>
    </r>
  </si>
  <si>
    <t>week 4/15</t>
  </si>
  <si>
    <t>week 5/15</t>
  </si>
  <si>
    <t>Week 6/15</t>
  </si>
  <si>
    <r>
      <rPr>
        <sz val="9"/>
        <color indexed="9"/>
        <rFont val="/15"/>
      </rPr>
      <t>Week 6</t>
    </r>
    <r>
      <rPr>
        <sz val="9"/>
        <color indexed="9"/>
        <rFont val="Tahoma"/>
        <family val="2"/>
      </rPr>
      <t>/15</t>
    </r>
  </si>
  <si>
    <t>week 6/15</t>
  </si>
  <si>
    <t>Week 7/15</t>
  </si>
  <si>
    <r>
      <rPr>
        <sz val="9"/>
        <color indexed="9"/>
        <rFont val="/15"/>
      </rPr>
      <t>Week 7</t>
    </r>
    <r>
      <rPr>
        <sz val="9"/>
        <color indexed="9"/>
        <rFont val="Tahoma"/>
        <family val="2"/>
      </rPr>
      <t>/15</t>
    </r>
  </si>
  <si>
    <t>week 7/15</t>
  </si>
  <si>
    <t>Week 8/15</t>
  </si>
  <si>
    <r>
      <rPr>
        <sz val="9"/>
        <color indexed="9"/>
        <rFont val="/15"/>
      </rPr>
      <t>Week 8</t>
    </r>
    <r>
      <rPr>
        <sz val="9"/>
        <color indexed="9"/>
        <rFont val="Tahoma"/>
        <family val="2"/>
      </rPr>
      <t>/15</t>
    </r>
  </si>
  <si>
    <t>week 8/15</t>
  </si>
  <si>
    <t>Week 9/15</t>
  </si>
  <si>
    <r>
      <rPr>
        <sz val="9"/>
        <color indexed="9"/>
        <rFont val="/15"/>
      </rPr>
      <t>Week 9</t>
    </r>
    <r>
      <rPr>
        <sz val="9"/>
        <color indexed="9"/>
        <rFont val="Tahoma"/>
        <family val="2"/>
      </rPr>
      <t>/15</t>
    </r>
  </si>
  <si>
    <t>week 9/15</t>
  </si>
  <si>
    <t>Handysize (25-40,000mts)</t>
  </si>
  <si>
    <t>Handymax-Supramax (40-65,000mts)</t>
  </si>
  <si>
    <t>Panamax (65-100,000mts)</t>
  </si>
  <si>
    <t>Capesize (100,000mts+)</t>
  </si>
  <si>
    <t>Handysize</t>
  </si>
  <si>
    <t>(25000-40,000mts)</t>
  </si>
  <si>
    <t>Total Handysize @ anchorage</t>
  </si>
  <si>
    <t>Total Handysize ETA w/n 14 days</t>
  </si>
  <si>
    <t>Total Handysize ETA w/in 14 days</t>
  </si>
  <si>
    <t>Week 10/15</t>
  </si>
  <si>
    <r>
      <rPr>
        <sz val="9"/>
        <color indexed="9"/>
        <rFont val="/15"/>
      </rPr>
      <t>Week 10</t>
    </r>
    <r>
      <rPr>
        <sz val="9"/>
        <color indexed="9"/>
        <rFont val="Tahoma"/>
        <family val="2"/>
      </rPr>
      <t>/15</t>
    </r>
  </si>
  <si>
    <t>week 10/15</t>
  </si>
  <si>
    <t>week 11/15</t>
  </si>
  <si>
    <t>Week 11/15</t>
  </si>
  <si>
    <r>
      <rPr>
        <sz val="9"/>
        <color indexed="9"/>
        <rFont val="/15"/>
      </rPr>
      <t>Week 11</t>
    </r>
    <r>
      <rPr>
        <sz val="9"/>
        <color indexed="9"/>
        <rFont val="Tahoma"/>
        <family val="2"/>
      </rPr>
      <t>/15</t>
    </r>
  </si>
  <si>
    <t>week 12/15</t>
  </si>
  <si>
    <t>Week 12/15</t>
  </si>
  <si>
    <r>
      <rPr>
        <sz val="9"/>
        <color indexed="9"/>
        <rFont val="/15"/>
      </rPr>
      <t>Week 12</t>
    </r>
    <r>
      <rPr>
        <sz val="9"/>
        <color indexed="9"/>
        <rFont val="Tahoma"/>
        <family val="2"/>
      </rPr>
      <t>/15</t>
    </r>
  </si>
  <si>
    <t>Week 13/15</t>
  </si>
  <si>
    <r>
      <rPr>
        <sz val="9"/>
        <color indexed="9"/>
        <rFont val="/15"/>
      </rPr>
      <t>Week 13</t>
    </r>
    <r>
      <rPr>
        <sz val="9"/>
        <color indexed="9"/>
        <rFont val="Tahoma"/>
        <family val="2"/>
      </rPr>
      <t>/15</t>
    </r>
  </si>
  <si>
    <t>week 13/15</t>
  </si>
  <si>
    <t>Week 14/15</t>
  </si>
  <si>
    <r>
      <rPr>
        <sz val="9"/>
        <color indexed="9"/>
        <rFont val="/15"/>
      </rPr>
      <t>Week 14</t>
    </r>
    <r>
      <rPr>
        <sz val="9"/>
        <color indexed="9"/>
        <rFont val="Tahoma"/>
        <family val="2"/>
      </rPr>
      <t>/15</t>
    </r>
  </si>
  <si>
    <t>week 14/15</t>
  </si>
  <si>
    <t>Week 15/15</t>
  </si>
  <si>
    <r>
      <rPr>
        <sz val="9"/>
        <color indexed="9"/>
        <rFont val="/15"/>
      </rPr>
      <t>Week 15</t>
    </r>
    <r>
      <rPr>
        <sz val="9"/>
        <color indexed="9"/>
        <rFont val="Tahoma"/>
        <family val="2"/>
      </rPr>
      <t>/15</t>
    </r>
  </si>
  <si>
    <t>week 15/15</t>
  </si>
  <si>
    <t>Week 16/15</t>
  </si>
  <si>
    <r>
      <rPr>
        <sz val="9"/>
        <color indexed="9"/>
        <rFont val="/15"/>
      </rPr>
      <t>Week 16</t>
    </r>
    <r>
      <rPr>
        <sz val="9"/>
        <color indexed="9"/>
        <rFont val="Tahoma"/>
        <family val="2"/>
      </rPr>
      <t>/15</t>
    </r>
  </si>
  <si>
    <t>week 16/15</t>
  </si>
  <si>
    <t xml:space="preserve">Newxmax </t>
  </si>
  <si>
    <t>200-220,000mts</t>
  </si>
  <si>
    <t>VLOC</t>
  </si>
  <si>
    <t>220,000mts +</t>
  </si>
  <si>
    <t>100,000-200,000mts</t>
  </si>
  <si>
    <t>25000-40,000mts</t>
  </si>
  <si>
    <t>Total Newcmax @ anchorage</t>
  </si>
  <si>
    <t>Total Newcmax ETA w/n 14 days</t>
  </si>
  <si>
    <t>Total VLOC @ anchorage</t>
  </si>
  <si>
    <t>Total VLOC ETA w/n 14 days</t>
  </si>
  <si>
    <t>Total @ anchorage</t>
  </si>
  <si>
    <t>Total ETA w/n 14 days</t>
  </si>
  <si>
    <t>Capesize (100,000mts-200,000mts)</t>
  </si>
  <si>
    <t>Newcmax (200,000mts - 220,000mts)</t>
  </si>
  <si>
    <t>VLOC (220,000mts+)</t>
  </si>
  <si>
    <t>Week 17/15</t>
  </si>
  <si>
    <r>
      <rPr>
        <sz val="9"/>
        <color indexed="9"/>
        <rFont val="/15"/>
      </rPr>
      <t>Week 17</t>
    </r>
    <r>
      <rPr>
        <sz val="9"/>
        <color indexed="9"/>
        <rFont val="Tahoma"/>
        <family val="2"/>
      </rPr>
      <t>/15</t>
    </r>
  </si>
  <si>
    <t>week 17/15</t>
  </si>
  <si>
    <t>Week 18/15</t>
  </si>
  <si>
    <r>
      <rPr>
        <sz val="9"/>
        <color indexed="9"/>
        <rFont val="/15"/>
      </rPr>
      <t>Week 18</t>
    </r>
    <r>
      <rPr>
        <sz val="9"/>
        <color indexed="9"/>
        <rFont val="Tahoma"/>
        <family val="2"/>
      </rPr>
      <t>/15</t>
    </r>
  </si>
  <si>
    <t>week 18/15</t>
  </si>
  <si>
    <t>Week 19/15</t>
  </si>
  <si>
    <r>
      <rPr>
        <sz val="9"/>
        <color indexed="9"/>
        <rFont val="/15"/>
      </rPr>
      <t>Week 19</t>
    </r>
    <r>
      <rPr>
        <sz val="9"/>
        <color indexed="9"/>
        <rFont val="Tahoma"/>
        <family val="2"/>
      </rPr>
      <t>/15</t>
    </r>
  </si>
  <si>
    <t>week 19/15</t>
  </si>
  <si>
    <t>Week 20/15</t>
  </si>
  <si>
    <r>
      <rPr>
        <sz val="9"/>
        <color indexed="9"/>
        <rFont val="/15"/>
      </rPr>
      <t>Week 20</t>
    </r>
    <r>
      <rPr>
        <sz val="9"/>
        <color indexed="9"/>
        <rFont val="Tahoma"/>
        <family val="2"/>
      </rPr>
      <t>/15</t>
    </r>
  </si>
  <si>
    <t>week 20/15</t>
  </si>
  <si>
    <t>Week 21/15</t>
  </si>
  <si>
    <r>
      <rPr>
        <sz val="9"/>
        <color indexed="9"/>
        <rFont val="/15"/>
      </rPr>
      <t>Week 21</t>
    </r>
    <r>
      <rPr>
        <sz val="9"/>
        <color indexed="9"/>
        <rFont val="Tahoma"/>
        <family val="2"/>
      </rPr>
      <t>/15</t>
    </r>
  </si>
  <si>
    <t>week 21/15</t>
  </si>
  <si>
    <t>week 22/15</t>
  </si>
  <si>
    <t>Week 22/15</t>
  </si>
  <si>
    <r>
      <rPr>
        <sz val="9"/>
        <color indexed="9"/>
        <rFont val="/15"/>
      </rPr>
      <t>Week 22</t>
    </r>
    <r>
      <rPr>
        <sz val="9"/>
        <color indexed="9"/>
        <rFont val="Tahoma"/>
        <family val="2"/>
      </rPr>
      <t>/15</t>
    </r>
  </si>
  <si>
    <t>Week 23/15</t>
  </si>
  <si>
    <r>
      <rPr>
        <sz val="9"/>
        <color indexed="9"/>
        <rFont val="/15"/>
      </rPr>
      <t>Week 23</t>
    </r>
    <r>
      <rPr>
        <sz val="9"/>
        <color indexed="9"/>
        <rFont val="Tahoma"/>
        <family val="2"/>
      </rPr>
      <t>/15</t>
    </r>
  </si>
  <si>
    <t>Week 24/15</t>
  </si>
  <si>
    <r>
      <rPr>
        <sz val="9"/>
        <color indexed="9"/>
        <rFont val="/15"/>
      </rPr>
      <t>Week 24</t>
    </r>
    <r>
      <rPr>
        <sz val="9"/>
        <color indexed="9"/>
        <rFont val="Tahoma"/>
        <family val="2"/>
      </rPr>
      <t>/15</t>
    </r>
  </si>
  <si>
    <t>week 23/15</t>
  </si>
  <si>
    <t>week 24/15</t>
  </si>
  <si>
    <t>Week 25/15</t>
  </si>
  <si>
    <r>
      <rPr>
        <sz val="9"/>
        <color indexed="9"/>
        <rFont val="/15"/>
      </rPr>
      <t>Week 25</t>
    </r>
    <r>
      <rPr>
        <sz val="9"/>
        <color indexed="9"/>
        <rFont val="Tahoma"/>
        <family val="2"/>
      </rPr>
      <t>/15</t>
    </r>
  </si>
  <si>
    <t>week 25/15</t>
  </si>
  <si>
    <t>Week 26/15</t>
  </si>
  <si>
    <r>
      <rPr>
        <sz val="9"/>
        <color indexed="9"/>
        <rFont val="/15"/>
      </rPr>
      <t>Week 26</t>
    </r>
    <r>
      <rPr>
        <sz val="9"/>
        <color indexed="9"/>
        <rFont val="Tahoma"/>
        <family val="2"/>
      </rPr>
      <t>/15</t>
    </r>
  </si>
  <si>
    <t>week 26/15</t>
  </si>
  <si>
    <t>Week 27/15</t>
  </si>
  <si>
    <r>
      <rPr>
        <sz val="9"/>
        <color indexed="9"/>
        <rFont val="/15"/>
      </rPr>
      <t>Week 27</t>
    </r>
    <r>
      <rPr>
        <sz val="9"/>
        <color indexed="9"/>
        <rFont val="Tahoma"/>
        <family val="2"/>
      </rPr>
      <t>/15</t>
    </r>
  </si>
  <si>
    <t>week 27/15</t>
  </si>
  <si>
    <t>Week 28/15</t>
  </si>
  <si>
    <r>
      <rPr>
        <sz val="9"/>
        <color indexed="9"/>
        <rFont val="/15"/>
      </rPr>
      <t>Week 28</t>
    </r>
    <r>
      <rPr>
        <sz val="9"/>
        <color indexed="9"/>
        <rFont val="Tahoma"/>
        <family val="2"/>
      </rPr>
      <t>/15</t>
    </r>
  </si>
  <si>
    <t>week 28/15</t>
  </si>
  <si>
    <t>Total Newmax ETA w/n 14 days</t>
  </si>
  <si>
    <t>Total Newmax @ anchorage</t>
  </si>
  <si>
    <t>MAX days delay</t>
  </si>
  <si>
    <t>MIN days delay</t>
  </si>
  <si>
    <t>Week 29/15</t>
  </si>
  <si>
    <r>
      <rPr>
        <sz val="9"/>
        <color indexed="9"/>
        <rFont val="/15"/>
      </rPr>
      <t>Week 29</t>
    </r>
    <r>
      <rPr>
        <sz val="9"/>
        <color indexed="9"/>
        <rFont val="Tahoma"/>
        <family val="2"/>
      </rPr>
      <t>/15</t>
    </r>
  </si>
  <si>
    <t>This week</t>
  </si>
  <si>
    <t>Last week</t>
  </si>
  <si>
    <t>Vessels ETA</t>
  </si>
  <si>
    <t>Previous week's av. days delay</t>
  </si>
  <si>
    <t>Av. Days delay 1 month ago</t>
  </si>
  <si>
    <t>Newcastle</t>
  </si>
  <si>
    <t>Week 30/15</t>
  </si>
  <si>
    <r>
      <rPr>
        <sz val="9"/>
        <color indexed="9"/>
        <rFont val="/15"/>
      </rPr>
      <t>Week 30/</t>
    </r>
    <r>
      <rPr>
        <sz val="9"/>
        <color indexed="9"/>
        <rFont val="Tahoma"/>
        <family val="2"/>
      </rPr>
      <t>15</t>
    </r>
  </si>
  <si>
    <t>Cape</t>
  </si>
  <si>
    <t>Pnmx</t>
  </si>
  <si>
    <t>Supra</t>
  </si>
  <si>
    <t>Handies</t>
  </si>
  <si>
    <t>Vsls @ Anchor</t>
  </si>
  <si>
    <t>Richards Bay CT</t>
  </si>
  <si>
    <t>week 29/15</t>
  </si>
  <si>
    <t>week 30/15</t>
  </si>
  <si>
    <t>Week 31/15</t>
  </si>
  <si>
    <r>
      <rPr>
        <sz val="9"/>
        <color indexed="9"/>
        <rFont val="/15"/>
      </rPr>
      <t>Week 31/</t>
    </r>
    <r>
      <rPr>
        <sz val="9"/>
        <color indexed="9"/>
        <rFont val="Tahoma"/>
        <family val="2"/>
      </rPr>
      <t>15</t>
    </r>
  </si>
  <si>
    <t>week 31/15</t>
  </si>
  <si>
    <t>Tianjin (Xingang)</t>
  </si>
  <si>
    <t>Ningbo (Beilun)</t>
  </si>
  <si>
    <t>Week 32/15</t>
  </si>
  <si>
    <r>
      <rPr>
        <sz val="9"/>
        <color indexed="9"/>
        <rFont val="/15"/>
      </rPr>
      <t>Week 32/1</t>
    </r>
    <r>
      <rPr>
        <sz val="9"/>
        <color indexed="9"/>
        <rFont val="Tahoma"/>
        <family val="2"/>
      </rPr>
      <t>5</t>
    </r>
  </si>
  <si>
    <t>week 32/15</t>
  </si>
  <si>
    <t>Week 33/15</t>
  </si>
  <si>
    <r>
      <rPr>
        <sz val="9"/>
        <color indexed="9"/>
        <rFont val="/15"/>
      </rPr>
      <t>Week 33/1</t>
    </r>
    <r>
      <rPr>
        <sz val="9"/>
        <color indexed="9"/>
        <rFont val="Tahoma"/>
        <family val="2"/>
      </rPr>
      <t>5</t>
    </r>
  </si>
  <si>
    <t>Week 34/15</t>
  </si>
  <si>
    <r>
      <rPr>
        <sz val="9"/>
        <color indexed="9"/>
        <rFont val="/15"/>
      </rPr>
      <t>Week 34/1</t>
    </r>
    <r>
      <rPr>
        <sz val="9"/>
        <color indexed="9"/>
        <rFont val="Tahoma"/>
        <family val="2"/>
      </rPr>
      <t>5</t>
    </r>
  </si>
  <si>
    <t>week 33/15</t>
  </si>
  <si>
    <t>week 34/15</t>
  </si>
  <si>
    <t>Total No. Capesize Vessels at anchorage</t>
  </si>
  <si>
    <t>Week 35/15</t>
  </si>
  <si>
    <r>
      <rPr>
        <sz val="9"/>
        <color indexed="9"/>
        <rFont val="/15"/>
      </rPr>
      <t>Week 35/1</t>
    </r>
    <r>
      <rPr>
        <sz val="9"/>
        <color indexed="9"/>
        <rFont val="Tahoma"/>
        <family val="2"/>
      </rPr>
      <t>5</t>
    </r>
  </si>
  <si>
    <t>Week 36/15</t>
  </si>
  <si>
    <r>
      <rPr>
        <sz val="9"/>
        <color indexed="9"/>
        <rFont val="/15"/>
      </rPr>
      <t>Week 36/1</t>
    </r>
    <r>
      <rPr>
        <sz val="9"/>
        <color indexed="9"/>
        <rFont val="Tahoma"/>
        <family val="2"/>
      </rPr>
      <t>5</t>
    </r>
  </si>
  <si>
    <t>week 35/15</t>
  </si>
  <si>
    <t>week 36/15</t>
  </si>
  <si>
    <t>Hay point - Coal</t>
  </si>
  <si>
    <t>Week 37/15</t>
  </si>
  <si>
    <r>
      <rPr>
        <sz val="9"/>
        <color indexed="9"/>
        <rFont val="/15"/>
      </rPr>
      <t>Week 37/1</t>
    </r>
    <r>
      <rPr>
        <sz val="9"/>
        <color indexed="9"/>
        <rFont val="Tahoma"/>
        <family val="2"/>
      </rPr>
      <t>5</t>
    </r>
  </si>
  <si>
    <t>week 37/15</t>
  </si>
  <si>
    <t>Week 38/15</t>
  </si>
  <si>
    <r>
      <rPr>
        <sz val="9"/>
        <color indexed="9"/>
        <rFont val="/15"/>
      </rPr>
      <t>Week 38/1</t>
    </r>
    <r>
      <rPr>
        <sz val="9"/>
        <color indexed="9"/>
        <rFont val="Tahoma"/>
        <family val="2"/>
      </rPr>
      <t>5</t>
    </r>
  </si>
  <si>
    <t>week 38/15</t>
  </si>
  <si>
    <t>Week 39/15</t>
  </si>
  <si>
    <r>
      <rPr>
        <sz val="9"/>
        <color indexed="9"/>
        <rFont val="/15"/>
      </rPr>
      <t>Week 39/1</t>
    </r>
    <r>
      <rPr>
        <sz val="9"/>
        <color indexed="9"/>
        <rFont val="Tahoma"/>
        <family val="2"/>
      </rPr>
      <t>5</t>
    </r>
  </si>
  <si>
    <t>week 39/15</t>
  </si>
  <si>
    <t>Krishnapatnam (Coal)</t>
  </si>
  <si>
    <t>Week 40/15</t>
  </si>
  <si>
    <r>
      <rPr>
        <sz val="9"/>
        <color indexed="9"/>
        <rFont val="/15"/>
      </rPr>
      <t>Week 40/1</t>
    </r>
    <r>
      <rPr>
        <sz val="9"/>
        <color indexed="9"/>
        <rFont val="Tahoma"/>
        <family val="2"/>
      </rPr>
      <t>5</t>
    </r>
  </si>
  <si>
    <t>week 40/15</t>
  </si>
  <si>
    <t>Week 41/15</t>
  </si>
  <si>
    <r>
      <rPr>
        <sz val="9"/>
        <color indexed="9"/>
        <rFont val="/15"/>
      </rPr>
      <t>Week 41/1</t>
    </r>
    <r>
      <rPr>
        <sz val="9"/>
        <color indexed="9"/>
        <rFont val="Tahoma"/>
        <family val="2"/>
      </rPr>
      <t>5</t>
    </r>
  </si>
  <si>
    <t>Week 42/15</t>
  </si>
  <si>
    <r>
      <rPr>
        <sz val="9"/>
        <color indexed="9"/>
        <rFont val="/15"/>
      </rPr>
      <t>Week 42/1</t>
    </r>
    <r>
      <rPr>
        <sz val="9"/>
        <color indexed="9"/>
        <rFont val="Tahoma"/>
        <family val="2"/>
      </rPr>
      <t>5</t>
    </r>
  </si>
  <si>
    <t>week 41/15</t>
  </si>
  <si>
    <t>week 42/15</t>
  </si>
  <si>
    <t>week 43/15</t>
  </si>
  <si>
    <t>Week 43/15</t>
  </si>
  <si>
    <t>Week 44/15</t>
  </si>
  <si>
    <r>
      <rPr>
        <sz val="9"/>
        <color indexed="9"/>
        <rFont val="/15"/>
      </rPr>
      <t>Week 43/1</t>
    </r>
    <r>
      <rPr>
        <sz val="9"/>
        <color indexed="9"/>
        <rFont val="Tahoma"/>
        <family val="2"/>
      </rPr>
      <t>5</t>
    </r>
  </si>
  <si>
    <r>
      <rPr>
        <sz val="9"/>
        <color indexed="9"/>
        <rFont val="/15"/>
      </rPr>
      <t>Week 44/1</t>
    </r>
    <r>
      <rPr>
        <sz val="9"/>
        <color indexed="9"/>
        <rFont val="Tahoma"/>
        <family val="2"/>
      </rPr>
      <t>5</t>
    </r>
  </si>
  <si>
    <t>Week 45/15</t>
  </si>
  <si>
    <r>
      <rPr>
        <sz val="9"/>
        <color indexed="9"/>
        <rFont val="/15"/>
      </rPr>
      <t>Week 45/1</t>
    </r>
    <r>
      <rPr>
        <sz val="9"/>
        <color indexed="9"/>
        <rFont val="Tahoma"/>
        <family val="2"/>
      </rPr>
      <t>5</t>
    </r>
  </si>
  <si>
    <t>week 44/15</t>
  </si>
  <si>
    <t>week 45/15</t>
  </si>
  <si>
    <t>Week 46/15</t>
  </si>
  <si>
    <r>
      <rPr>
        <sz val="9"/>
        <color indexed="9"/>
        <rFont val="/15"/>
      </rPr>
      <t>Week 46/1</t>
    </r>
    <r>
      <rPr>
        <sz val="9"/>
        <color indexed="9"/>
        <rFont val="Tahoma"/>
        <family val="2"/>
      </rPr>
      <t>5</t>
    </r>
  </si>
  <si>
    <t>week 46/15</t>
  </si>
  <si>
    <t>Week 47/15</t>
  </si>
  <si>
    <r>
      <rPr>
        <sz val="9"/>
        <color indexed="9"/>
        <rFont val="/15"/>
      </rPr>
      <t>Week 47/1</t>
    </r>
    <r>
      <rPr>
        <sz val="9"/>
        <color indexed="9"/>
        <rFont val="Tahoma"/>
        <family val="2"/>
      </rPr>
      <t>5</t>
    </r>
  </si>
  <si>
    <t>week 47/15</t>
  </si>
  <si>
    <t>Guaiba Island Terminal</t>
  </si>
  <si>
    <t>Week 48/15</t>
  </si>
  <si>
    <r>
      <rPr>
        <sz val="9"/>
        <color indexed="9"/>
        <rFont val="/15"/>
      </rPr>
      <t>Week 48/1</t>
    </r>
    <r>
      <rPr>
        <sz val="9"/>
        <color indexed="9"/>
        <rFont val="Tahoma"/>
        <family val="2"/>
      </rPr>
      <t>5</t>
    </r>
  </si>
  <si>
    <t>week 48/15</t>
  </si>
  <si>
    <t>Week 49/15</t>
  </si>
  <si>
    <r>
      <rPr>
        <sz val="9"/>
        <color indexed="9"/>
        <rFont val="/15"/>
      </rPr>
      <t>Week 49/1</t>
    </r>
    <r>
      <rPr>
        <sz val="9"/>
        <color indexed="9"/>
        <rFont val="Tahoma"/>
        <family val="2"/>
      </rPr>
      <t>5</t>
    </r>
  </si>
  <si>
    <t>week 49/15</t>
  </si>
  <si>
    <t>Week 50/15</t>
  </si>
  <si>
    <r>
      <rPr>
        <sz val="9"/>
        <color indexed="9"/>
        <rFont val="/15"/>
      </rPr>
      <t>Week 50/1</t>
    </r>
    <r>
      <rPr>
        <sz val="9"/>
        <color indexed="9"/>
        <rFont val="Tahoma"/>
        <family val="2"/>
      </rPr>
      <t>5</t>
    </r>
  </si>
  <si>
    <t>week 50/15</t>
  </si>
  <si>
    <t>ETA w/in 30 days</t>
  </si>
  <si>
    <t>Week 51/15</t>
  </si>
  <si>
    <r>
      <rPr>
        <sz val="9"/>
        <color indexed="9"/>
        <rFont val="/15"/>
      </rPr>
      <t>Week 51/1</t>
    </r>
    <r>
      <rPr>
        <sz val="9"/>
        <color indexed="9"/>
        <rFont val="Tahoma"/>
        <family val="2"/>
      </rPr>
      <t>5</t>
    </r>
  </si>
  <si>
    <t>week 51/15</t>
  </si>
  <si>
    <t>Week 52/15</t>
  </si>
  <si>
    <r>
      <rPr>
        <sz val="9"/>
        <color indexed="9"/>
        <rFont val="/15"/>
      </rPr>
      <t>Week 52/1</t>
    </r>
    <r>
      <rPr>
        <sz val="9"/>
        <color indexed="9"/>
        <rFont val="Tahoma"/>
        <family val="2"/>
      </rPr>
      <t>5</t>
    </r>
  </si>
  <si>
    <t>week 52/15</t>
  </si>
  <si>
    <t>Week 53/15</t>
  </si>
  <si>
    <r>
      <rPr>
        <sz val="9"/>
        <color indexed="9"/>
        <rFont val="/15"/>
      </rPr>
      <t>Week 53/1</t>
    </r>
    <r>
      <rPr>
        <sz val="9"/>
        <color indexed="9"/>
        <rFont val="Tahoma"/>
        <family val="2"/>
      </rPr>
      <t>5</t>
    </r>
  </si>
  <si>
    <t>week 53/15</t>
  </si>
  <si>
    <t>Week 01/16</t>
  </si>
  <si>
    <t>week 01/16</t>
  </si>
  <si>
    <t>Week 02/16</t>
  </si>
  <si>
    <t>week 02/16</t>
  </si>
  <si>
    <t>Week 03/16</t>
  </si>
  <si>
    <t>week 03/16</t>
  </si>
  <si>
    <t>Week 04/16</t>
  </si>
  <si>
    <t>week 04/16</t>
  </si>
  <si>
    <t>Week 05/16</t>
  </si>
  <si>
    <t>week 05/16</t>
  </si>
  <si>
    <t>Week 06/16</t>
  </si>
  <si>
    <t>week 06/16</t>
  </si>
  <si>
    <t>Week 07/16</t>
  </si>
  <si>
    <t>week 07/16</t>
  </si>
  <si>
    <t>week 08/16</t>
  </si>
  <si>
    <t>Week 08/16</t>
  </si>
  <si>
    <t>Week 09/16</t>
  </si>
  <si>
    <t>week 09/16</t>
  </si>
  <si>
    <t>GLOBAL PORTS CONGESTION INDEX- COAL AND ORE -9th March 2016</t>
  </si>
  <si>
    <t>Date: 9th March 2016</t>
  </si>
  <si>
    <t>Week 10/16</t>
  </si>
  <si>
    <t>week 10/16</t>
  </si>
  <si>
    <t>+4</t>
  </si>
  <si>
    <t>-7</t>
  </si>
  <si>
    <t>-2</t>
  </si>
  <si>
    <t>-5</t>
  </si>
  <si>
    <t>+9</t>
  </si>
  <si>
    <t>+6</t>
  </si>
  <si>
    <t>+3</t>
  </si>
  <si>
    <t>+1</t>
  </si>
  <si>
    <t>-1</t>
  </si>
  <si>
    <t>-3</t>
  </si>
  <si>
    <t>-6</t>
  </si>
  <si>
    <t>+2</t>
  </si>
  <si>
    <t>+0.6</t>
  </si>
  <si>
    <t>+0.5</t>
  </si>
  <si>
    <t>+0.3</t>
  </si>
  <si>
    <t>+0.2</t>
  </si>
  <si>
    <t>+0.7</t>
  </si>
</sst>
</file>

<file path=xl/styles.xml><?xml version="1.0" encoding="utf-8"?>
<styleSheet xmlns="http://schemas.openxmlformats.org/spreadsheetml/2006/main">
  <numFmts count="3">
    <numFmt numFmtId="164" formatCode="0.0"/>
    <numFmt numFmtId="165" formatCode="_-* #,##0.00_-;\-* #,##0.00_-;_-* \-??_-;_-@_-"/>
    <numFmt numFmtId="166" formatCode="0.0%"/>
  </numFmts>
  <fonts count="61">
    <font>
      <sz val="10"/>
      <name val="Arial"/>
      <family val="2"/>
    </font>
    <font>
      <b/>
      <sz val="26"/>
      <color indexed="9"/>
      <name val="Trebuchet MS"/>
      <family val="2"/>
    </font>
    <font>
      <b/>
      <sz val="24"/>
      <color indexed="9"/>
      <name val="Trebuchet MS"/>
      <family val="2"/>
    </font>
    <font>
      <sz val="10"/>
      <name val="Trebuchet MS"/>
      <family val="2"/>
    </font>
    <font>
      <b/>
      <sz val="8"/>
      <color indexed="9"/>
      <name val="Trebuchet MS"/>
      <family val="2"/>
    </font>
    <font>
      <sz val="8"/>
      <name val="Arial"/>
      <family val="2"/>
    </font>
    <font>
      <sz val="7"/>
      <name val="Arial"/>
      <family val="2"/>
    </font>
    <font>
      <sz val="8"/>
      <name val="Trebuchet MS"/>
      <family val="2"/>
    </font>
    <font>
      <sz val="7"/>
      <name val="Trebuchet MS"/>
      <family val="2"/>
    </font>
    <font>
      <u/>
      <sz val="10"/>
      <color indexed="12"/>
      <name val="Arial"/>
      <family val="2"/>
    </font>
    <font>
      <u/>
      <sz val="7"/>
      <name val="Arial"/>
      <family val="2"/>
    </font>
    <font>
      <b/>
      <i/>
      <sz val="7"/>
      <name val="Trebuchet MS"/>
      <family val="2"/>
    </font>
    <font>
      <i/>
      <sz val="7"/>
      <name val="Trebuchet MS"/>
      <family val="2"/>
    </font>
    <font>
      <sz val="10"/>
      <color indexed="12"/>
      <name val="Arial"/>
      <family val="2"/>
    </font>
    <font>
      <sz val="9"/>
      <name val="Tahoma"/>
      <family val="2"/>
    </font>
    <font>
      <sz val="9"/>
      <name val="Arial"/>
      <family val="2"/>
    </font>
    <font>
      <b/>
      <sz val="9"/>
      <name val="Tahoma"/>
      <family val="2"/>
    </font>
    <font>
      <b/>
      <sz val="9"/>
      <color indexed="9"/>
      <name val="Tahoma"/>
      <family val="2"/>
    </font>
    <font>
      <sz val="9"/>
      <color indexed="9"/>
      <name val="Tahoma"/>
      <family val="2"/>
    </font>
    <font>
      <b/>
      <i/>
      <sz val="9"/>
      <name val="Tahoma"/>
      <family val="2"/>
    </font>
    <font>
      <b/>
      <u/>
      <sz val="9"/>
      <color indexed="10"/>
      <name val="Tahoma"/>
      <family val="2"/>
    </font>
    <font>
      <b/>
      <sz val="8"/>
      <color indexed="10"/>
      <name val="Trebuchet MS"/>
      <family val="2"/>
    </font>
    <font>
      <b/>
      <sz val="8"/>
      <color indexed="10"/>
      <name val="Arial"/>
      <family val="2"/>
    </font>
    <font>
      <b/>
      <sz val="8"/>
      <color indexed="8"/>
      <name val="Tahoma"/>
      <family val="2"/>
    </font>
    <font>
      <sz val="8"/>
      <color indexed="8"/>
      <name val="Tahoma"/>
      <family val="2"/>
    </font>
    <font>
      <b/>
      <sz val="9"/>
      <color indexed="8"/>
      <name val="Tahoma"/>
      <family val="2"/>
    </font>
    <font>
      <sz val="9"/>
      <color indexed="8"/>
      <name val="Tahoma"/>
      <family val="2"/>
    </font>
    <font>
      <sz val="10"/>
      <name val="Arial"/>
      <family val="2"/>
    </font>
    <font>
      <sz val="9"/>
      <color indexed="9"/>
      <name val="Arial"/>
      <family val="2"/>
    </font>
    <font>
      <b/>
      <sz val="18"/>
      <color indexed="9"/>
      <name val="Trebuchet MS"/>
      <family val="2"/>
    </font>
    <font>
      <sz val="9"/>
      <color indexed="9"/>
      <name val="/15"/>
    </font>
    <font>
      <sz val="8"/>
      <name val="Tahoma"/>
      <family val="2"/>
    </font>
    <font>
      <b/>
      <sz val="11"/>
      <color indexed="9"/>
      <name val="Trebuchet MS"/>
      <family val="2"/>
    </font>
    <font>
      <b/>
      <sz val="12"/>
      <color indexed="10"/>
      <name val="Tahoma"/>
      <family val="2"/>
    </font>
    <font>
      <b/>
      <sz val="18"/>
      <color indexed="9"/>
      <name val="Tahoma"/>
      <family val="2"/>
    </font>
    <font>
      <b/>
      <sz val="11"/>
      <color indexed="9"/>
      <name val="Tahoma"/>
      <family val="2"/>
    </font>
    <font>
      <b/>
      <sz val="8"/>
      <name val="Tahoma"/>
      <family val="2"/>
    </font>
    <font>
      <b/>
      <sz val="9"/>
      <color theme="0"/>
      <name val="Tahoma"/>
      <family val="2"/>
    </font>
    <font>
      <sz val="8"/>
      <color rgb="FFDD0806"/>
      <name val="Trebuchet MS"/>
      <family val="2"/>
    </font>
    <font>
      <b/>
      <sz val="16"/>
      <name val="Trebuchet MS"/>
      <family val="2"/>
    </font>
    <font>
      <b/>
      <sz val="8"/>
      <name val="Arial"/>
      <family val="2"/>
    </font>
    <font>
      <b/>
      <u/>
      <sz val="8"/>
      <name val="Trebuchet MS"/>
      <family val="2"/>
    </font>
    <font>
      <b/>
      <sz val="8"/>
      <color indexed="9"/>
      <name val="Tahoma"/>
      <family val="2"/>
    </font>
    <font>
      <u/>
      <sz val="8"/>
      <name val="Arial"/>
      <family val="2"/>
    </font>
    <font>
      <b/>
      <sz val="8"/>
      <name val="Trebuchet MS"/>
      <family val="2"/>
    </font>
    <font>
      <b/>
      <i/>
      <sz val="8"/>
      <name val="Tahoma"/>
      <family val="2"/>
    </font>
    <font>
      <b/>
      <sz val="8"/>
      <name val="3-4"/>
    </font>
    <font>
      <i/>
      <sz val="8"/>
      <name val="Tahoma"/>
      <family val="2"/>
    </font>
    <font>
      <sz val="8"/>
      <color indexed="12"/>
      <name val="Arial"/>
      <family val="2"/>
    </font>
    <font>
      <u/>
      <sz val="10"/>
      <color theme="11"/>
      <name val="Arial"/>
      <family val="2"/>
    </font>
    <font>
      <b/>
      <sz val="10"/>
      <name val="Trebuchet MS"/>
      <family val="2"/>
    </font>
    <font>
      <b/>
      <sz val="14"/>
      <color indexed="9"/>
      <name val="Trebuchet MS"/>
      <family val="2"/>
    </font>
    <font>
      <b/>
      <sz val="10"/>
      <name val="Arial"/>
      <family val="2"/>
    </font>
    <font>
      <sz val="10"/>
      <name val="Arial"/>
      <family val="2"/>
    </font>
    <font>
      <sz val="10"/>
      <name val="Arial"/>
      <family val="2"/>
    </font>
    <font>
      <sz val="10"/>
      <name val="Arial"/>
      <family val="2"/>
    </font>
    <font>
      <sz val="10"/>
      <name val="Arial"/>
      <family val="2"/>
    </font>
    <font>
      <b/>
      <sz val="12"/>
      <name val="Arial"/>
      <family val="2"/>
    </font>
    <font>
      <sz val="10"/>
      <name val="Arial"/>
      <family val="2"/>
    </font>
    <font>
      <sz val="10"/>
      <name val="Arial"/>
      <family val="2"/>
    </font>
    <font>
      <sz val="10"/>
      <name val="Arial"/>
    </font>
  </fonts>
  <fills count="10">
    <fill>
      <patternFill patternType="none"/>
    </fill>
    <fill>
      <patternFill patternType="gray125"/>
    </fill>
    <fill>
      <patternFill patternType="solid">
        <fgColor indexed="56"/>
        <bgColor indexed="62"/>
      </patternFill>
    </fill>
    <fill>
      <patternFill patternType="solid">
        <fgColor indexed="10"/>
        <bgColor indexed="60"/>
      </patternFill>
    </fill>
    <fill>
      <patternFill patternType="solid">
        <fgColor indexed="43"/>
        <bgColor indexed="26"/>
      </patternFill>
    </fill>
    <fill>
      <patternFill patternType="solid">
        <fgColor indexed="9"/>
        <bgColor indexed="26"/>
      </patternFill>
    </fill>
    <fill>
      <patternFill patternType="solid">
        <fgColor indexed="10"/>
        <bgColor indexed="14"/>
      </patternFill>
    </fill>
    <fill>
      <patternFill patternType="solid">
        <fgColor rgb="FFE20000"/>
        <bgColor indexed="64"/>
      </patternFill>
    </fill>
    <fill>
      <patternFill patternType="solid">
        <fgColor theme="0"/>
        <bgColor indexed="62"/>
      </patternFill>
    </fill>
    <fill>
      <patternFill patternType="solid">
        <fgColor theme="0"/>
        <bgColor indexed="64"/>
      </patternFill>
    </fill>
  </fills>
  <borders count="54">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bottom style="thin">
        <color indexed="8"/>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medium">
        <color auto="1"/>
      </bottom>
      <diagonal/>
    </border>
    <border>
      <left/>
      <right/>
      <top style="thin">
        <color indexed="8"/>
      </top>
      <bottom style="thin">
        <color indexed="8"/>
      </bottom>
      <diagonal/>
    </border>
    <border>
      <left/>
      <right style="thin">
        <color indexed="8"/>
      </right>
      <top style="thin">
        <color indexed="8"/>
      </top>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auto="1"/>
      </bottom>
      <diagonal/>
    </border>
    <border>
      <left style="thin">
        <color indexed="8"/>
      </left>
      <right/>
      <top style="thin">
        <color indexed="8"/>
      </top>
      <bottom style="thin">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8"/>
      </left>
      <right/>
      <top style="thin">
        <color indexed="8"/>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auto="1"/>
      </top>
      <bottom style="medium">
        <color indexed="64"/>
      </bottom>
      <diagonal/>
    </border>
    <border>
      <left style="thin">
        <color auto="1"/>
      </left>
      <right style="thin">
        <color indexed="64"/>
      </right>
      <top style="thin">
        <color auto="1"/>
      </top>
      <bottom style="thin">
        <color indexed="8"/>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18">
    <xf numFmtId="0" fontId="0" fillId="0" borderId="0"/>
    <xf numFmtId="165" fontId="27" fillId="0" borderId="0" applyFill="0" applyBorder="0" applyAlignment="0" applyProtection="0"/>
    <xf numFmtId="0" fontId="9" fillId="0" borderId="0" applyNumberFormat="0" applyFill="0" applyBorder="0" applyAlignment="0" applyProtection="0"/>
    <xf numFmtId="0" fontId="27"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3" fillId="0" borderId="0"/>
    <xf numFmtId="0" fontId="54" fillId="0" borderId="0"/>
    <xf numFmtId="0" fontId="55" fillId="0" borderId="0"/>
    <xf numFmtId="0" fontId="56" fillId="0" borderId="0"/>
    <xf numFmtId="0" fontId="27" fillId="0" borderId="0"/>
    <xf numFmtId="0" fontId="27" fillId="0" borderId="0"/>
    <xf numFmtId="0" fontId="27" fillId="0" borderId="0"/>
    <xf numFmtId="0" fontId="58" fillId="0" borderId="0"/>
    <xf numFmtId="0" fontId="59" fillId="0" borderId="0"/>
    <xf numFmtId="0" fontId="60" fillId="0" borderId="0"/>
  </cellStyleXfs>
  <cellXfs count="405">
    <xf numFmtId="0" fontId="0" fillId="0" borderId="0" xfId="0"/>
    <xf numFmtId="0" fontId="0" fillId="0" borderId="0" xfId="0" applyFill="1"/>
    <xf numFmtId="0" fontId="0" fillId="0" borderId="0" xfId="0" applyBorder="1"/>
    <xf numFmtId="0" fontId="0" fillId="0" borderId="0" xfId="0" applyFill="1" applyBorder="1"/>
    <xf numFmtId="0" fontId="4" fillId="0" borderId="0" xfId="0" applyFont="1" applyFill="1" applyBorder="1"/>
    <xf numFmtId="164" fontId="4" fillId="0" borderId="0" xfId="0" applyNumberFormat="1" applyFont="1" applyFill="1" applyBorder="1" applyAlignment="1">
      <alignment horizontal="center"/>
    </xf>
    <xf numFmtId="0" fontId="5" fillId="0" borderId="0" xfId="0" applyFont="1" applyFill="1" applyBorder="1"/>
    <xf numFmtId="0" fontId="6" fillId="0" borderId="0" xfId="0" applyFont="1"/>
    <xf numFmtId="0" fontId="6" fillId="0" borderId="0" xfId="0" applyFont="1" applyAlignment="1">
      <alignment horizontal="left"/>
    </xf>
    <xf numFmtId="0" fontId="0" fillId="0" borderId="0" xfId="0" applyFont="1"/>
    <xf numFmtId="0" fontId="8" fillId="0" borderId="3" xfId="0" applyFont="1" applyFill="1" applyBorder="1" applyAlignment="1">
      <alignment horizontal="left"/>
    </xf>
    <xf numFmtId="0" fontId="7" fillId="0" borderId="3" xfId="0" applyFont="1" applyFill="1" applyBorder="1" applyAlignment="1">
      <alignment horizontal="center"/>
    </xf>
    <xf numFmtId="0" fontId="6" fillId="0" borderId="3" xfId="0" applyFont="1" applyBorder="1" applyAlignment="1">
      <alignment horizontal="left"/>
    </xf>
    <xf numFmtId="0" fontId="13" fillId="0" borderId="0" xfId="0" applyFont="1"/>
    <xf numFmtId="0" fontId="14" fillId="0" borderId="0" xfId="0" applyFont="1"/>
    <xf numFmtId="0" fontId="14" fillId="0" borderId="0" xfId="0" applyFont="1" applyAlignment="1">
      <alignment horizontal="center"/>
    </xf>
    <xf numFmtId="0" fontId="15" fillId="0" borderId="0" xfId="0" applyFont="1"/>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4" fillId="0" borderId="0" xfId="0" applyFont="1" applyFill="1"/>
    <xf numFmtId="0" fontId="14" fillId="0" borderId="3" xfId="0" applyFont="1" applyBorder="1" applyAlignment="1">
      <alignment horizontal="left" wrapText="1"/>
    </xf>
    <xf numFmtId="0" fontId="16" fillId="0" borderId="0" xfId="0" applyFont="1" applyFill="1" applyBorder="1" applyAlignment="1">
      <alignment horizontal="center"/>
    </xf>
    <xf numFmtId="0" fontId="15" fillId="0" borderId="0" xfId="0" applyFont="1" applyFill="1"/>
    <xf numFmtId="0" fontId="17" fillId="2" borderId="0" xfId="0" applyFont="1" applyFill="1" applyAlignment="1">
      <alignment horizontal="center"/>
    </xf>
    <xf numFmtId="0" fontId="18" fillId="2" borderId="0" xfId="0" applyFont="1" applyFill="1" applyAlignment="1">
      <alignment horizontal="right"/>
    </xf>
    <xf numFmtId="0" fontId="18" fillId="2" borderId="3" xfId="0" applyFont="1" applyFill="1" applyBorder="1" applyAlignment="1">
      <alignment horizontal="center" wrapText="1"/>
    </xf>
    <xf numFmtId="0" fontId="14" fillId="0" borderId="0" xfId="0" applyFont="1" applyBorder="1" applyAlignment="1">
      <alignment horizontal="left" wrapText="1"/>
    </xf>
    <xf numFmtId="0" fontId="15" fillId="0" borderId="0" xfId="0" applyFont="1" applyBorder="1" applyAlignment="1">
      <alignment horizontal="left" wrapText="1"/>
    </xf>
    <xf numFmtId="0" fontId="15" fillId="0" borderId="0" xfId="0" applyFont="1" applyBorder="1"/>
    <xf numFmtId="0" fontId="17" fillId="0" borderId="0" xfId="0" applyFont="1" applyFill="1" applyAlignment="1">
      <alignment horizontal="center"/>
    </xf>
    <xf numFmtId="0" fontId="18" fillId="3" borderId="0" xfId="0" applyFont="1" applyFill="1" applyAlignment="1">
      <alignment horizontal="center"/>
    </xf>
    <xf numFmtId="0" fontId="18" fillId="3" borderId="0" xfId="0" applyFont="1" applyFill="1" applyBorder="1" applyAlignment="1">
      <alignment horizontal="center" wrapText="1"/>
    </xf>
    <xf numFmtId="0" fontId="14" fillId="4" borderId="3" xfId="0" applyFont="1" applyFill="1" applyBorder="1" applyAlignment="1">
      <alignment horizontal="right"/>
    </xf>
    <xf numFmtId="166" fontId="14" fillId="4" borderId="3" xfId="0" applyNumberFormat="1" applyFont="1" applyFill="1" applyBorder="1" applyAlignment="1">
      <alignment horizontal="center"/>
    </xf>
    <xf numFmtId="0" fontId="16" fillId="5" borderId="1" xfId="0" applyFont="1" applyFill="1" applyBorder="1"/>
    <xf numFmtId="0" fontId="16" fillId="5" borderId="1" xfId="0" applyFont="1" applyFill="1" applyBorder="1" applyAlignment="1">
      <alignment horizontal="left"/>
    </xf>
    <xf numFmtId="0" fontId="16" fillId="5" borderId="1" xfId="0" applyFont="1" applyFill="1" applyBorder="1" applyAlignment="1">
      <alignment horizontal="left" wrapText="1"/>
    </xf>
    <xf numFmtId="16" fontId="16" fillId="5" borderId="1" xfId="0" applyNumberFormat="1" applyFont="1" applyFill="1" applyBorder="1" applyAlignment="1">
      <alignment horizontal="left" vertical="top" wrapText="1"/>
    </xf>
    <xf numFmtId="0" fontId="16" fillId="5" borderId="1" xfId="0" applyFont="1" applyFill="1" applyBorder="1" applyAlignment="1">
      <alignment wrapText="1"/>
    </xf>
    <xf numFmtId="0" fontId="14" fillId="0" borderId="0" xfId="0" applyFont="1" applyAlignment="1">
      <alignment wrapText="1"/>
    </xf>
    <xf numFmtId="0" fontId="19" fillId="5" borderId="1" xfId="0" applyFont="1" applyFill="1" applyBorder="1"/>
    <xf numFmtId="0" fontId="19" fillId="5" borderId="1" xfId="0" applyFont="1" applyFill="1" applyBorder="1" applyAlignment="1">
      <alignment horizontal="left"/>
    </xf>
    <xf numFmtId="0" fontId="14" fillId="0" borderId="0" xfId="0" applyFont="1" applyAlignment="1">
      <alignment horizontal="right"/>
    </xf>
    <xf numFmtId="0" fontId="14" fillId="0" borderId="0" xfId="0" applyFont="1" applyFill="1" applyAlignment="1">
      <alignment horizontal="right"/>
    </xf>
    <xf numFmtId="0" fontId="18" fillId="0" borderId="0" xfId="0" applyFont="1" applyFill="1" applyAlignment="1">
      <alignment horizontal="right"/>
    </xf>
    <xf numFmtId="0" fontId="18" fillId="0" borderId="0" xfId="0" applyFont="1" applyFill="1" applyBorder="1" applyAlignment="1">
      <alignment horizontal="center" wrapText="1"/>
    </xf>
    <xf numFmtId="0" fontId="18" fillId="0" borderId="0" xfId="0" applyFont="1" applyFill="1" applyAlignment="1">
      <alignment horizontal="center"/>
    </xf>
    <xf numFmtId="0" fontId="20" fillId="0" borderId="0" xfId="0" applyFont="1"/>
    <xf numFmtId="0" fontId="16" fillId="0" borderId="0" xfId="0" applyFont="1" applyAlignment="1">
      <alignment wrapText="1"/>
    </xf>
    <xf numFmtId="0" fontId="7" fillId="0" borderId="0" xfId="0" applyFont="1" applyFill="1"/>
    <xf numFmtId="0" fontId="7" fillId="0" borderId="0" xfId="0" applyFont="1" applyFill="1" applyAlignment="1">
      <alignment horizontal="center"/>
    </xf>
    <xf numFmtId="2" fontId="5" fillId="0" borderId="0" xfId="0" applyNumberFormat="1" applyFont="1" applyFill="1" applyAlignment="1">
      <alignment horizontal="center"/>
    </xf>
    <xf numFmtId="0" fontId="5" fillId="0" borderId="0" xfId="0" applyFont="1" applyFill="1"/>
    <xf numFmtId="0" fontId="7" fillId="0" borderId="0" xfId="0" applyFont="1" applyFill="1" applyAlignment="1">
      <alignment horizontal="right"/>
    </xf>
    <xf numFmtId="15" fontId="7" fillId="0" borderId="0" xfId="0" applyNumberFormat="1" applyFont="1" applyFill="1" applyAlignment="1">
      <alignment horizontal="center"/>
    </xf>
    <xf numFmtId="164" fontId="7" fillId="0" borderId="0" xfId="0" applyNumberFormat="1" applyFont="1" applyFill="1" applyAlignment="1">
      <alignment horizontal="center"/>
    </xf>
    <xf numFmtId="164" fontId="5" fillId="0" borderId="3" xfId="0" applyNumberFormat="1" applyFont="1" applyFill="1" applyBorder="1"/>
    <xf numFmtId="0" fontId="21" fillId="0" borderId="3" xfId="0" applyFont="1" applyFill="1" applyBorder="1"/>
    <xf numFmtId="0" fontId="21" fillId="0" borderId="3" xfId="0" applyFont="1" applyFill="1" applyBorder="1" applyAlignment="1">
      <alignment horizontal="center"/>
    </xf>
    <xf numFmtId="0" fontId="7" fillId="0" borderId="3" xfId="0" applyFont="1" applyFill="1" applyBorder="1"/>
    <xf numFmtId="164" fontId="7" fillId="0" borderId="3" xfId="0" applyNumberFormat="1" applyFont="1" applyFill="1" applyBorder="1" applyAlignment="1">
      <alignment horizontal="center"/>
    </xf>
    <xf numFmtId="164" fontId="5" fillId="0" borderId="3" xfId="0" applyNumberFormat="1" applyFont="1" applyFill="1" applyBorder="1" applyAlignment="1">
      <alignment horizontal="center"/>
    </xf>
    <xf numFmtId="0" fontId="7" fillId="0" borderId="3" xfId="0" applyFont="1" applyFill="1" applyBorder="1" applyAlignment="1">
      <alignment horizontal="center" wrapText="1"/>
    </xf>
    <xf numFmtId="0" fontId="7" fillId="0" borderId="3" xfId="0" applyFont="1" applyFill="1" applyBorder="1" applyAlignment="1">
      <alignment wrapText="1"/>
    </xf>
    <xf numFmtId="0" fontId="0" fillId="0" borderId="3" xfId="0" applyFill="1" applyBorder="1"/>
    <xf numFmtId="0" fontId="6" fillId="0" borderId="2" xfId="0" applyFont="1" applyBorder="1" applyAlignment="1">
      <alignment horizontal="left"/>
    </xf>
    <xf numFmtId="164" fontId="6" fillId="0" borderId="2" xfId="0" applyNumberFormat="1" applyFont="1" applyBorder="1" applyAlignment="1">
      <alignment horizontal="left"/>
    </xf>
    <xf numFmtId="0" fontId="7" fillId="0" borderId="3" xfId="0" applyFont="1" applyFill="1" applyBorder="1" applyAlignment="1">
      <alignment horizontal="left" wrapText="1"/>
    </xf>
    <xf numFmtId="0" fontId="7" fillId="0" borderId="3" xfId="0" applyFont="1" applyBorder="1" applyAlignment="1">
      <alignment horizontal="left"/>
    </xf>
    <xf numFmtId="0" fontId="7" fillId="0" borderId="3" xfId="0" applyFont="1" applyFill="1" applyBorder="1" applyAlignment="1">
      <alignment horizontal="left"/>
    </xf>
    <xf numFmtId="0" fontId="7" fillId="0" borderId="3" xfId="0" applyFont="1" applyBorder="1" applyAlignment="1">
      <alignment horizontal="center"/>
    </xf>
    <xf numFmtId="164" fontId="6" fillId="0" borderId="3" xfId="0" applyNumberFormat="1" applyFont="1" applyBorder="1" applyAlignment="1">
      <alignment horizontal="left"/>
    </xf>
    <xf numFmtId="0" fontId="0" fillId="0" borderId="3" xfId="0" applyFont="1" applyFill="1" applyBorder="1"/>
    <xf numFmtId="0" fontId="5" fillId="0" borderId="3" xfId="0" applyFont="1" applyFill="1" applyBorder="1"/>
    <xf numFmtId="0" fontId="5" fillId="0" borderId="3" xfId="0" applyFont="1" applyFill="1" applyBorder="1" applyAlignment="1">
      <alignment horizontal="center"/>
    </xf>
    <xf numFmtId="0" fontId="5" fillId="0" borderId="3" xfId="0" applyNumberFormat="1" applyFont="1" applyFill="1" applyBorder="1" applyAlignment="1">
      <alignment horizontal="center"/>
    </xf>
    <xf numFmtId="0" fontId="7" fillId="0" borderId="9" xfId="0" applyFont="1" applyFill="1" applyBorder="1"/>
    <xf numFmtId="0" fontId="7" fillId="0" borderId="9" xfId="0" applyFont="1" applyFill="1" applyBorder="1" applyAlignment="1">
      <alignment horizontal="center"/>
    </xf>
    <xf numFmtId="164" fontId="5" fillId="0" borderId="9" xfId="0" applyNumberFormat="1" applyFont="1" applyFill="1" applyBorder="1" applyAlignment="1">
      <alignment horizontal="center"/>
    </xf>
    <xf numFmtId="164" fontId="5" fillId="0" borderId="9" xfId="0" applyNumberFormat="1" applyFont="1" applyFill="1" applyBorder="1"/>
    <xf numFmtId="0" fontId="7" fillId="0" borderId="0" xfId="0" applyFont="1" applyFill="1" applyAlignment="1">
      <alignment horizontal="left"/>
    </xf>
    <xf numFmtId="0" fontId="7" fillId="0" borderId="0" xfId="0" applyFont="1" applyFill="1" applyAlignment="1">
      <alignment horizontal="center" wrapText="1"/>
    </xf>
    <xf numFmtId="2" fontId="7" fillId="0" borderId="0" xfId="0" applyNumberFormat="1" applyFont="1" applyFill="1" applyAlignment="1">
      <alignment horizontal="center"/>
    </xf>
    <xf numFmtId="1" fontId="7" fillId="0" borderId="0" xfId="0" applyNumberFormat="1" applyFont="1" applyFill="1" applyAlignment="1">
      <alignment horizontal="center"/>
    </xf>
    <xf numFmtId="0" fontId="6" fillId="0" borderId="3" xfId="0" applyFont="1" applyFill="1" applyBorder="1" applyAlignment="1">
      <alignment horizontal="left"/>
    </xf>
    <xf numFmtId="0" fontId="10" fillId="0" borderId="3" xfId="2" applyNumberFormat="1" applyFont="1" applyFill="1" applyBorder="1" applyAlignment="1" applyProtection="1">
      <alignment horizontal="left"/>
    </xf>
    <xf numFmtId="0" fontId="11" fillId="0" borderId="3" xfId="0" applyFont="1" applyFill="1" applyBorder="1" applyAlignment="1">
      <alignment horizontal="left"/>
    </xf>
    <xf numFmtId="0" fontId="12" fillId="0" borderId="3" xfId="0" applyFont="1" applyFill="1" applyBorder="1" applyAlignment="1">
      <alignment horizontal="left"/>
    </xf>
    <xf numFmtId="10" fontId="7" fillId="0" borderId="0" xfId="0" applyNumberFormat="1" applyFont="1" applyFill="1" applyAlignment="1">
      <alignment horizontal="center"/>
    </xf>
    <xf numFmtId="0" fontId="28" fillId="6" borderId="0" xfId="0" applyFont="1" applyFill="1" applyBorder="1" applyAlignment="1">
      <alignment horizontal="center" wrapText="1"/>
    </xf>
    <xf numFmtId="0" fontId="29" fillId="7" borderId="0" xfId="0" applyFont="1" applyFill="1" applyAlignment="1">
      <alignment horizontal="left" vertical="top"/>
    </xf>
    <xf numFmtId="0" fontId="0" fillId="8" borderId="0" xfId="0" applyFill="1"/>
    <xf numFmtId="0" fontId="0" fillId="8" borderId="0" xfId="0" applyFill="1" applyAlignment="1">
      <alignment wrapText="1"/>
    </xf>
    <xf numFmtId="0" fontId="0" fillId="9" borderId="0" xfId="0" applyFill="1"/>
    <xf numFmtId="0" fontId="1" fillId="8" borderId="0" xfId="0" applyFont="1" applyFill="1" applyAlignment="1">
      <alignment wrapText="1"/>
    </xf>
    <xf numFmtId="0" fontId="2" fillId="8" borderId="0" xfId="0" applyFont="1" applyFill="1" applyAlignment="1">
      <alignment wrapText="1"/>
    </xf>
    <xf numFmtId="0" fontId="18" fillId="2" borderId="0" xfId="0" applyFont="1" applyFill="1" applyAlignment="1">
      <alignment horizontal="center" vertical="center" wrapText="1"/>
    </xf>
    <xf numFmtId="0" fontId="18" fillId="2" borderId="0" xfId="0" applyFont="1" applyFill="1" applyAlignment="1">
      <alignment horizontal="center" wrapText="1"/>
    </xf>
    <xf numFmtId="0" fontId="14" fillId="0" borderId="0" xfId="0" applyFont="1" applyBorder="1"/>
    <xf numFmtId="0" fontId="14" fillId="0" borderId="0" xfId="0" applyFont="1" applyAlignment="1">
      <alignment horizontal="center" vertical="center"/>
    </xf>
    <xf numFmtId="0" fontId="16" fillId="0" borderId="0" xfId="0" applyFont="1" applyAlignment="1">
      <alignment horizontal="center" vertical="center"/>
    </xf>
    <xf numFmtId="0" fontId="14" fillId="0" borderId="0" xfId="0" applyFont="1" applyFill="1" applyAlignment="1">
      <alignment horizontal="center" vertical="center"/>
    </xf>
    <xf numFmtId="0" fontId="18" fillId="2" borderId="3" xfId="0" applyFont="1" applyFill="1" applyBorder="1" applyAlignment="1">
      <alignment horizontal="center" vertical="center" wrapText="1"/>
    </xf>
    <xf numFmtId="0" fontId="31" fillId="0" borderId="0" xfId="0" applyFont="1" applyAlignment="1"/>
    <xf numFmtId="0" fontId="14" fillId="9" borderId="0" xfId="0" applyFont="1" applyFill="1"/>
    <xf numFmtId="0" fontId="16" fillId="9" borderId="0" xfId="0" applyFont="1" applyFill="1"/>
    <xf numFmtId="0" fontId="16" fillId="9" borderId="0" xfId="0" applyFont="1" applyFill="1" applyAlignment="1">
      <alignment horizontal="center"/>
    </xf>
    <xf numFmtId="0" fontId="16" fillId="9" borderId="0" xfId="0" applyFont="1" applyFill="1" applyAlignment="1">
      <alignment horizontal="center" vertical="center"/>
    </xf>
    <xf numFmtId="165" fontId="16" fillId="9" borderId="0" xfId="1" applyFont="1" applyFill="1" applyBorder="1" applyAlignment="1" applyProtection="1">
      <alignment horizontal="center"/>
    </xf>
    <xf numFmtId="0" fontId="14" fillId="9" borderId="0" xfId="0" applyFont="1" applyFill="1" applyAlignment="1">
      <alignment horizontal="center" vertical="center"/>
    </xf>
    <xf numFmtId="0" fontId="14" fillId="9" borderId="0" xfId="0" applyFont="1" applyFill="1" applyAlignment="1">
      <alignment horizontal="center"/>
    </xf>
    <xf numFmtId="0" fontId="7" fillId="0" borderId="3" xfId="0" applyNumberFormat="1" applyFont="1" applyFill="1" applyBorder="1" applyAlignment="1">
      <alignment horizontal="center"/>
    </xf>
    <xf numFmtId="2" fontId="5" fillId="0" borderId="3" xfId="0" applyNumberFormat="1" applyFont="1" applyFill="1" applyBorder="1" applyAlignment="1">
      <alignment horizontal="center"/>
    </xf>
    <xf numFmtId="2" fontId="6" fillId="0" borderId="0" xfId="0" applyNumberFormat="1" applyFont="1" applyAlignment="1">
      <alignment horizontal="left"/>
    </xf>
    <xf numFmtId="2" fontId="7" fillId="0" borderId="3" xfId="0" applyNumberFormat="1" applyFont="1" applyFill="1" applyBorder="1" applyAlignment="1">
      <alignment horizontal="center"/>
    </xf>
    <xf numFmtId="2" fontId="7" fillId="0" borderId="9" xfId="0" applyNumberFormat="1" applyFont="1" applyFill="1" applyBorder="1" applyAlignment="1">
      <alignment horizontal="center"/>
    </xf>
    <xf numFmtId="0" fontId="7" fillId="0" borderId="3" xfId="0" applyNumberFormat="1" applyFont="1" applyFill="1" applyBorder="1" applyAlignment="1">
      <alignment horizontal="center" wrapText="1"/>
    </xf>
    <xf numFmtId="0" fontId="7" fillId="0" borderId="3" xfId="0" applyNumberFormat="1" applyFont="1" applyBorder="1" applyAlignment="1">
      <alignment horizontal="center"/>
    </xf>
    <xf numFmtId="0" fontId="32" fillId="7" borderId="0" xfId="0" applyFont="1" applyFill="1" applyAlignment="1">
      <alignment horizontal="left" vertical="top"/>
    </xf>
    <xf numFmtId="0" fontId="33" fillId="0" borderId="0" xfId="0" applyFont="1"/>
    <xf numFmtId="0" fontId="34" fillId="7" borderId="0" xfId="0" applyFont="1" applyFill="1" applyAlignment="1">
      <alignment horizontal="left" vertical="top"/>
    </xf>
    <xf numFmtId="0" fontId="35" fillId="7" borderId="0" xfId="0" applyFont="1" applyFill="1" applyAlignment="1">
      <alignment horizontal="left" vertical="top"/>
    </xf>
    <xf numFmtId="0" fontId="31" fillId="0" borderId="4" xfId="0" applyFont="1" applyFill="1" applyBorder="1"/>
    <xf numFmtId="0" fontId="31" fillId="0" borderId="4" xfId="0" applyFont="1" applyFill="1" applyBorder="1" applyAlignment="1">
      <alignment horizontal="center"/>
    </xf>
    <xf numFmtId="0" fontId="31" fillId="0" borderId="0" xfId="0" applyFont="1" applyFill="1" applyBorder="1" applyAlignment="1">
      <alignment horizontal="center"/>
    </xf>
    <xf numFmtId="0" fontId="36" fillId="0" borderId="10" xfId="0" applyFont="1" applyFill="1" applyBorder="1" applyAlignment="1">
      <alignment horizontal="center"/>
    </xf>
    <xf numFmtId="0" fontId="36" fillId="0" borderId="8" xfId="0" applyFont="1" applyFill="1" applyBorder="1" applyAlignment="1">
      <alignment horizontal="center"/>
    </xf>
    <xf numFmtId="0" fontId="36" fillId="0" borderId="3" xfId="0" applyFont="1" applyFill="1" applyBorder="1"/>
    <xf numFmtId="0" fontId="36" fillId="0" borderId="3" xfId="0" applyFont="1" applyFill="1" applyBorder="1" applyAlignment="1">
      <alignment wrapText="1"/>
    </xf>
    <xf numFmtId="0" fontId="31" fillId="0" borderId="0" xfId="0" applyFont="1"/>
    <xf numFmtId="0" fontId="31" fillId="0" borderId="0" xfId="0" applyFont="1" applyAlignment="1">
      <alignment horizontal="center"/>
    </xf>
    <xf numFmtId="0" fontId="34" fillId="7" borderId="0" xfId="0" applyFont="1" applyFill="1" applyAlignment="1">
      <alignment horizontal="left" vertical="top" wrapText="1"/>
    </xf>
    <xf numFmtId="0" fontId="33" fillId="0" borderId="0" xfId="0" applyFont="1" applyAlignment="1">
      <alignment wrapText="1"/>
    </xf>
    <xf numFmtId="0" fontId="14" fillId="0" borderId="0" xfId="0" applyFont="1" applyFill="1" applyAlignment="1">
      <alignment wrapText="1"/>
    </xf>
    <xf numFmtId="0" fontId="17" fillId="2" borderId="0" xfId="0" applyFont="1" applyFill="1" applyAlignment="1">
      <alignment horizontal="center" wrapText="1"/>
    </xf>
    <xf numFmtId="0" fontId="17" fillId="0" borderId="0" xfId="0" applyFont="1" applyFill="1" applyAlignment="1">
      <alignment horizontal="center" wrapText="1"/>
    </xf>
    <xf numFmtId="0" fontId="14" fillId="0" borderId="0" xfId="0" applyFont="1" applyFill="1" applyAlignment="1">
      <alignment horizontal="right" wrapText="1"/>
    </xf>
    <xf numFmtId="0" fontId="37" fillId="3" borderId="3" xfId="0" applyFont="1" applyFill="1" applyBorder="1" applyAlignment="1">
      <alignment horizontal="center"/>
    </xf>
    <xf numFmtId="15" fontId="5" fillId="0" borderId="0" xfId="0" applyNumberFormat="1" applyFont="1" applyFill="1"/>
    <xf numFmtId="0" fontId="7" fillId="0" borderId="0" xfId="0" applyFont="1" applyFill="1" applyAlignment="1"/>
    <xf numFmtId="0" fontId="7" fillId="0" borderId="5" xfId="0" applyFont="1" applyFill="1" applyBorder="1" applyAlignment="1">
      <alignment horizontal="center"/>
    </xf>
    <xf numFmtId="164" fontId="5" fillId="0" borderId="5" xfId="0" applyNumberFormat="1" applyFont="1" applyFill="1" applyBorder="1" applyAlignment="1">
      <alignment horizontal="center"/>
    </xf>
    <xf numFmtId="0" fontId="38" fillId="0" borderId="0" xfId="0" applyFont="1" applyAlignment="1">
      <alignment horizontal="left" readingOrder="1"/>
    </xf>
    <xf numFmtId="2" fontId="5" fillId="4" borderId="11" xfId="0" applyNumberFormat="1" applyFont="1" applyFill="1" applyBorder="1" applyAlignment="1">
      <alignment horizontal="center"/>
    </xf>
    <xf numFmtId="164" fontId="5" fillId="0" borderId="11" xfId="0" applyNumberFormat="1" applyFont="1" applyFill="1" applyBorder="1"/>
    <xf numFmtId="2" fontId="5" fillId="4" borderId="11" xfId="0" applyNumberFormat="1" applyFont="1" applyFill="1" applyBorder="1" applyAlignment="1">
      <alignment horizontal="left"/>
    </xf>
    <xf numFmtId="0" fontId="7" fillId="4" borderId="8" xfId="0" applyFont="1" applyFill="1" applyBorder="1" applyAlignment="1">
      <alignment horizontal="center" vertical="center"/>
    </xf>
    <xf numFmtId="0" fontId="7" fillId="4" borderId="3" xfId="0" applyFont="1" applyFill="1" applyBorder="1" applyAlignment="1">
      <alignment wrapText="1"/>
    </xf>
    <xf numFmtId="164" fontId="7" fillId="0" borderId="10" xfId="0" applyNumberFormat="1" applyFont="1" applyFill="1" applyBorder="1" applyAlignment="1">
      <alignment horizontal="center"/>
    </xf>
    <xf numFmtId="164" fontId="5" fillId="0" borderId="10" xfId="0" applyNumberFormat="1" applyFont="1" applyFill="1" applyBorder="1" applyAlignment="1">
      <alignment horizontal="center"/>
    </xf>
    <xf numFmtId="0" fontId="7" fillId="0" borderId="10" xfId="0" applyFont="1" applyFill="1" applyBorder="1" applyAlignment="1">
      <alignment horizontal="center"/>
    </xf>
    <xf numFmtId="164" fontId="7" fillId="0" borderId="8" xfId="0" applyNumberFormat="1" applyFont="1" applyFill="1" applyBorder="1" applyAlignment="1">
      <alignment horizontal="center"/>
    </xf>
    <xf numFmtId="2" fontId="5" fillId="4" borderId="9" xfId="0" applyNumberFormat="1" applyFont="1" applyFill="1" applyBorder="1" applyAlignment="1">
      <alignment horizontal="left" wrapText="1"/>
    </xf>
    <xf numFmtId="164" fontId="7" fillId="0" borderId="2" xfId="0" applyNumberFormat="1" applyFont="1" applyFill="1" applyBorder="1" applyAlignment="1">
      <alignment horizontal="center"/>
    </xf>
    <xf numFmtId="0" fontId="21" fillId="0" borderId="11" xfId="0" applyFont="1" applyFill="1" applyBorder="1" applyAlignment="1">
      <alignment horizontal="center"/>
    </xf>
    <xf numFmtId="164" fontId="7" fillId="0" borderId="11" xfId="0" applyNumberFormat="1" applyFont="1" applyFill="1" applyBorder="1" applyAlignment="1">
      <alignment horizontal="center"/>
    </xf>
    <xf numFmtId="0" fontId="7" fillId="0" borderId="11" xfId="0" applyFont="1" applyFill="1" applyBorder="1" applyAlignment="1">
      <alignment horizontal="center"/>
    </xf>
    <xf numFmtId="164" fontId="7" fillId="0" borderId="19" xfId="0" applyNumberFormat="1" applyFont="1" applyFill="1" applyBorder="1" applyAlignment="1">
      <alignment horizontal="center"/>
    </xf>
    <xf numFmtId="0" fontId="7" fillId="0" borderId="19" xfId="0" applyFont="1" applyFill="1" applyBorder="1" applyAlignment="1">
      <alignment horizontal="center"/>
    </xf>
    <xf numFmtId="164" fontId="7" fillId="0" borderId="9" xfId="0" applyNumberFormat="1" applyFont="1" applyFill="1" applyBorder="1" applyAlignment="1">
      <alignment horizontal="center"/>
    </xf>
    <xf numFmtId="164" fontId="7" fillId="0" borderId="20" xfId="0" applyNumberFormat="1" applyFont="1" applyFill="1" applyBorder="1" applyAlignment="1">
      <alignment horizontal="center"/>
    </xf>
    <xf numFmtId="164" fontId="7" fillId="0" borderId="15" xfId="0" applyNumberFormat="1" applyFont="1" applyFill="1" applyBorder="1" applyAlignment="1">
      <alignment horizontal="center"/>
    </xf>
    <xf numFmtId="0" fontId="21" fillId="0" borderId="20" xfId="0" applyFont="1" applyFill="1" applyBorder="1" applyAlignment="1">
      <alignment horizontal="center"/>
    </xf>
    <xf numFmtId="0" fontId="21" fillId="0" borderId="9" xfId="0" applyFont="1" applyFill="1" applyBorder="1" applyAlignment="1">
      <alignment horizontal="center"/>
    </xf>
    <xf numFmtId="0" fontId="21" fillId="0" borderId="15" xfId="0" applyFont="1" applyFill="1" applyBorder="1" applyAlignment="1">
      <alignment horizontal="center"/>
    </xf>
    <xf numFmtId="164" fontId="5" fillId="0" borderId="2" xfId="0" applyNumberFormat="1" applyFont="1" applyFill="1" applyBorder="1" applyAlignment="1">
      <alignment horizontal="center"/>
    </xf>
    <xf numFmtId="164" fontId="5" fillId="0" borderId="11" xfId="0" applyNumberFormat="1" applyFont="1" applyFill="1" applyBorder="1" applyAlignment="1">
      <alignment horizontal="center"/>
    </xf>
    <xf numFmtId="0" fontId="0" fillId="0" borderId="11" xfId="0" applyFill="1" applyBorder="1"/>
    <xf numFmtId="0" fontId="0" fillId="0" borderId="11" xfId="0" applyFont="1" applyFill="1" applyBorder="1"/>
    <xf numFmtId="0" fontId="18" fillId="3" borderId="0" xfId="0" applyFont="1" applyFill="1" applyBorder="1" applyAlignment="1">
      <alignment horizontal="center"/>
    </xf>
    <xf numFmtId="0" fontId="31" fillId="0" borderId="3" xfId="0" applyFont="1" applyFill="1" applyBorder="1" applyAlignment="1">
      <alignment horizontal="left" wrapText="1"/>
    </xf>
    <xf numFmtId="0" fontId="31" fillId="0" borderId="10" xfId="0" quotePrefix="1" applyNumberFormat="1" applyFont="1" applyFill="1" applyBorder="1" applyAlignment="1">
      <alignment horizontal="center"/>
    </xf>
    <xf numFmtId="0" fontId="31" fillId="0" borderId="11" xfId="0" applyFont="1" applyBorder="1" applyAlignment="1">
      <alignment horizontal="center"/>
    </xf>
    <xf numFmtId="1" fontId="31" fillId="0" borderId="14" xfId="0" quotePrefix="1" applyNumberFormat="1" applyFont="1" applyFill="1" applyBorder="1" applyAlignment="1">
      <alignment horizontal="center"/>
    </xf>
    <xf numFmtId="0" fontId="31" fillId="0" borderId="10" xfId="0" applyNumberFormat="1" applyFont="1" applyFill="1" applyBorder="1" applyAlignment="1">
      <alignment horizontal="center"/>
    </xf>
    <xf numFmtId="0" fontId="31" fillId="0" borderId="28" xfId="0" applyFont="1" applyFill="1" applyBorder="1" applyAlignment="1">
      <alignment horizontal="left" wrapText="1"/>
    </xf>
    <xf numFmtId="0" fontId="31" fillId="0" borderId="29" xfId="0" quotePrefix="1" applyNumberFormat="1" applyFont="1" applyFill="1" applyBorder="1" applyAlignment="1">
      <alignment horizontal="center"/>
    </xf>
    <xf numFmtId="0" fontId="31" fillId="0" borderId="13" xfId="0" quotePrefix="1" applyNumberFormat="1" applyFont="1" applyFill="1" applyBorder="1" applyAlignment="1">
      <alignment horizontal="center"/>
    </xf>
    <xf numFmtId="0" fontId="31" fillId="0" borderId="11" xfId="0" quotePrefix="1" applyNumberFormat="1" applyFont="1" applyFill="1" applyBorder="1" applyAlignment="1">
      <alignment horizontal="center"/>
    </xf>
    <xf numFmtId="0" fontId="5" fillId="0" borderId="0" xfId="0" applyFont="1"/>
    <xf numFmtId="0" fontId="40" fillId="0" borderId="0" xfId="0" applyFont="1" applyBorder="1"/>
    <xf numFmtId="0" fontId="5" fillId="0" borderId="0" xfId="0" applyFont="1" applyBorder="1" applyAlignment="1">
      <alignment horizontal="center" vertical="center"/>
    </xf>
    <xf numFmtId="0" fontId="41"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xf numFmtId="0" fontId="41" fillId="0" borderId="0" xfId="0" applyFont="1" applyBorder="1"/>
    <xf numFmtId="0" fontId="7" fillId="0" borderId="0" xfId="0" applyFont="1" applyBorder="1"/>
    <xf numFmtId="0" fontId="40" fillId="0" borderId="0" xfId="0" applyFont="1" applyFill="1" applyBorder="1"/>
    <xf numFmtId="0" fontId="5" fillId="0" borderId="0" xfId="0" applyFont="1" applyAlignment="1">
      <alignment horizontal="left"/>
    </xf>
    <xf numFmtId="0" fontId="31" fillId="0" borderId="0" xfId="0" applyFont="1" applyAlignment="1">
      <alignment horizontal="left"/>
    </xf>
    <xf numFmtId="0" fontId="5" fillId="0" borderId="0" xfId="0" applyFont="1" applyFill="1" applyAlignment="1">
      <alignment horizontal="left"/>
    </xf>
    <xf numFmtId="1" fontId="31" fillId="0" borderId="11" xfId="0" quotePrefix="1" applyNumberFormat="1" applyFont="1" applyFill="1" applyBorder="1" applyAlignment="1">
      <alignment horizontal="center"/>
    </xf>
    <xf numFmtId="0" fontId="31" fillId="0" borderId="3" xfId="0" applyFont="1" applyFill="1" applyBorder="1" applyAlignment="1">
      <alignment horizontal="left"/>
    </xf>
    <xf numFmtId="164" fontId="31" fillId="0" borderId="11" xfId="0" applyNumberFormat="1" applyFont="1" applyFill="1" applyBorder="1" applyAlignment="1">
      <alignment horizontal="center"/>
    </xf>
    <xf numFmtId="1" fontId="36" fillId="0" borderId="11" xfId="0" quotePrefix="1" applyNumberFormat="1" applyFont="1" applyFill="1" applyBorder="1" applyAlignment="1">
      <alignment horizontal="center"/>
    </xf>
    <xf numFmtId="164" fontId="31" fillId="0" borderId="11" xfId="0" quotePrefix="1" applyNumberFormat="1" applyFont="1" applyFill="1" applyBorder="1" applyAlignment="1">
      <alignment horizontal="center"/>
    </xf>
    <xf numFmtId="0" fontId="36" fillId="0" borderId="0" xfId="0" applyFont="1" applyFill="1" applyBorder="1" applyAlignment="1">
      <alignment horizontal="left"/>
    </xf>
    <xf numFmtId="1" fontId="31" fillId="0" borderId="0" xfId="0" applyNumberFormat="1" applyFont="1" applyFill="1" applyBorder="1" applyAlignment="1">
      <alignment horizontal="left"/>
    </xf>
    <xf numFmtId="164" fontId="36" fillId="0" borderId="0" xfId="0" applyNumberFormat="1" applyFont="1" applyFill="1" applyBorder="1" applyAlignment="1">
      <alignment horizontal="left"/>
    </xf>
    <xf numFmtId="0" fontId="42" fillId="2" borderId="3" xfId="0" applyFont="1" applyFill="1" applyBorder="1" applyAlignment="1">
      <alignment horizontal="left" vertical="center"/>
    </xf>
    <xf numFmtId="0" fontId="42" fillId="2" borderId="3" xfId="0" applyFont="1" applyFill="1" applyBorder="1" applyAlignment="1">
      <alignment horizontal="center" vertical="center" wrapText="1"/>
    </xf>
    <xf numFmtId="0" fontId="42" fillId="2" borderId="9" xfId="0" applyFont="1" applyFill="1" applyBorder="1" applyAlignment="1">
      <alignment horizontal="center" vertical="center" wrapText="1"/>
    </xf>
    <xf numFmtId="0" fontId="42" fillId="2" borderId="2" xfId="0" applyFont="1" applyFill="1" applyBorder="1" applyAlignment="1">
      <alignment horizontal="center" vertical="center"/>
    </xf>
    <xf numFmtId="0" fontId="31" fillId="0" borderId="0" xfId="0" applyFont="1" applyAlignment="1">
      <alignment vertical="center"/>
    </xf>
    <xf numFmtId="0" fontId="31" fillId="0" borderId="10" xfId="0" quotePrefix="1" applyFont="1" applyFill="1" applyBorder="1" applyAlignment="1">
      <alignment horizontal="center"/>
    </xf>
    <xf numFmtId="0" fontId="31" fillId="0" borderId="10" xfId="0" applyFont="1" applyFill="1" applyBorder="1" applyAlignment="1">
      <alignment horizontal="center"/>
    </xf>
    <xf numFmtId="1" fontId="31" fillId="0" borderId="8" xfId="0" applyNumberFormat="1" applyFont="1" applyFill="1" applyBorder="1" applyAlignment="1">
      <alignment horizontal="center"/>
    </xf>
    <xf numFmtId="0" fontId="31" fillId="0" borderId="11" xfId="0" applyFont="1" applyBorder="1"/>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xf numFmtId="0" fontId="31" fillId="0" borderId="10" xfId="0" applyFont="1" applyFill="1" applyBorder="1" applyAlignment="1">
      <alignment horizontal="left" wrapText="1"/>
    </xf>
    <xf numFmtId="0" fontId="31" fillId="0" borderId="11" xfId="0" applyNumberFormat="1" applyFont="1" applyBorder="1" applyAlignment="1">
      <alignment horizontal="center"/>
    </xf>
    <xf numFmtId="0" fontId="36" fillId="0" borderId="3" xfId="0" applyFont="1" applyBorder="1" applyAlignment="1">
      <alignment horizontal="left" wrapText="1"/>
    </xf>
    <xf numFmtId="0" fontId="36" fillId="0" borderId="10" xfId="0" applyFont="1" applyBorder="1" applyAlignment="1">
      <alignment horizontal="left"/>
    </xf>
    <xf numFmtId="0" fontId="31" fillId="0" borderId="11" xfId="0" applyFont="1" applyBorder="1" applyAlignment="1">
      <alignment horizontal="left"/>
    </xf>
    <xf numFmtId="0" fontId="36" fillId="0" borderId="8" xfId="0" applyFont="1" applyBorder="1" applyAlignment="1">
      <alignment horizontal="center"/>
    </xf>
    <xf numFmtId="0" fontId="31" fillId="0" borderId="13" xfId="0" quotePrefix="1" applyNumberFormat="1" applyFont="1" applyFill="1" applyBorder="1" applyAlignment="1">
      <alignment horizontal="center" wrapText="1"/>
    </xf>
    <xf numFmtId="0" fontId="43" fillId="0" borderId="0" xfId="2" applyNumberFormat="1" applyFont="1" applyFill="1" applyBorder="1" applyAlignment="1" applyProtection="1">
      <alignment horizontal="left"/>
    </xf>
    <xf numFmtId="0" fontId="31" fillId="0" borderId="13" xfId="0" applyNumberFormat="1" applyFont="1" applyFill="1" applyBorder="1" applyAlignment="1">
      <alignment horizontal="center"/>
    </xf>
    <xf numFmtId="0" fontId="36" fillId="0" borderId="12" xfId="0" applyFont="1" applyFill="1" applyBorder="1" applyAlignment="1">
      <alignment horizontal="left"/>
    </xf>
    <xf numFmtId="1" fontId="36" fillId="0" borderId="15" xfId="0" applyNumberFormat="1" applyFont="1" applyFill="1" applyBorder="1" applyAlignment="1">
      <alignment horizontal="center"/>
    </xf>
    <xf numFmtId="0" fontId="5" fillId="0" borderId="7" xfId="0" applyFont="1" applyBorder="1" applyAlignment="1">
      <alignment horizontal="left"/>
    </xf>
    <xf numFmtId="0" fontId="44" fillId="0" borderId="7" xfId="0" applyFont="1" applyFill="1" applyBorder="1" applyAlignment="1">
      <alignment horizontal="left"/>
    </xf>
    <xf numFmtId="16" fontId="44" fillId="0" borderId="7" xfId="0" applyNumberFormat="1" applyFont="1" applyFill="1" applyBorder="1" applyAlignment="1">
      <alignment horizontal="left"/>
    </xf>
    <xf numFmtId="0" fontId="36" fillId="0" borderId="3" xfId="0" applyFont="1" applyFill="1" applyBorder="1" applyAlignment="1">
      <alignment horizontal="left" wrapText="1"/>
    </xf>
    <xf numFmtId="0" fontId="36" fillId="0" borderId="10" xfId="0" applyFont="1" applyFill="1" applyBorder="1" applyAlignment="1">
      <alignment horizontal="left"/>
    </xf>
    <xf numFmtId="0" fontId="31" fillId="0" borderId="13" xfId="0" applyFont="1" applyBorder="1" applyAlignment="1">
      <alignment horizontal="left"/>
    </xf>
    <xf numFmtId="0" fontId="45" fillId="0" borderId="3" xfId="0" applyFont="1" applyFill="1" applyBorder="1" applyAlignment="1">
      <alignment horizontal="left" wrapText="1"/>
    </xf>
    <xf numFmtId="16" fontId="46" fillId="0" borderId="7" xfId="0" applyNumberFormat="1" applyFont="1" applyFill="1" applyBorder="1" applyAlignment="1">
      <alignment horizontal="left"/>
    </xf>
    <xf numFmtId="0" fontId="31" fillId="0" borderId="3" xfId="0" applyFont="1" applyBorder="1" applyAlignment="1">
      <alignment horizontal="left" wrapText="1"/>
    </xf>
    <xf numFmtId="1" fontId="36" fillId="0" borderId="14" xfId="0" quotePrefix="1" applyNumberFormat="1" applyFont="1" applyFill="1" applyBorder="1" applyAlignment="1">
      <alignment horizontal="center"/>
    </xf>
    <xf numFmtId="1" fontId="44" fillId="0" borderId="7" xfId="0" applyNumberFormat="1" applyFont="1" applyFill="1" applyBorder="1" applyAlignment="1">
      <alignment horizontal="left"/>
    </xf>
    <xf numFmtId="0" fontId="31" fillId="0" borderId="15" xfId="0" applyFont="1" applyFill="1" applyBorder="1" applyAlignment="1">
      <alignment horizontal="left" wrapText="1"/>
    </xf>
    <xf numFmtId="0" fontId="36" fillId="0" borderId="12" xfId="0" applyFont="1" applyFill="1" applyBorder="1" applyAlignment="1">
      <alignment horizontal="left" wrapText="1"/>
    </xf>
    <xf numFmtId="0" fontId="31" fillId="0" borderId="24" xfId="0" applyFont="1" applyBorder="1" applyAlignment="1">
      <alignment horizontal="left"/>
    </xf>
    <xf numFmtId="1" fontId="36" fillId="0" borderId="27" xfId="0" applyNumberFormat="1" applyFont="1" applyFill="1" applyBorder="1" applyAlignment="1">
      <alignment horizontal="center"/>
    </xf>
    <xf numFmtId="0" fontId="47" fillId="0" borderId="0" xfId="0" applyFont="1" applyFill="1" applyBorder="1" applyAlignment="1">
      <alignment horizontal="left"/>
    </xf>
    <xf numFmtId="0" fontId="31" fillId="0" borderId="0" xfId="0" applyFont="1" applyFill="1" applyBorder="1" applyAlignment="1">
      <alignment horizontal="left"/>
    </xf>
    <xf numFmtId="0" fontId="31" fillId="0" borderId="10" xfId="0" quotePrefix="1" applyNumberFormat="1" applyFont="1" applyFill="1" applyBorder="1" applyAlignment="1">
      <alignment horizontal="center" wrapText="1"/>
    </xf>
    <xf numFmtId="0" fontId="31" fillId="0" borderId="0" xfId="0" quotePrefix="1" applyFont="1" applyAlignment="1">
      <alignment horizontal="left"/>
    </xf>
    <xf numFmtId="0" fontId="31" fillId="0" borderId="10" xfId="0" applyNumberFormat="1" applyFont="1" applyFill="1" applyBorder="1" applyAlignment="1">
      <alignment horizontal="center" wrapText="1"/>
    </xf>
    <xf numFmtId="0" fontId="31" fillId="0" borderId="0" xfId="0" applyFont="1" applyFill="1" applyAlignment="1">
      <alignment horizontal="left"/>
    </xf>
    <xf numFmtId="0" fontId="31" fillId="0" borderId="11" xfId="0" quotePrefix="1" applyNumberFormat="1" applyFont="1" applyFill="1" applyBorder="1" applyAlignment="1">
      <alignment horizontal="center" wrapText="1"/>
    </xf>
    <xf numFmtId="0" fontId="31" fillId="0" borderId="13" xfId="0" applyFont="1" applyBorder="1"/>
    <xf numFmtId="1" fontId="36" fillId="0" borderId="11" xfId="0" applyNumberFormat="1" applyFont="1" applyFill="1" applyBorder="1" applyAlignment="1">
      <alignment horizontal="center"/>
    </xf>
    <xf numFmtId="0" fontId="36" fillId="0" borderId="11" xfId="0" applyFont="1" applyFill="1" applyBorder="1" applyAlignment="1">
      <alignment horizontal="center"/>
    </xf>
    <xf numFmtId="0" fontId="48" fillId="0" borderId="0" xfId="0" applyFont="1"/>
    <xf numFmtId="0" fontId="42" fillId="2" borderId="0" xfId="0" applyFont="1" applyFill="1" applyBorder="1" applyAlignment="1">
      <alignment horizontal="left"/>
    </xf>
    <xf numFmtId="0" fontId="39" fillId="0" borderId="0" xfId="0" applyFont="1" applyBorder="1"/>
    <xf numFmtId="0" fontId="3" fillId="0" borderId="0" xfId="0" applyFont="1" applyBorder="1"/>
    <xf numFmtId="0" fontId="7" fillId="0" borderId="35" xfId="0" applyFont="1" applyBorder="1" applyAlignment="1">
      <alignment horizontal="center" vertical="center"/>
    </xf>
    <xf numFmtId="0" fontId="38" fillId="0" borderId="0" xfId="0" applyFont="1" applyBorder="1" applyAlignment="1">
      <alignment horizontal="left" readingOrder="1"/>
    </xf>
    <xf numFmtId="0" fontId="7" fillId="0" borderId="22" xfId="0" applyFont="1" applyBorder="1" applyAlignment="1">
      <alignment horizontal="center" vertical="center"/>
    </xf>
    <xf numFmtId="0" fontId="7" fillId="0" borderId="22" xfId="0" applyFont="1" applyBorder="1" applyAlignment="1">
      <alignment horizontal="center" readingOrder="1"/>
    </xf>
    <xf numFmtId="0" fontId="42" fillId="2" borderId="0" xfId="0" applyFont="1" applyFill="1" applyBorder="1" applyAlignment="1">
      <alignment horizontal="center"/>
    </xf>
    <xf numFmtId="0" fontId="42" fillId="2" borderId="0" xfId="0" applyFont="1" applyFill="1" applyBorder="1" applyAlignment="1">
      <alignment horizontal="center" wrapText="1"/>
    </xf>
    <xf numFmtId="164" fontId="42" fillId="2" borderId="0" xfId="0" applyNumberFormat="1" applyFont="1" applyFill="1" applyBorder="1" applyAlignment="1">
      <alignment horizontal="center"/>
    </xf>
    <xf numFmtId="0" fontId="31" fillId="0" borderId="11" xfId="0" applyFont="1" applyFill="1" applyBorder="1" applyAlignment="1">
      <alignment horizontal="left"/>
    </xf>
    <xf numFmtId="0" fontId="36" fillId="0" borderId="24" xfId="0" applyFont="1" applyFill="1" applyBorder="1" applyAlignment="1">
      <alignment horizontal="left"/>
    </xf>
    <xf numFmtId="1" fontId="31" fillId="0" borderId="24" xfId="0" quotePrefix="1" applyNumberFormat="1" applyFont="1" applyFill="1" applyBorder="1" applyAlignment="1">
      <alignment horizontal="center"/>
    </xf>
    <xf numFmtId="0" fontId="36" fillId="0" borderId="11" xfId="0" applyFont="1" applyFill="1" applyBorder="1" applyAlignment="1">
      <alignment horizontal="left"/>
    </xf>
    <xf numFmtId="164" fontId="36" fillId="0" borderId="11" xfId="0" applyNumberFormat="1" applyFont="1" applyFill="1" applyBorder="1" applyAlignment="1">
      <alignment horizontal="left"/>
    </xf>
    <xf numFmtId="164" fontId="31" fillId="0" borderId="11" xfId="0" applyNumberFormat="1" applyFont="1" applyFill="1" applyBorder="1" applyAlignment="1">
      <alignment horizontal="right"/>
    </xf>
    <xf numFmtId="0" fontId="7" fillId="0" borderId="10" xfId="0" applyNumberFormat="1" applyFont="1" applyFill="1" applyBorder="1" applyAlignment="1">
      <alignment horizontal="center"/>
    </xf>
    <xf numFmtId="0" fontId="0" fillId="0" borderId="11" xfId="0" applyBorder="1" applyAlignment="1">
      <alignment horizontal="center"/>
    </xf>
    <xf numFmtId="0" fontId="7" fillId="0" borderId="2" xfId="0" applyFont="1" applyFill="1" applyBorder="1" applyAlignment="1">
      <alignment horizontal="center"/>
    </xf>
    <xf numFmtId="0" fontId="7" fillId="0" borderId="35" xfId="0" applyFont="1" applyBorder="1" applyAlignment="1">
      <alignment horizontal="center" readingOrder="1"/>
    </xf>
    <xf numFmtId="2" fontId="7" fillId="0" borderId="11" xfId="0" applyNumberFormat="1" applyFont="1" applyFill="1" applyBorder="1" applyAlignment="1">
      <alignment horizontal="center"/>
    </xf>
    <xf numFmtId="2" fontId="5" fillId="0" borderId="11" xfId="0" applyNumberFormat="1" applyFont="1" applyFill="1" applyBorder="1" applyAlignment="1">
      <alignment horizontal="center"/>
    </xf>
    <xf numFmtId="2" fontId="5" fillId="0" borderId="2" xfId="0" applyNumberFormat="1" applyFont="1" applyFill="1" applyBorder="1" applyAlignment="1">
      <alignment horizontal="center"/>
    </xf>
    <xf numFmtId="49" fontId="31" fillId="0" borderId="14"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37" xfId="0" applyNumberFormat="1" applyFont="1" applyFill="1" applyBorder="1" applyAlignment="1">
      <alignment horizontal="center"/>
    </xf>
    <xf numFmtId="164" fontId="5" fillId="0" borderId="8" xfId="0" applyNumberFormat="1" applyFont="1" applyFill="1" applyBorder="1" applyAlignment="1">
      <alignment horizontal="center"/>
    </xf>
    <xf numFmtId="164" fontId="5" fillId="0" borderId="20" xfId="0" applyNumberFormat="1" applyFont="1" applyFill="1" applyBorder="1" applyAlignment="1">
      <alignment horizontal="center"/>
    </xf>
    <xf numFmtId="0" fontId="4" fillId="2" borderId="0" xfId="0" applyFont="1" applyFill="1" applyBorder="1" applyAlignment="1">
      <alignment horizontal="left"/>
    </xf>
    <xf numFmtId="0" fontId="32" fillId="2" borderId="0" xfId="0" applyFont="1" applyFill="1" applyBorder="1" applyAlignment="1">
      <alignment horizontal="center"/>
    </xf>
    <xf numFmtId="0" fontId="32" fillId="2" borderId="0" xfId="0" applyFont="1" applyFill="1" applyBorder="1" applyAlignment="1">
      <alignment horizontal="left"/>
    </xf>
    <xf numFmtId="0" fontId="7" fillId="0" borderId="30" xfId="0" applyFont="1" applyBorder="1" applyAlignment="1">
      <alignment horizontal="center"/>
    </xf>
    <xf numFmtId="0" fontId="7" fillId="0" borderId="31" xfId="0" applyFont="1" applyBorder="1" applyAlignment="1">
      <alignment horizontal="center"/>
    </xf>
    <xf numFmtId="0" fontId="7" fillId="0" borderId="23"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6" xfId="0" applyFont="1" applyBorder="1" applyAlignment="1">
      <alignment horizontal="center" vertical="center"/>
    </xf>
    <xf numFmtId="0" fontId="4" fillId="0" borderId="0" xfId="0" applyFont="1" applyFill="1" applyBorder="1" applyAlignment="1">
      <alignment horizontal="left"/>
    </xf>
    <xf numFmtId="0" fontId="4" fillId="8" borderId="0" xfId="0" applyFont="1" applyFill="1" applyBorder="1" applyAlignment="1">
      <alignment horizontal="left"/>
    </xf>
    <xf numFmtId="0" fontId="7" fillId="0" borderId="22" xfId="0" applyFont="1" applyBorder="1" applyAlignment="1">
      <alignment horizontal="center"/>
    </xf>
    <xf numFmtId="0" fontId="7" fillId="0" borderId="33" xfId="0" applyFont="1" applyBorder="1" applyAlignment="1">
      <alignment horizontal="center"/>
    </xf>
    <xf numFmtId="0" fontId="7" fillId="0" borderId="35" xfId="0" applyFont="1" applyBorder="1" applyAlignment="1">
      <alignment horizontal="center"/>
    </xf>
    <xf numFmtId="0" fontId="7" fillId="0" borderId="36" xfId="0" applyFont="1" applyBorder="1" applyAlignment="1">
      <alignment horizontal="center"/>
    </xf>
    <xf numFmtId="0" fontId="51" fillId="2" borderId="5" xfId="0" applyFont="1" applyFill="1" applyBorder="1" applyAlignment="1">
      <alignment horizontal="left"/>
    </xf>
    <xf numFmtId="0" fontId="51" fillId="2" borderId="0" xfId="0" applyFont="1" applyFill="1" applyBorder="1" applyAlignment="1">
      <alignment horizontal="left"/>
    </xf>
    <xf numFmtId="164" fontId="31" fillId="0" borderId="24" xfId="0" applyNumberFormat="1" applyFont="1" applyFill="1" applyBorder="1" applyAlignment="1">
      <alignment horizontal="left"/>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39" xfId="0" applyFont="1" applyBorder="1" applyAlignment="1">
      <alignment horizontal="center"/>
    </xf>
    <xf numFmtId="0" fontId="7" fillId="0" borderId="40" xfId="0" applyFont="1" applyBorder="1" applyAlignment="1">
      <alignment horizont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31" xfId="0" applyFont="1" applyBorder="1" applyAlignment="1">
      <alignment horizontal="center" vertical="center"/>
    </xf>
    <xf numFmtId="164" fontId="5" fillId="0" borderId="15" xfId="0" applyNumberFormat="1" applyFont="1" applyFill="1" applyBorder="1" applyAlignment="1">
      <alignment horizontal="center"/>
    </xf>
    <xf numFmtId="164" fontId="7" fillId="0" borderId="43" xfId="0" applyNumberFormat="1" applyFont="1" applyFill="1" applyBorder="1" applyAlignment="1">
      <alignment horizontal="center"/>
    </xf>
    <xf numFmtId="0" fontId="31" fillId="0" borderId="0" xfId="0" applyFont="1" applyAlignment="1">
      <alignment horizontal="right"/>
    </xf>
    <xf numFmtId="0" fontId="7" fillId="0" borderId="44" xfId="0" applyFont="1" applyBorder="1" applyAlignment="1">
      <alignment horizontal="center" vertical="center"/>
    </xf>
    <xf numFmtId="0" fontId="36" fillId="0" borderId="45" xfId="0" applyFont="1" applyBorder="1" applyAlignment="1">
      <alignment horizontal="center"/>
    </xf>
    <xf numFmtId="0" fontId="51" fillId="2" borderId="0" xfId="0" applyFont="1" applyFill="1" applyBorder="1" applyAlignment="1">
      <alignment horizontal="left" wrapText="1"/>
    </xf>
    <xf numFmtId="0" fontId="7" fillId="0" borderId="46" xfId="0" applyFont="1" applyBorder="1" applyAlignment="1">
      <alignment horizontal="center" vertical="center"/>
    </xf>
    <xf numFmtId="0" fontId="0" fillId="0" borderId="43" xfId="0" applyFill="1" applyBorder="1"/>
    <xf numFmtId="0" fontId="7" fillId="0" borderId="2" xfId="0" applyFont="1" applyFill="1" applyBorder="1"/>
    <xf numFmtId="0" fontId="7" fillId="0" borderId="9" xfId="0" applyFont="1" applyFill="1" applyBorder="1" applyAlignment="1">
      <alignment horizontal="center" wrapText="1"/>
    </xf>
    <xf numFmtId="0" fontId="7" fillId="0" borderId="2" xfId="0" applyFont="1" applyFill="1" applyBorder="1" applyAlignment="1">
      <alignment horizontal="center" wrapText="1"/>
    </xf>
    <xf numFmtId="0" fontId="7" fillId="0" borderId="2" xfId="0" applyNumberFormat="1" applyFont="1" applyFill="1" applyBorder="1" applyAlignment="1">
      <alignment horizontal="center" wrapText="1"/>
    </xf>
    <xf numFmtId="0" fontId="7" fillId="0" borderId="43" xfId="0" applyFont="1" applyFill="1" applyBorder="1"/>
    <xf numFmtId="0" fontId="7" fillId="0" borderId="43" xfId="0" applyFont="1" applyFill="1" applyBorder="1" applyAlignment="1">
      <alignment horizontal="center" wrapText="1"/>
    </xf>
    <xf numFmtId="0" fontId="3" fillId="0" borderId="43" xfId="0" applyFont="1" applyFill="1" applyBorder="1"/>
    <xf numFmtId="164" fontId="7" fillId="0" borderId="37" xfId="0" applyNumberFormat="1" applyFont="1" applyFill="1" applyBorder="1" applyAlignment="1">
      <alignment horizontal="center"/>
    </xf>
    <xf numFmtId="164" fontId="7" fillId="0" borderId="25" xfId="0" applyNumberFormat="1" applyFont="1" applyFill="1" applyBorder="1" applyAlignment="1">
      <alignment horizontal="center"/>
    </xf>
    <xf numFmtId="164" fontId="7" fillId="0" borderId="12" xfId="0" applyNumberFormat="1" applyFont="1" applyFill="1" applyBorder="1" applyAlignment="1">
      <alignment horizontal="center"/>
    </xf>
    <xf numFmtId="164" fontId="7" fillId="0" borderId="24" xfId="0" applyNumberFormat="1" applyFont="1" applyFill="1" applyBorder="1" applyAlignment="1">
      <alignment horizontal="center"/>
    </xf>
    <xf numFmtId="0" fontId="7" fillId="0" borderId="43" xfId="0" applyFont="1" applyFill="1" applyBorder="1" applyAlignment="1">
      <alignment horizontal="center"/>
    </xf>
    <xf numFmtId="0" fontId="7" fillId="0" borderId="43" xfId="0" applyFont="1" applyBorder="1" applyAlignment="1">
      <alignment horizontal="center"/>
    </xf>
    <xf numFmtId="164" fontId="7" fillId="0" borderId="47" xfId="0" applyNumberFormat="1" applyFont="1" applyFill="1" applyBorder="1" applyAlignment="1">
      <alignment horizontal="center"/>
    </xf>
    <xf numFmtId="164" fontId="7" fillId="0" borderId="4" xfId="0" applyNumberFormat="1" applyFont="1" applyFill="1" applyBorder="1" applyAlignment="1">
      <alignment horizontal="center"/>
    </xf>
    <xf numFmtId="0" fontId="21" fillId="0" borderId="9" xfId="0" applyFont="1" applyFill="1" applyBorder="1"/>
    <xf numFmtId="2" fontId="7" fillId="0" borderId="2" xfId="0" applyNumberFormat="1" applyFont="1" applyFill="1" applyBorder="1" applyAlignment="1">
      <alignment horizontal="center"/>
    </xf>
    <xf numFmtId="164" fontId="5" fillId="0" borderId="12" xfId="0" applyNumberFormat="1" applyFont="1" applyFill="1" applyBorder="1" applyAlignment="1">
      <alignment horizontal="center"/>
    </xf>
    <xf numFmtId="164" fontId="5" fillId="0" borderId="24" xfId="0" applyNumberFormat="1" applyFont="1" applyFill="1" applyBorder="1" applyAlignment="1">
      <alignment horizontal="center"/>
    </xf>
    <xf numFmtId="164" fontId="5" fillId="0" borderId="2" xfId="0" applyNumberFormat="1" applyFont="1" applyFill="1" applyBorder="1"/>
    <xf numFmtId="2" fontId="7" fillId="0" borderId="43" xfId="0" applyNumberFormat="1" applyFont="1" applyFill="1" applyBorder="1" applyAlignment="1">
      <alignment horizontal="center"/>
    </xf>
    <xf numFmtId="164" fontId="5" fillId="0" borderId="43" xfId="0" applyNumberFormat="1" applyFont="1" applyFill="1" applyBorder="1" applyAlignment="1">
      <alignment horizontal="center"/>
    </xf>
    <xf numFmtId="2" fontId="22" fillId="0" borderId="6" xfId="0" applyNumberFormat="1" applyFont="1" applyFill="1" applyBorder="1" applyAlignment="1">
      <alignment horizontal="center"/>
    </xf>
    <xf numFmtId="0" fontId="21" fillId="0" borderId="25" xfId="0" applyFont="1" applyFill="1" applyBorder="1" applyAlignment="1">
      <alignment horizontal="center"/>
    </xf>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0" fontId="7" fillId="0" borderId="48" xfId="0" applyFont="1" applyFill="1" applyBorder="1" applyAlignment="1">
      <alignment horizontal="center"/>
    </xf>
    <xf numFmtId="0" fontId="7" fillId="0" borderId="49" xfId="0" applyFont="1" applyFill="1" applyBorder="1" applyAlignment="1">
      <alignment horizontal="center"/>
    </xf>
    <xf numFmtId="0" fontId="21" fillId="0" borderId="49" xfId="0" applyFont="1" applyFill="1" applyBorder="1" applyAlignment="1">
      <alignment horizontal="center"/>
    </xf>
    <xf numFmtId="164" fontId="7" fillId="0" borderId="49" xfId="0" applyNumberFormat="1" applyFont="1" applyFill="1" applyBorder="1" applyAlignment="1">
      <alignment horizontal="center"/>
    </xf>
    <xf numFmtId="164" fontId="7" fillId="0" borderId="50" xfId="0" applyNumberFormat="1" applyFont="1" applyFill="1" applyBorder="1" applyAlignment="1">
      <alignment horizontal="center"/>
    </xf>
    <xf numFmtId="164" fontId="7" fillId="0" borderId="48" xfId="0" applyNumberFormat="1" applyFont="1" applyFill="1" applyBorder="1" applyAlignment="1">
      <alignment horizontal="center"/>
    </xf>
    <xf numFmtId="0" fontId="7" fillId="0" borderId="49" xfId="0" applyFont="1" applyFill="1" applyBorder="1" applyAlignment="1">
      <alignment horizontal="center" wrapText="1"/>
    </xf>
    <xf numFmtId="164" fontId="5" fillId="0" borderId="50" xfId="0" applyNumberFormat="1" applyFont="1" applyFill="1" applyBorder="1" applyAlignment="1">
      <alignment horizontal="center"/>
    </xf>
    <xf numFmtId="164" fontId="5" fillId="0" borderId="49" xfId="0" applyNumberFormat="1" applyFont="1" applyFill="1" applyBorder="1" applyAlignment="1">
      <alignment horizontal="center"/>
    </xf>
    <xf numFmtId="0" fontId="7" fillId="0" borderId="49" xfId="0" applyFont="1" applyBorder="1" applyAlignment="1">
      <alignment horizontal="left"/>
    </xf>
    <xf numFmtId="0" fontId="0" fillId="0" borderId="49" xfId="0" applyFont="1" applyFill="1" applyBorder="1"/>
    <xf numFmtId="0" fontId="7" fillId="0" borderId="50" xfId="0" applyFont="1" applyFill="1" applyBorder="1" applyAlignment="1">
      <alignment horizontal="center"/>
    </xf>
    <xf numFmtId="164" fontId="5" fillId="0" borderId="48" xfId="0" applyNumberFormat="1" applyFont="1" applyFill="1" applyBorder="1" applyAlignment="1">
      <alignment horizontal="center"/>
    </xf>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164" fontId="31" fillId="0" borderId="11" xfId="0" quotePrefix="1" applyNumberFormat="1" applyFont="1" applyFill="1" applyBorder="1" applyAlignment="1">
      <alignment horizontal="center"/>
    </xf>
    <xf numFmtId="0" fontId="0" fillId="0" borderId="0" xfId="0"/>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8" fillId="2" borderId="0" xfId="0" applyFont="1" applyFill="1" applyAlignment="1">
      <alignment horizontal="right"/>
    </xf>
    <xf numFmtId="0" fontId="14" fillId="0" borderId="0" xfId="0" applyFont="1" applyFill="1" applyAlignment="1">
      <alignment horizontal="center"/>
    </xf>
    <xf numFmtId="0" fontId="14" fillId="0" borderId="0" xfId="0" applyFont="1" applyFill="1" applyBorder="1"/>
    <xf numFmtId="0" fontId="52" fillId="0" borderId="0" xfId="0" applyFont="1" applyBorder="1" applyAlignment="1">
      <alignment horizontal="center"/>
    </xf>
    <xf numFmtId="0" fontId="57" fillId="0" borderId="0" xfId="11" applyFont="1" applyFill="1" applyBorder="1" applyAlignment="1">
      <alignment horizontal="center"/>
    </xf>
    <xf numFmtId="14" fontId="56" fillId="0" borderId="0" xfId="11" applyNumberFormat="1" applyFill="1" applyBorder="1" applyAlignment="1">
      <alignment horizontal="center"/>
    </xf>
    <xf numFmtId="0" fontId="56" fillId="0" borderId="0" xfId="11" applyFill="1" applyBorder="1"/>
    <xf numFmtId="0" fontId="52" fillId="0" borderId="0" xfId="11" applyFont="1" applyFill="1" applyBorder="1"/>
    <xf numFmtId="0" fontId="52" fillId="0" borderId="0" xfId="11" applyFont="1" applyFill="1" applyBorder="1" applyAlignment="1">
      <alignment horizontal="center"/>
    </xf>
    <xf numFmtId="0" fontId="56" fillId="0" borderId="0" xfId="11" applyFill="1" applyBorder="1" applyAlignment="1">
      <alignment horizontal="center"/>
    </xf>
    <xf numFmtId="0" fontId="52" fillId="0" borderId="0" xfId="0" applyFont="1" applyFill="1" applyBorder="1" applyAlignment="1">
      <alignment horizont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52" fillId="0" borderId="0" xfId="0" applyFont="1" applyFill="1" applyBorder="1" applyAlignment="1">
      <alignment horizontal="center"/>
    </xf>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8" fillId="2" borderId="0" xfId="0" applyFont="1" applyFill="1" applyAlignment="1">
      <alignment horizontal="right"/>
    </xf>
    <xf numFmtId="0" fontId="18" fillId="3" borderId="0" xfId="0" applyFont="1" applyFill="1" applyBorder="1" applyAlignment="1">
      <alignment horizontal="center" wrapText="1"/>
    </xf>
    <xf numFmtId="1" fontId="31" fillId="0" borderId="11" xfId="0" quotePrefix="1" applyNumberFormat="1" applyFont="1" applyFill="1" applyBorder="1" applyAlignment="1">
      <alignment horizontal="center"/>
    </xf>
    <xf numFmtId="0" fontId="31" fillId="0" borderId="11" xfId="0" quotePrefix="1" applyNumberFormat="1" applyFont="1" applyFill="1" applyBorder="1" applyAlignment="1">
      <alignment horizontal="center" wrapText="1"/>
    </xf>
    <xf numFmtId="49" fontId="31" fillId="0" borderId="14" xfId="0" quotePrefix="1" applyNumberFormat="1" applyFont="1" applyFill="1" applyBorder="1" applyAlignment="1">
      <alignment horizontal="center"/>
    </xf>
    <xf numFmtId="0" fontId="31" fillId="0" borderId="14" xfId="0" quotePrefix="1" applyNumberFormat="1" applyFont="1" applyFill="1" applyBorder="1" applyAlignment="1">
      <alignment horizontal="center"/>
    </xf>
    <xf numFmtId="0" fontId="52" fillId="0" borderId="0" xfId="16" applyFont="1" applyFill="1" applyBorder="1"/>
    <xf numFmtId="0" fontId="52" fillId="0" borderId="0" xfId="16" applyFont="1" applyBorder="1" applyAlignment="1">
      <alignment horizontal="center"/>
    </xf>
    <xf numFmtId="0" fontId="52" fillId="0" borderId="0" xfId="16" applyFont="1" applyFill="1" applyBorder="1" applyAlignment="1">
      <alignment horizontal="center"/>
    </xf>
    <xf numFmtId="0" fontId="52" fillId="0" borderId="0" xfId="16" applyFont="1" applyFill="1" applyBorder="1" applyAlignment="1">
      <alignment horizontal="center"/>
    </xf>
    <xf numFmtId="0" fontId="52" fillId="0" borderId="0" xfId="17" applyFont="1" applyFill="1" applyBorder="1" applyAlignment="1">
      <alignment horizontal="center"/>
    </xf>
    <xf numFmtId="0" fontId="52" fillId="0" borderId="0" xfId="17" applyFont="1" applyFill="1" applyBorder="1"/>
    <xf numFmtId="0" fontId="50" fillId="0" borderId="26" xfId="0" applyFont="1" applyBorder="1" applyAlignment="1">
      <alignment horizontal="center" vertical="center"/>
    </xf>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cellXfs>
  <cellStyles count="18">
    <cellStyle name="Comma" xfId="1" builtinId="3"/>
    <cellStyle name="Followed Hyperlink" xfId="4" builtinId="9" hidden="1"/>
    <cellStyle name="Followed Hyperlink" xfId="5" builtinId="9" hidden="1"/>
    <cellStyle name="Followed Hyperlink" xfId="6" builtinId="9" hidden="1"/>
    <cellStyle name="Followed Hyperlink" xfId="7" builtinId="9" hidden="1"/>
    <cellStyle name="Hyperlink" xfId="2" builtinId="8"/>
    <cellStyle name="Normal" xfId="0" builtinId="0"/>
    <cellStyle name="Normal 2" xfId="3"/>
    <cellStyle name="Normal 3" xfId="8"/>
    <cellStyle name="Normal 3 2" xfId="12"/>
    <cellStyle name="Normal 4" xfId="9"/>
    <cellStyle name="Normal 4 2" xfId="13"/>
    <cellStyle name="Normal 5" xfId="10"/>
    <cellStyle name="Normal 5 2" xfId="14"/>
    <cellStyle name="Normal 6" xfId="11"/>
    <cellStyle name="Normal 6 2" xfId="15"/>
    <cellStyle name="Normal 7" xfId="16"/>
    <cellStyle name="Normal 8" xfId="17"/>
  </cellStyles>
  <dxfs count="2">
    <dxf>
      <fill>
        <patternFill>
          <bgColor rgb="FF00B050"/>
        </patternFill>
      </fill>
    </dxf>
    <dxf>
      <fill>
        <patternFill>
          <bgColor rgb="FFF34B3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CF305"/>
      <rgbColor rgb="00FF00FF"/>
      <rgbColor rgb="0000FFFF"/>
      <rgbColor rgb="00800000"/>
      <rgbColor rgb="00008000"/>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34B39"/>
      <color rgb="FF54EA66"/>
      <color rgb="FF67F36E"/>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South Africa - Vsls @ Anchorage</a:t>
            </a:r>
          </a:p>
        </c:rich>
      </c:tx>
      <c:layout/>
      <c:spPr>
        <a:noFill/>
        <a:ln w="25400">
          <a:noFill/>
        </a:ln>
      </c:spPr>
    </c:title>
    <c:plotArea>
      <c:layout>
        <c:manualLayout>
          <c:layoutTarget val="inner"/>
          <c:xMode val="edge"/>
          <c:yMode val="edge"/>
          <c:x val="9.7014925373134706E-2"/>
          <c:y val="0.15517241379310301"/>
          <c:w val="0.74676679594155049"/>
          <c:h val="0.58620689655172398"/>
        </c:manualLayout>
      </c:layout>
      <c:lineChart>
        <c:grouping val="standard"/>
        <c:ser>
          <c:idx val="0"/>
          <c:order val="0"/>
          <c:tx>
            <c:v>Supramax</c:v>
          </c:tx>
          <c:spPr>
            <a:ln w="25400">
              <a:solidFill>
                <a:srgbClr val="666699"/>
              </a:solidFill>
              <a:prstDash val="solid"/>
            </a:ln>
          </c:spPr>
          <c:marker>
            <c:symbol val="none"/>
          </c:marker>
          <c:cat>
            <c:strRef>
              <c:f>'South Africa'!$B$342:$B$455</c:f>
              <c:strCache>
                <c:ptCount val="11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strCache>
            </c:strRef>
          </c:cat>
          <c:val>
            <c:numRef>
              <c:f>'South Africa'!$D$342:$D$456</c:f>
              <c:numCache>
                <c:formatCode>General</c:formatCode>
                <c:ptCount val="115"/>
                <c:pt idx="0">
                  <c:v>3</c:v>
                </c:pt>
                <c:pt idx="1">
                  <c:v>0</c:v>
                </c:pt>
                <c:pt idx="2">
                  <c:v>0</c:v>
                </c:pt>
                <c:pt idx="3">
                  <c:v>2</c:v>
                </c:pt>
                <c:pt idx="4">
                  <c:v>1</c:v>
                </c:pt>
                <c:pt idx="5">
                  <c:v>7</c:v>
                </c:pt>
                <c:pt idx="6">
                  <c:v>3</c:v>
                </c:pt>
                <c:pt idx="7">
                  <c:v>5</c:v>
                </c:pt>
                <c:pt idx="8">
                  <c:v>5</c:v>
                </c:pt>
                <c:pt idx="9">
                  <c:v>5</c:v>
                </c:pt>
                <c:pt idx="10">
                  <c:v>2</c:v>
                </c:pt>
                <c:pt idx="11">
                  <c:v>2</c:v>
                </c:pt>
                <c:pt idx="12">
                  <c:v>2</c:v>
                </c:pt>
                <c:pt idx="13">
                  <c:v>2</c:v>
                </c:pt>
                <c:pt idx="14">
                  <c:v>3</c:v>
                </c:pt>
                <c:pt idx="15">
                  <c:v>8</c:v>
                </c:pt>
                <c:pt idx="16">
                  <c:v>5</c:v>
                </c:pt>
                <c:pt idx="17">
                  <c:v>3</c:v>
                </c:pt>
                <c:pt idx="18">
                  <c:v>5</c:v>
                </c:pt>
                <c:pt idx="19">
                  <c:v>0</c:v>
                </c:pt>
                <c:pt idx="20">
                  <c:v>1</c:v>
                </c:pt>
                <c:pt idx="21">
                  <c:v>0</c:v>
                </c:pt>
                <c:pt idx="22">
                  <c:v>1</c:v>
                </c:pt>
                <c:pt idx="23">
                  <c:v>0</c:v>
                </c:pt>
                <c:pt idx="24">
                  <c:v>0</c:v>
                </c:pt>
                <c:pt idx="25">
                  <c:v>0</c:v>
                </c:pt>
                <c:pt idx="26">
                  <c:v>0</c:v>
                </c:pt>
                <c:pt idx="27">
                  <c:v>0</c:v>
                </c:pt>
                <c:pt idx="28">
                  <c:v>3</c:v>
                </c:pt>
                <c:pt idx="29">
                  <c:v>3</c:v>
                </c:pt>
                <c:pt idx="30">
                  <c:v>4</c:v>
                </c:pt>
                <c:pt idx="31">
                  <c:v>3</c:v>
                </c:pt>
                <c:pt idx="32">
                  <c:v>3</c:v>
                </c:pt>
                <c:pt idx="33">
                  <c:v>3</c:v>
                </c:pt>
                <c:pt idx="34">
                  <c:v>3</c:v>
                </c:pt>
                <c:pt idx="35">
                  <c:v>1</c:v>
                </c:pt>
                <c:pt idx="36">
                  <c:v>0</c:v>
                </c:pt>
                <c:pt idx="37">
                  <c:v>3</c:v>
                </c:pt>
                <c:pt idx="38">
                  <c:v>4</c:v>
                </c:pt>
                <c:pt idx="39">
                  <c:v>3</c:v>
                </c:pt>
                <c:pt idx="40">
                  <c:v>4</c:v>
                </c:pt>
                <c:pt idx="41">
                  <c:v>5</c:v>
                </c:pt>
                <c:pt idx="42">
                  <c:v>8</c:v>
                </c:pt>
                <c:pt idx="43">
                  <c:v>6</c:v>
                </c:pt>
                <c:pt idx="44">
                  <c:v>6</c:v>
                </c:pt>
                <c:pt idx="45">
                  <c:v>3</c:v>
                </c:pt>
                <c:pt idx="46">
                  <c:v>2</c:v>
                </c:pt>
                <c:pt idx="47">
                  <c:v>3</c:v>
                </c:pt>
                <c:pt idx="48">
                  <c:v>3</c:v>
                </c:pt>
                <c:pt idx="49">
                  <c:v>5</c:v>
                </c:pt>
                <c:pt idx="50">
                  <c:v>3</c:v>
                </c:pt>
                <c:pt idx="51">
                  <c:v>8</c:v>
                </c:pt>
                <c:pt idx="52">
                  <c:v>9</c:v>
                </c:pt>
                <c:pt idx="53">
                  <c:v>7</c:v>
                </c:pt>
                <c:pt idx="54">
                  <c:v>3</c:v>
                </c:pt>
                <c:pt idx="55">
                  <c:v>3</c:v>
                </c:pt>
                <c:pt idx="56">
                  <c:v>2</c:v>
                </c:pt>
                <c:pt idx="57">
                  <c:v>4</c:v>
                </c:pt>
                <c:pt idx="58">
                  <c:v>6</c:v>
                </c:pt>
                <c:pt idx="59">
                  <c:v>8</c:v>
                </c:pt>
                <c:pt idx="60">
                  <c:v>5</c:v>
                </c:pt>
                <c:pt idx="61">
                  <c:v>8</c:v>
                </c:pt>
                <c:pt idx="62">
                  <c:v>2</c:v>
                </c:pt>
                <c:pt idx="63">
                  <c:v>1</c:v>
                </c:pt>
                <c:pt idx="64">
                  <c:v>0</c:v>
                </c:pt>
                <c:pt idx="65">
                  <c:v>2</c:v>
                </c:pt>
                <c:pt idx="66">
                  <c:v>2</c:v>
                </c:pt>
                <c:pt idx="67">
                  <c:v>5</c:v>
                </c:pt>
                <c:pt idx="68">
                  <c:v>2</c:v>
                </c:pt>
                <c:pt idx="69">
                  <c:v>7</c:v>
                </c:pt>
                <c:pt idx="70">
                  <c:v>1</c:v>
                </c:pt>
                <c:pt idx="71">
                  <c:v>6</c:v>
                </c:pt>
                <c:pt idx="72">
                  <c:v>4</c:v>
                </c:pt>
                <c:pt idx="73">
                  <c:v>4</c:v>
                </c:pt>
                <c:pt idx="74">
                  <c:v>1</c:v>
                </c:pt>
                <c:pt idx="75">
                  <c:v>5</c:v>
                </c:pt>
                <c:pt idx="76">
                  <c:v>3</c:v>
                </c:pt>
                <c:pt idx="77">
                  <c:v>2</c:v>
                </c:pt>
                <c:pt idx="78">
                  <c:v>0</c:v>
                </c:pt>
                <c:pt idx="79">
                  <c:v>1</c:v>
                </c:pt>
                <c:pt idx="80">
                  <c:v>0</c:v>
                </c:pt>
                <c:pt idx="81">
                  <c:v>2</c:v>
                </c:pt>
                <c:pt idx="82">
                  <c:v>3</c:v>
                </c:pt>
                <c:pt idx="83">
                  <c:v>2</c:v>
                </c:pt>
                <c:pt idx="84">
                  <c:v>2</c:v>
                </c:pt>
                <c:pt idx="85">
                  <c:v>2</c:v>
                </c:pt>
                <c:pt idx="86">
                  <c:v>2</c:v>
                </c:pt>
                <c:pt idx="87">
                  <c:v>0</c:v>
                </c:pt>
                <c:pt idx="88">
                  <c:v>1</c:v>
                </c:pt>
                <c:pt idx="89">
                  <c:v>1</c:v>
                </c:pt>
                <c:pt idx="90">
                  <c:v>5</c:v>
                </c:pt>
                <c:pt idx="91">
                  <c:v>5</c:v>
                </c:pt>
                <c:pt idx="92">
                  <c:v>1</c:v>
                </c:pt>
                <c:pt idx="93">
                  <c:v>1</c:v>
                </c:pt>
                <c:pt idx="94">
                  <c:v>4</c:v>
                </c:pt>
                <c:pt idx="95">
                  <c:v>6</c:v>
                </c:pt>
                <c:pt idx="96">
                  <c:v>0</c:v>
                </c:pt>
                <c:pt idx="97">
                  <c:v>4</c:v>
                </c:pt>
                <c:pt idx="98">
                  <c:v>11</c:v>
                </c:pt>
                <c:pt idx="99">
                  <c:v>10</c:v>
                </c:pt>
                <c:pt idx="100">
                  <c:v>4</c:v>
                </c:pt>
                <c:pt idx="101">
                  <c:v>4</c:v>
                </c:pt>
                <c:pt idx="102">
                  <c:v>3</c:v>
                </c:pt>
                <c:pt idx="103">
                  <c:v>2</c:v>
                </c:pt>
                <c:pt idx="104">
                  <c:v>3</c:v>
                </c:pt>
                <c:pt idx="105">
                  <c:v>2</c:v>
                </c:pt>
                <c:pt idx="106">
                  <c:v>0</c:v>
                </c:pt>
                <c:pt idx="107">
                  <c:v>3</c:v>
                </c:pt>
                <c:pt idx="108">
                  <c:v>2</c:v>
                </c:pt>
                <c:pt idx="109">
                  <c:v>3</c:v>
                </c:pt>
                <c:pt idx="110">
                  <c:v>3</c:v>
                </c:pt>
                <c:pt idx="111">
                  <c:v>2</c:v>
                </c:pt>
                <c:pt idx="112">
                  <c:v>4</c:v>
                </c:pt>
                <c:pt idx="113">
                  <c:v>5</c:v>
                </c:pt>
                <c:pt idx="114">
                  <c:v>3</c:v>
                </c:pt>
              </c:numCache>
            </c:numRef>
          </c:val>
        </c:ser>
        <c:ser>
          <c:idx val="1"/>
          <c:order val="1"/>
          <c:tx>
            <c:v>Panamax</c:v>
          </c:tx>
          <c:spPr>
            <a:ln w="25400">
              <a:solidFill>
                <a:srgbClr val="993366"/>
              </a:solidFill>
              <a:prstDash val="solid"/>
            </a:ln>
          </c:spPr>
          <c:marker>
            <c:symbol val="none"/>
          </c:marker>
          <c:cat>
            <c:strRef>
              <c:f>'South Africa'!$B$342:$B$455</c:f>
              <c:strCache>
                <c:ptCount val="11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strCache>
            </c:strRef>
          </c:cat>
          <c:val>
            <c:numRef>
              <c:f>'South Africa'!$E$342:$E$456</c:f>
              <c:numCache>
                <c:formatCode>General</c:formatCode>
                <c:ptCount val="115"/>
                <c:pt idx="0">
                  <c:v>0</c:v>
                </c:pt>
                <c:pt idx="1">
                  <c:v>0</c:v>
                </c:pt>
                <c:pt idx="2">
                  <c:v>0</c:v>
                </c:pt>
                <c:pt idx="3">
                  <c:v>0</c:v>
                </c:pt>
                <c:pt idx="4">
                  <c:v>0</c:v>
                </c:pt>
                <c:pt idx="5">
                  <c:v>5</c:v>
                </c:pt>
                <c:pt idx="6">
                  <c:v>0</c:v>
                </c:pt>
                <c:pt idx="7">
                  <c:v>3</c:v>
                </c:pt>
                <c:pt idx="8">
                  <c:v>4</c:v>
                </c:pt>
                <c:pt idx="9">
                  <c:v>5</c:v>
                </c:pt>
                <c:pt idx="10">
                  <c:v>4</c:v>
                </c:pt>
                <c:pt idx="11">
                  <c:v>1</c:v>
                </c:pt>
                <c:pt idx="12">
                  <c:v>4</c:v>
                </c:pt>
                <c:pt idx="13">
                  <c:v>1</c:v>
                </c:pt>
                <c:pt idx="14">
                  <c:v>1</c:v>
                </c:pt>
                <c:pt idx="15">
                  <c:v>3</c:v>
                </c:pt>
                <c:pt idx="16">
                  <c:v>7</c:v>
                </c:pt>
                <c:pt idx="17">
                  <c:v>2</c:v>
                </c:pt>
                <c:pt idx="18">
                  <c:v>1</c:v>
                </c:pt>
                <c:pt idx="19">
                  <c:v>4</c:v>
                </c:pt>
                <c:pt idx="20">
                  <c:v>1</c:v>
                </c:pt>
                <c:pt idx="21">
                  <c:v>1</c:v>
                </c:pt>
                <c:pt idx="22">
                  <c:v>2</c:v>
                </c:pt>
                <c:pt idx="23">
                  <c:v>3</c:v>
                </c:pt>
                <c:pt idx="24">
                  <c:v>3</c:v>
                </c:pt>
                <c:pt idx="25">
                  <c:v>3</c:v>
                </c:pt>
                <c:pt idx="26">
                  <c:v>3</c:v>
                </c:pt>
                <c:pt idx="27">
                  <c:v>3</c:v>
                </c:pt>
                <c:pt idx="28">
                  <c:v>3</c:v>
                </c:pt>
                <c:pt idx="29">
                  <c:v>3</c:v>
                </c:pt>
                <c:pt idx="30">
                  <c:v>1</c:v>
                </c:pt>
                <c:pt idx="31">
                  <c:v>3</c:v>
                </c:pt>
                <c:pt idx="32">
                  <c:v>3</c:v>
                </c:pt>
                <c:pt idx="33">
                  <c:v>4</c:v>
                </c:pt>
                <c:pt idx="34">
                  <c:v>3</c:v>
                </c:pt>
                <c:pt idx="35">
                  <c:v>2</c:v>
                </c:pt>
                <c:pt idx="36">
                  <c:v>4</c:v>
                </c:pt>
                <c:pt idx="37">
                  <c:v>1</c:v>
                </c:pt>
                <c:pt idx="38">
                  <c:v>6</c:v>
                </c:pt>
                <c:pt idx="39">
                  <c:v>4</c:v>
                </c:pt>
                <c:pt idx="40">
                  <c:v>2</c:v>
                </c:pt>
                <c:pt idx="41">
                  <c:v>2</c:v>
                </c:pt>
                <c:pt idx="42">
                  <c:v>8</c:v>
                </c:pt>
                <c:pt idx="43">
                  <c:v>3</c:v>
                </c:pt>
                <c:pt idx="44">
                  <c:v>3</c:v>
                </c:pt>
                <c:pt idx="45">
                  <c:v>2</c:v>
                </c:pt>
                <c:pt idx="46">
                  <c:v>1</c:v>
                </c:pt>
                <c:pt idx="47">
                  <c:v>2</c:v>
                </c:pt>
                <c:pt idx="48">
                  <c:v>7</c:v>
                </c:pt>
                <c:pt idx="49">
                  <c:v>3</c:v>
                </c:pt>
                <c:pt idx="50">
                  <c:v>10</c:v>
                </c:pt>
                <c:pt idx="51">
                  <c:v>17</c:v>
                </c:pt>
                <c:pt idx="52">
                  <c:v>10</c:v>
                </c:pt>
                <c:pt idx="53">
                  <c:v>5</c:v>
                </c:pt>
                <c:pt idx="54">
                  <c:v>5</c:v>
                </c:pt>
                <c:pt idx="55">
                  <c:v>5</c:v>
                </c:pt>
                <c:pt idx="56">
                  <c:v>5</c:v>
                </c:pt>
                <c:pt idx="57">
                  <c:v>5</c:v>
                </c:pt>
                <c:pt idx="58">
                  <c:v>3</c:v>
                </c:pt>
                <c:pt idx="59">
                  <c:v>5</c:v>
                </c:pt>
                <c:pt idx="60">
                  <c:v>9</c:v>
                </c:pt>
                <c:pt idx="61">
                  <c:v>3</c:v>
                </c:pt>
                <c:pt idx="62">
                  <c:v>1</c:v>
                </c:pt>
                <c:pt idx="63">
                  <c:v>2</c:v>
                </c:pt>
                <c:pt idx="64">
                  <c:v>0</c:v>
                </c:pt>
                <c:pt idx="65">
                  <c:v>1</c:v>
                </c:pt>
                <c:pt idx="66">
                  <c:v>2</c:v>
                </c:pt>
                <c:pt idx="67">
                  <c:v>2</c:v>
                </c:pt>
                <c:pt idx="68">
                  <c:v>7</c:v>
                </c:pt>
                <c:pt idx="69">
                  <c:v>2</c:v>
                </c:pt>
                <c:pt idx="70">
                  <c:v>2</c:v>
                </c:pt>
                <c:pt idx="71">
                  <c:v>2</c:v>
                </c:pt>
                <c:pt idx="72">
                  <c:v>6</c:v>
                </c:pt>
                <c:pt idx="73">
                  <c:v>5</c:v>
                </c:pt>
                <c:pt idx="74">
                  <c:v>5</c:v>
                </c:pt>
                <c:pt idx="75">
                  <c:v>4</c:v>
                </c:pt>
                <c:pt idx="76">
                  <c:v>2</c:v>
                </c:pt>
                <c:pt idx="77">
                  <c:v>0</c:v>
                </c:pt>
                <c:pt idx="78">
                  <c:v>1</c:v>
                </c:pt>
                <c:pt idx="79">
                  <c:v>1</c:v>
                </c:pt>
                <c:pt idx="80">
                  <c:v>0</c:v>
                </c:pt>
                <c:pt idx="81">
                  <c:v>1</c:v>
                </c:pt>
                <c:pt idx="82">
                  <c:v>2</c:v>
                </c:pt>
                <c:pt idx="83">
                  <c:v>5</c:v>
                </c:pt>
                <c:pt idx="84">
                  <c:v>3</c:v>
                </c:pt>
                <c:pt idx="85">
                  <c:v>0</c:v>
                </c:pt>
                <c:pt idx="86">
                  <c:v>0</c:v>
                </c:pt>
                <c:pt idx="87">
                  <c:v>2</c:v>
                </c:pt>
                <c:pt idx="88">
                  <c:v>0</c:v>
                </c:pt>
                <c:pt idx="89">
                  <c:v>2</c:v>
                </c:pt>
                <c:pt idx="90">
                  <c:v>3</c:v>
                </c:pt>
                <c:pt idx="91">
                  <c:v>4</c:v>
                </c:pt>
                <c:pt idx="92">
                  <c:v>2</c:v>
                </c:pt>
                <c:pt idx="93">
                  <c:v>5</c:v>
                </c:pt>
                <c:pt idx="94">
                  <c:v>7</c:v>
                </c:pt>
                <c:pt idx="95">
                  <c:v>4</c:v>
                </c:pt>
                <c:pt idx="96">
                  <c:v>3</c:v>
                </c:pt>
                <c:pt idx="97">
                  <c:v>3</c:v>
                </c:pt>
                <c:pt idx="98">
                  <c:v>3</c:v>
                </c:pt>
                <c:pt idx="99">
                  <c:v>3</c:v>
                </c:pt>
                <c:pt idx="100">
                  <c:v>1</c:v>
                </c:pt>
                <c:pt idx="101">
                  <c:v>0</c:v>
                </c:pt>
                <c:pt idx="102">
                  <c:v>4</c:v>
                </c:pt>
                <c:pt idx="103">
                  <c:v>4</c:v>
                </c:pt>
                <c:pt idx="104">
                  <c:v>3</c:v>
                </c:pt>
                <c:pt idx="105">
                  <c:v>0</c:v>
                </c:pt>
                <c:pt idx="106">
                  <c:v>2</c:v>
                </c:pt>
                <c:pt idx="107">
                  <c:v>3</c:v>
                </c:pt>
                <c:pt idx="108">
                  <c:v>5</c:v>
                </c:pt>
                <c:pt idx="109">
                  <c:v>3</c:v>
                </c:pt>
                <c:pt idx="110">
                  <c:v>2</c:v>
                </c:pt>
                <c:pt idx="111">
                  <c:v>1</c:v>
                </c:pt>
                <c:pt idx="112">
                  <c:v>3</c:v>
                </c:pt>
                <c:pt idx="113">
                  <c:v>0</c:v>
                </c:pt>
                <c:pt idx="114">
                  <c:v>0</c:v>
                </c:pt>
              </c:numCache>
            </c:numRef>
          </c:val>
        </c:ser>
        <c:ser>
          <c:idx val="2"/>
          <c:order val="2"/>
          <c:tx>
            <c:v>Capesize</c:v>
          </c:tx>
          <c:spPr>
            <a:ln w="25400">
              <a:solidFill>
                <a:srgbClr val="90713A"/>
              </a:solidFill>
              <a:prstDash val="solid"/>
            </a:ln>
          </c:spPr>
          <c:marker>
            <c:symbol val="none"/>
          </c:marker>
          <c:cat>
            <c:strRef>
              <c:f>'South Africa'!$B$342:$B$455</c:f>
              <c:strCache>
                <c:ptCount val="11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strCache>
            </c:strRef>
          </c:cat>
          <c:val>
            <c:numRef>
              <c:f>'South Africa'!$F$342:$F$456</c:f>
              <c:numCache>
                <c:formatCode>General</c:formatCode>
                <c:ptCount val="115"/>
                <c:pt idx="0">
                  <c:v>0</c:v>
                </c:pt>
                <c:pt idx="1">
                  <c:v>0</c:v>
                </c:pt>
                <c:pt idx="2">
                  <c:v>2</c:v>
                </c:pt>
                <c:pt idx="3">
                  <c:v>2</c:v>
                </c:pt>
                <c:pt idx="4">
                  <c:v>2</c:v>
                </c:pt>
                <c:pt idx="5">
                  <c:v>6</c:v>
                </c:pt>
                <c:pt idx="6">
                  <c:v>9</c:v>
                </c:pt>
                <c:pt idx="7">
                  <c:v>22</c:v>
                </c:pt>
                <c:pt idx="8">
                  <c:v>18</c:v>
                </c:pt>
                <c:pt idx="9">
                  <c:v>15</c:v>
                </c:pt>
                <c:pt idx="10">
                  <c:v>13</c:v>
                </c:pt>
                <c:pt idx="11">
                  <c:v>10</c:v>
                </c:pt>
                <c:pt idx="12">
                  <c:v>11</c:v>
                </c:pt>
                <c:pt idx="13">
                  <c:v>7</c:v>
                </c:pt>
                <c:pt idx="14">
                  <c:v>2</c:v>
                </c:pt>
                <c:pt idx="15">
                  <c:v>3</c:v>
                </c:pt>
                <c:pt idx="16">
                  <c:v>5</c:v>
                </c:pt>
                <c:pt idx="17">
                  <c:v>6</c:v>
                </c:pt>
                <c:pt idx="18">
                  <c:v>6</c:v>
                </c:pt>
                <c:pt idx="19">
                  <c:v>5</c:v>
                </c:pt>
                <c:pt idx="20">
                  <c:v>8</c:v>
                </c:pt>
                <c:pt idx="21">
                  <c:v>7</c:v>
                </c:pt>
                <c:pt idx="22">
                  <c:v>9</c:v>
                </c:pt>
                <c:pt idx="23">
                  <c:v>4</c:v>
                </c:pt>
                <c:pt idx="24">
                  <c:v>4</c:v>
                </c:pt>
                <c:pt idx="25">
                  <c:v>4</c:v>
                </c:pt>
                <c:pt idx="26">
                  <c:v>4</c:v>
                </c:pt>
                <c:pt idx="27">
                  <c:v>4</c:v>
                </c:pt>
                <c:pt idx="28">
                  <c:v>4</c:v>
                </c:pt>
                <c:pt idx="29">
                  <c:v>4</c:v>
                </c:pt>
                <c:pt idx="30">
                  <c:v>5</c:v>
                </c:pt>
                <c:pt idx="31">
                  <c:v>8</c:v>
                </c:pt>
                <c:pt idx="32">
                  <c:v>9</c:v>
                </c:pt>
                <c:pt idx="33">
                  <c:v>6</c:v>
                </c:pt>
                <c:pt idx="34">
                  <c:v>3</c:v>
                </c:pt>
                <c:pt idx="35">
                  <c:v>11</c:v>
                </c:pt>
                <c:pt idx="36">
                  <c:v>11</c:v>
                </c:pt>
                <c:pt idx="37">
                  <c:v>12</c:v>
                </c:pt>
                <c:pt idx="38">
                  <c:v>11</c:v>
                </c:pt>
                <c:pt idx="39">
                  <c:v>14</c:v>
                </c:pt>
                <c:pt idx="40">
                  <c:v>11</c:v>
                </c:pt>
                <c:pt idx="41">
                  <c:v>12</c:v>
                </c:pt>
                <c:pt idx="42">
                  <c:v>8</c:v>
                </c:pt>
                <c:pt idx="43">
                  <c:v>9</c:v>
                </c:pt>
                <c:pt idx="44">
                  <c:v>9</c:v>
                </c:pt>
                <c:pt idx="45">
                  <c:v>3</c:v>
                </c:pt>
                <c:pt idx="46">
                  <c:v>6</c:v>
                </c:pt>
                <c:pt idx="47">
                  <c:v>9</c:v>
                </c:pt>
                <c:pt idx="48">
                  <c:v>9</c:v>
                </c:pt>
                <c:pt idx="49">
                  <c:v>11</c:v>
                </c:pt>
                <c:pt idx="50">
                  <c:v>13</c:v>
                </c:pt>
                <c:pt idx="51">
                  <c:v>14</c:v>
                </c:pt>
                <c:pt idx="52">
                  <c:v>11</c:v>
                </c:pt>
                <c:pt idx="53">
                  <c:v>11</c:v>
                </c:pt>
                <c:pt idx="54">
                  <c:v>8</c:v>
                </c:pt>
                <c:pt idx="55">
                  <c:v>11</c:v>
                </c:pt>
                <c:pt idx="56">
                  <c:v>8</c:v>
                </c:pt>
                <c:pt idx="57">
                  <c:v>6</c:v>
                </c:pt>
                <c:pt idx="58">
                  <c:v>9</c:v>
                </c:pt>
                <c:pt idx="59">
                  <c:v>9</c:v>
                </c:pt>
                <c:pt idx="60">
                  <c:v>7</c:v>
                </c:pt>
                <c:pt idx="61">
                  <c:v>8</c:v>
                </c:pt>
                <c:pt idx="62">
                  <c:v>6</c:v>
                </c:pt>
                <c:pt idx="63">
                  <c:v>9</c:v>
                </c:pt>
                <c:pt idx="64">
                  <c:v>11</c:v>
                </c:pt>
                <c:pt idx="65">
                  <c:v>9</c:v>
                </c:pt>
                <c:pt idx="66">
                  <c:v>6</c:v>
                </c:pt>
                <c:pt idx="67">
                  <c:v>8</c:v>
                </c:pt>
                <c:pt idx="68">
                  <c:v>9</c:v>
                </c:pt>
                <c:pt idx="69">
                  <c:v>5</c:v>
                </c:pt>
                <c:pt idx="70">
                  <c:v>3</c:v>
                </c:pt>
                <c:pt idx="71">
                  <c:v>7</c:v>
                </c:pt>
                <c:pt idx="72">
                  <c:v>6</c:v>
                </c:pt>
                <c:pt idx="73">
                  <c:v>5</c:v>
                </c:pt>
                <c:pt idx="74">
                  <c:v>4</c:v>
                </c:pt>
                <c:pt idx="75">
                  <c:v>6</c:v>
                </c:pt>
                <c:pt idx="76">
                  <c:v>6</c:v>
                </c:pt>
                <c:pt idx="77">
                  <c:v>8</c:v>
                </c:pt>
                <c:pt idx="78">
                  <c:v>7</c:v>
                </c:pt>
                <c:pt idx="79">
                  <c:v>8</c:v>
                </c:pt>
                <c:pt idx="80">
                  <c:v>3</c:v>
                </c:pt>
                <c:pt idx="81">
                  <c:v>7</c:v>
                </c:pt>
                <c:pt idx="82">
                  <c:v>9</c:v>
                </c:pt>
                <c:pt idx="83">
                  <c:v>5</c:v>
                </c:pt>
                <c:pt idx="84">
                  <c:v>3</c:v>
                </c:pt>
                <c:pt idx="85">
                  <c:v>5</c:v>
                </c:pt>
                <c:pt idx="86">
                  <c:v>5</c:v>
                </c:pt>
                <c:pt idx="87">
                  <c:v>7</c:v>
                </c:pt>
                <c:pt idx="88">
                  <c:v>6</c:v>
                </c:pt>
                <c:pt idx="89">
                  <c:v>5</c:v>
                </c:pt>
                <c:pt idx="90">
                  <c:v>0</c:v>
                </c:pt>
                <c:pt idx="91">
                  <c:v>3</c:v>
                </c:pt>
                <c:pt idx="92">
                  <c:v>4</c:v>
                </c:pt>
                <c:pt idx="93">
                  <c:v>3</c:v>
                </c:pt>
                <c:pt idx="94">
                  <c:v>9</c:v>
                </c:pt>
                <c:pt idx="95">
                  <c:v>5</c:v>
                </c:pt>
                <c:pt idx="96">
                  <c:v>4</c:v>
                </c:pt>
                <c:pt idx="97">
                  <c:v>5</c:v>
                </c:pt>
                <c:pt idx="98">
                  <c:v>6</c:v>
                </c:pt>
                <c:pt idx="99">
                  <c:v>2</c:v>
                </c:pt>
                <c:pt idx="100">
                  <c:v>6</c:v>
                </c:pt>
                <c:pt idx="101">
                  <c:v>8</c:v>
                </c:pt>
                <c:pt idx="102">
                  <c:v>5</c:v>
                </c:pt>
                <c:pt idx="103">
                  <c:v>5</c:v>
                </c:pt>
                <c:pt idx="104">
                  <c:v>4</c:v>
                </c:pt>
                <c:pt idx="105">
                  <c:v>7</c:v>
                </c:pt>
                <c:pt idx="106">
                  <c:v>6</c:v>
                </c:pt>
                <c:pt idx="107">
                  <c:v>5</c:v>
                </c:pt>
                <c:pt idx="108">
                  <c:v>4</c:v>
                </c:pt>
                <c:pt idx="109">
                  <c:v>1</c:v>
                </c:pt>
                <c:pt idx="110">
                  <c:v>4</c:v>
                </c:pt>
                <c:pt idx="111">
                  <c:v>9</c:v>
                </c:pt>
                <c:pt idx="112">
                  <c:v>6</c:v>
                </c:pt>
                <c:pt idx="113">
                  <c:v>2</c:v>
                </c:pt>
                <c:pt idx="114">
                  <c:v>9</c:v>
                </c:pt>
              </c:numCache>
            </c:numRef>
          </c:val>
        </c:ser>
        <c:ser>
          <c:idx val="3"/>
          <c:order val="3"/>
          <c:tx>
            <c:v>Total</c:v>
          </c:tx>
          <c:spPr>
            <a:ln w="25400">
              <a:solidFill>
                <a:srgbClr val="666699"/>
              </a:solidFill>
              <a:prstDash val="solid"/>
            </a:ln>
          </c:spPr>
          <c:marker>
            <c:symbol val="none"/>
          </c:marker>
          <c:cat>
            <c:strRef>
              <c:f>'South Africa'!$B$342:$B$455</c:f>
              <c:strCache>
                <c:ptCount val="11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strCache>
            </c:strRef>
          </c:cat>
          <c:val>
            <c:numRef>
              <c:f>'South Africa'!$G$342:$G$456</c:f>
              <c:numCache>
                <c:formatCode>General</c:formatCode>
                <c:ptCount val="115"/>
                <c:pt idx="0">
                  <c:v>4</c:v>
                </c:pt>
                <c:pt idx="1">
                  <c:v>0</c:v>
                </c:pt>
                <c:pt idx="2">
                  <c:v>0</c:v>
                </c:pt>
                <c:pt idx="3">
                  <c:v>7</c:v>
                </c:pt>
                <c:pt idx="4">
                  <c:v>7</c:v>
                </c:pt>
                <c:pt idx="5">
                  <c:v>18</c:v>
                </c:pt>
                <c:pt idx="6">
                  <c:v>12</c:v>
                </c:pt>
                <c:pt idx="7">
                  <c:v>30</c:v>
                </c:pt>
                <c:pt idx="8">
                  <c:v>28</c:v>
                </c:pt>
                <c:pt idx="9">
                  <c:v>30</c:v>
                </c:pt>
                <c:pt idx="10">
                  <c:v>19</c:v>
                </c:pt>
                <c:pt idx="11">
                  <c:v>13</c:v>
                </c:pt>
                <c:pt idx="12">
                  <c:v>17</c:v>
                </c:pt>
                <c:pt idx="13">
                  <c:v>10</c:v>
                </c:pt>
                <c:pt idx="14">
                  <c:v>6</c:v>
                </c:pt>
                <c:pt idx="15">
                  <c:v>14</c:v>
                </c:pt>
                <c:pt idx="16">
                  <c:v>17</c:v>
                </c:pt>
                <c:pt idx="17">
                  <c:v>11</c:v>
                </c:pt>
                <c:pt idx="18">
                  <c:v>12</c:v>
                </c:pt>
                <c:pt idx="19">
                  <c:v>9</c:v>
                </c:pt>
                <c:pt idx="20">
                  <c:v>10</c:v>
                </c:pt>
                <c:pt idx="21">
                  <c:v>8</c:v>
                </c:pt>
                <c:pt idx="22">
                  <c:v>12</c:v>
                </c:pt>
                <c:pt idx="23">
                  <c:v>13</c:v>
                </c:pt>
                <c:pt idx="24">
                  <c:v>13</c:v>
                </c:pt>
                <c:pt idx="25">
                  <c:v>12</c:v>
                </c:pt>
                <c:pt idx="26">
                  <c:v>15</c:v>
                </c:pt>
                <c:pt idx="27">
                  <c:v>14</c:v>
                </c:pt>
                <c:pt idx="28">
                  <c:v>9</c:v>
                </c:pt>
                <c:pt idx="29">
                  <c:v>13</c:v>
                </c:pt>
                <c:pt idx="30">
                  <c:v>10</c:v>
                </c:pt>
                <c:pt idx="31">
                  <c:v>14</c:v>
                </c:pt>
                <c:pt idx="32">
                  <c:v>15</c:v>
                </c:pt>
                <c:pt idx="33">
                  <c:v>13</c:v>
                </c:pt>
                <c:pt idx="34">
                  <c:v>9</c:v>
                </c:pt>
                <c:pt idx="35">
                  <c:v>14</c:v>
                </c:pt>
                <c:pt idx="36">
                  <c:v>15</c:v>
                </c:pt>
                <c:pt idx="37">
                  <c:v>16</c:v>
                </c:pt>
                <c:pt idx="38">
                  <c:v>21</c:v>
                </c:pt>
                <c:pt idx="39">
                  <c:v>21</c:v>
                </c:pt>
                <c:pt idx="40">
                  <c:v>17</c:v>
                </c:pt>
                <c:pt idx="41">
                  <c:v>19</c:v>
                </c:pt>
                <c:pt idx="42">
                  <c:v>24</c:v>
                </c:pt>
                <c:pt idx="43">
                  <c:v>18</c:v>
                </c:pt>
                <c:pt idx="44">
                  <c:v>18</c:v>
                </c:pt>
                <c:pt idx="45">
                  <c:v>8</c:v>
                </c:pt>
                <c:pt idx="46">
                  <c:v>9</c:v>
                </c:pt>
                <c:pt idx="47">
                  <c:v>14</c:v>
                </c:pt>
                <c:pt idx="48">
                  <c:v>19</c:v>
                </c:pt>
                <c:pt idx="49">
                  <c:v>19</c:v>
                </c:pt>
                <c:pt idx="50">
                  <c:v>26</c:v>
                </c:pt>
                <c:pt idx="51">
                  <c:v>39</c:v>
                </c:pt>
                <c:pt idx="52">
                  <c:v>30</c:v>
                </c:pt>
                <c:pt idx="53">
                  <c:v>23</c:v>
                </c:pt>
                <c:pt idx="54">
                  <c:v>16</c:v>
                </c:pt>
                <c:pt idx="55">
                  <c:v>19</c:v>
                </c:pt>
                <c:pt idx="56">
                  <c:v>15</c:v>
                </c:pt>
                <c:pt idx="57">
                  <c:v>15</c:v>
                </c:pt>
                <c:pt idx="58">
                  <c:v>18</c:v>
                </c:pt>
                <c:pt idx="59">
                  <c:v>22</c:v>
                </c:pt>
                <c:pt idx="60">
                  <c:v>21</c:v>
                </c:pt>
                <c:pt idx="61">
                  <c:v>19</c:v>
                </c:pt>
                <c:pt idx="62">
                  <c:v>9</c:v>
                </c:pt>
                <c:pt idx="63">
                  <c:v>12</c:v>
                </c:pt>
                <c:pt idx="64">
                  <c:v>11</c:v>
                </c:pt>
                <c:pt idx="65">
                  <c:v>12</c:v>
                </c:pt>
                <c:pt idx="66">
                  <c:v>10</c:v>
                </c:pt>
                <c:pt idx="67">
                  <c:v>15</c:v>
                </c:pt>
                <c:pt idx="68">
                  <c:v>18</c:v>
                </c:pt>
                <c:pt idx="69">
                  <c:v>14</c:v>
                </c:pt>
                <c:pt idx="70">
                  <c:v>6</c:v>
                </c:pt>
                <c:pt idx="71">
                  <c:v>15</c:v>
                </c:pt>
                <c:pt idx="72">
                  <c:v>16</c:v>
                </c:pt>
                <c:pt idx="73">
                  <c:v>14</c:v>
                </c:pt>
                <c:pt idx="74">
                  <c:v>10</c:v>
                </c:pt>
                <c:pt idx="75">
                  <c:v>15</c:v>
                </c:pt>
                <c:pt idx="76">
                  <c:v>11</c:v>
                </c:pt>
                <c:pt idx="77">
                  <c:v>10</c:v>
                </c:pt>
                <c:pt idx="78">
                  <c:v>9</c:v>
                </c:pt>
                <c:pt idx="79">
                  <c:v>11</c:v>
                </c:pt>
                <c:pt idx="80">
                  <c:v>3</c:v>
                </c:pt>
                <c:pt idx="81">
                  <c:v>10</c:v>
                </c:pt>
                <c:pt idx="82">
                  <c:v>14</c:v>
                </c:pt>
                <c:pt idx="83">
                  <c:v>12</c:v>
                </c:pt>
                <c:pt idx="84">
                  <c:v>8</c:v>
                </c:pt>
                <c:pt idx="85">
                  <c:v>7</c:v>
                </c:pt>
                <c:pt idx="86">
                  <c:v>8</c:v>
                </c:pt>
                <c:pt idx="87">
                  <c:v>9</c:v>
                </c:pt>
                <c:pt idx="88">
                  <c:v>7</c:v>
                </c:pt>
                <c:pt idx="89">
                  <c:v>8</c:v>
                </c:pt>
                <c:pt idx="90">
                  <c:v>8</c:v>
                </c:pt>
                <c:pt idx="91">
                  <c:v>12</c:v>
                </c:pt>
                <c:pt idx="92">
                  <c:v>7</c:v>
                </c:pt>
                <c:pt idx="93">
                  <c:v>9</c:v>
                </c:pt>
                <c:pt idx="94">
                  <c:v>20</c:v>
                </c:pt>
                <c:pt idx="95">
                  <c:v>16</c:v>
                </c:pt>
                <c:pt idx="96">
                  <c:v>8</c:v>
                </c:pt>
                <c:pt idx="97">
                  <c:v>13</c:v>
                </c:pt>
                <c:pt idx="98">
                  <c:v>20</c:v>
                </c:pt>
                <c:pt idx="99">
                  <c:v>15</c:v>
                </c:pt>
                <c:pt idx="100">
                  <c:v>11</c:v>
                </c:pt>
                <c:pt idx="101">
                  <c:v>12</c:v>
                </c:pt>
                <c:pt idx="102">
                  <c:v>13</c:v>
                </c:pt>
                <c:pt idx="103">
                  <c:v>13</c:v>
                </c:pt>
                <c:pt idx="104">
                  <c:v>11</c:v>
                </c:pt>
                <c:pt idx="105">
                  <c:v>9</c:v>
                </c:pt>
                <c:pt idx="106">
                  <c:v>8</c:v>
                </c:pt>
                <c:pt idx="107">
                  <c:v>11</c:v>
                </c:pt>
                <c:pt idx="108">
                  <c:v>11</c:v>
                </c:pt>
                <c:pt idx="109">
                  <c:v>8</c:v>
                </c:pt>
                <c:pt idx="110">
                  <c:v>9</c:v>
                </c:pt>
                <c:pt idx="111">
                  <c:v>13</c:v>
                </c:pt>
                <c:pt idx="112">
                  <c:v>13</c:v>
                </c:pt>
                <c:pt idx="113">
                  <c:v>7</c:v>
                </c:pt>
                <c:pt idx="114">
                  <c:v>12</c:v>
                </c:pt>
              </c:numCache>
            </c:numRef>
          </c:val>
        </c:ser>
        <c:marker val="1"/>
        <c:axId val="93920256"/>
        <c:axId val="93954816"/>
      </c:lineChart>
      <c:catAx>
        <c:axId val="93920256"/>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93954816"/>
        <c:crosses val="autoZero"/>
        <c:auto val="1"/>
        <c:lblAlgn val="ctr"/>
        <c:lblOffset val="100"/>
        <c:tickLblSkip val="4"/>
      </c:catAx>
      <c:valAx>
        <c:axId val="93954816"/>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93920256"/>
        <c:crosses val="autoZero"/>
        <c:crossBetween val="between"/>
      </c:valAx>
      <c:spPr>
        <a:solidFill>
          <a:srgbClr val="FFFFFF"/>
        </a:solidFill>
        <a:ln w="25400">
          <a:noFill/>
        </a:ln>
      </c:spPr>
    </c:plotArea>
    <c:legend>
      <c:legendPos val="r"/>
      <c:layout>
        <c:manualLayout>
          <c:xMode val="edge"/>
          <c:yMode val="edge"/>
          <c:x val="0.84726435511350662"/>
          <c:y val="0.15862068965517201"/>
          <c:w val="0.15074641985543635"/>
          <c:h val="0.31724137931036461"/>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Australia - Vsls @ Anchorage</a:t>
            </a:r>
          </a:p>
        </c:rich>
      </c:tx>
      <c:layout/>
      <c:spPr>
        <a:noFill/>
        <a:ln w="25400">
          <a:noFill/>
        </a:ln>
      </c:spPr>
    </c:title>
    <c:plotArea>
      <c:layout>
        <c:manualLayout>
          <c:layoutTarget val="inner"/>
          <c:xMode val="edge"/>
          <c:yMode val="edge"/>
          <c:x val="0.10087257666343002"/>
          <c:y val="0.15224939218176922"/>
          <c:w val="0.73845351054743702"/>
          <c:h val="0.579009163646932"/>
        </c:manualLayout>
      </c:layout>
      <c:lineChart>
        <c:grouping val="standard"/>
        <c:ser>
          <c:idx val="0"/>
          <c:order val="0"/>
          <c:tx>
            <c:v>Supramax</c:v>
          </c:tx>
          <c:spPr>
            <a:ln w="25400">
              <a:solidFill>
                <a:srgbClr val="666699"/>
              </a:solidFill>
              <a:prstDash val="solid"/>
            </a:ln>
          </c:spPr>
          <c:marker>
            <c:symbol val="none"/>
          </c:marker>
          <c:cat>
            <c:strRef>
              <c:f>Australia!$B$540:$B$653</c:f>
              <c:strCache>
                <c:ptCount val="11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strCache>
            </c:strRef>
          </c:cat>
          <c:val>
            <c:numRef>
              <c:f>Australia!$D$540:$D$654</c:f>
              <c:numCache>
                <c:formatCode>General</c:formatCode>
                <c:ptCount val="115"/>
                <c:pt idx="0">
                  <c:v>8</c:v>
                </c:pt>
                <c:pt idx="1">
                  <c:v>8</c:v>
                </c:pt>
                <c:pt idx="2">
                  <c:v>13</c:v>
                </c:pt>
                <c:pt idx="3">
                  <c:v>11</c:v>
                </c:pt>
                <c:pt idx="4">
                  <c:v>14</c:v>
                </c:pt>
                <c:pt idx="5">
                  <c:v>27</c:v>
                </c:pt>
                <c:pt idx="6">
                  <c:v>19</c:v>
                </c:pt>
                <c:pt idx="7">
                  <c:v>24</c:v>
                </c:pt>
                <c:pt idx="8">
                  <c:v>14</c:v>
                </c:pt>
                <c:pt idx="9">
                  <c:v>14</c:v>
                </c:pt>
                <c:pt idx="10">
                  <c:v>9</c:v>
                </c:pt>
                <c:pt idx="11">
                  <c:v>9</c:v>
                </c:pt>
                <c:pt idx="12">
                  <c:v>10</c:v>
                </c:pt>
                <c:pt idx="13">
                  <c:v>10</c:v>
                </c:pt>
                <c:pt idx="14">
                  <c:v>11</c:v>
                </c:pt>
                <c:pt idx="15">
                  <c:v>14</c:v>
                </c:pt>
                <c:pt idx="16">
                  <c:v>14</c:v>
                </c:pt>
                <c:pt idx="17">
                  <c:v>9</c:v>
                </c:pt>
                <c:pt idx="18">
                  <c:v>10</c:v>
                </c:pt>
                <c:pt idx="19">
                  <c:v>18</c:v>
                </c:pt>
                <c:pt idx="20">
                  <c:v>10</c:v>
                </c:pt>
                <c:pt idx="21">
                  <c:v>15</c:v>
                </c:pt>
                <c:pt idx="22">
                  <c:v>11</c:v>
                </c:pt>
                <c:pt idx="23">
                  <c:v>14</c:v>
                </c:pt>
                <c:pt idx="24">
                  <c:v>17</c:v>
                </c:pt>
                <c:pt idx="25">
                  <c:v>15</c:v>
                </c:pt>
                <c:pt idx="26">
                  <c:v>18</c:v>
                </c:pt>
                <c:pt idx="27">
                  <c:v>8</c:v>
                </c:pt>
                <c:pt idx="28">
                  <c:v>19</c:v>
                </c:pt>
                <c:pt idx="29">
                  <c:v>13</c:v>
                </c:pt>
                <c:pt idx="30">
                  <c:v>9</c:v>
                </c:pt>
                <c:pt idx="31">
                  <c:v>16</c:v>
                </c:pt>
                <c:pt idx="32">
                  <c:v>19</c:v>
                </c:pt>
                <c:pt idx="33">
                  <c:v>11</c:v>
                </c:pt>
                <c:pt idx="34">
                  <c:v>8</c:v>
                </c:pt>
                <c:pt idx="35">
                  <c:v>4</c:v>
                </c:pt>
                <c:pt idx="36">
                  <c:v>6</c:v>
                </c:pt>
                <c:pt idx="37">
                  <c:v>8</c:v>
                </c:pt>
                <c:pt idx="38">
                  <c:v>11</c:v>
                </c:pt>
                <c:pt idx="39">
                  <c:v>9</c:v>
                </c:pt>
                <c:pt idx="40">
                  <c:v>2</c:v>
                </c:pt>
                <c:pt idx="41">
                  <c:v>8</c:v>
                </c:pt>
                <c:pt idx="42">
                  <c:v>10</c:v>
                </c:pt>
                <c:pt idx="43">
                  <c:v>14</c:v>
                </c:pt>
                <c:pt idx="44">
                  <c:v>14</c:v>
                </c:pt>
                <c:pt idx="45">
                  <c:v>15</c:v>
                </c:pt>
                <c:pt idx="46">
                  <c:v>19</c:v>
                </c:pt>
                <c:pt idx="47">
                  <c:v>16</c:v>
                </c:pt>
                <c:pt idx="48">
                  <c:v>17</c:v>
                </c:pt>
                <c:pt idx="49">
                  <c:v>8</c:v>
                </c:pt>
                <c:pt idx="50">
                  <c:v>6</c:v>
                </c:pt>
                <c:pt idx="51">
                  <c:v>7</c:v>
                </c:pt>
                <c:pt idx="52">
                  <c:v>8</c:v>
                </c:pt>
                <c:pt idx="53">
                  <c:v>9</c:v>
                </c:pt>
                <c:pt idx="54">
                  <c:v>4</c:v>
                </c:pt>
                <c:pt idx="55">
                  <c:v>6</c:v>
                </c:pt>
                <c:pt idx="56">
                  <c:v>3</c:v>
                </c:pt>
                <c:pt idx="57">
                  <c:v>7</c:v>
                </c:pt>
                <c:pt idx="58">
                  <c:v>6</c:v>
                </c:pt>
                <c:pt idx="59">
                  <c:v>11</c:v>
                </c:pt>
                <c:pt idx="60">
                  <c:v>7</c:v>
                </c:pt>
                <c:pt idx="61">
                  <c:v>17</c:v>
                </c:pt>
                <c:pt idx="62">
                  <c:v>18</c:v>
                </c:pt>
                <c:pt idx="63">
                  <c:v>18</c:v>
                </c:pt>
                <c:pt idx="64">
                  <c:v>11</c:v>
                </c:pt>
                <c:pt idx="65">
                  <c:v>7</c:v>
                </c:pt>
                <c:pt idx="66">
                  <c:v>8</c:v>
                </c:pt>
                <c:pt idx="67">
                  <c:v>6</c:v>
                </c:pt>
                <c:pt idx="68">
                  <c:v>4</c:v>
                </c:pt>
                <c:pt idx="69">
                  <c:v>8</c:v>
                </c:pt>
                <c:pt idx="70">
                  <c:v>14</c:v>
                </c:pt>
                <c:pt idx="71">
                  <c:v>10</c:v>
                </c:pt>
                <c:pt idx="72">
                  <c:v>9</c:v>
                </c:pt>
                <c:pt idx="73">
                  <c:v>8</c:v>
                </c:pt>
                <c:pt idx="74">
                  <c:v>10</c:v>
                </c:pt>
                <c:pt idx="75">
                  <c:v>10</c:v>
                </c:pt>
                <c:pt idx="76">
                  <c:v>10</c:v>
                </c:pt>
                <c:pt idx="77">
                  <c:v>10</c:v>
                </c:pt>
                <c:pt idx="78">
                  <c:v>9</c:v>
                </c:pt>
                <c:pt idx="79">
                  <c:v>9</c:v>
                </c:pt>
                <c:pt idx="80">
                  <c:v>8</c:v>
                </c:pt>
                <c:pt idx="81">
                  <c:v>2</c:v>
                </c:pt>
                <c:pt idx="82">
                  <c:v>17</c:v>
                </c:pt>
                <c:pt idx="83">
                  <c:v>7</c:v>
                </c:pt>
                <c:pt idx="84">
                  <c:v>11</c:v>
                </c:pt>
                <c:pt idx="85">
                  <c:v>9</c:v>
                </c:pt>
                <c:pt idx="86">
                  <c:v>14</c:v>
                </c:pt>
                <c:pt idx="87">
                  <c:v>19</c:v>
                </c:pt>
                <c:pt idx="88">
                  <c:v>12</c:v>
                </c:pt>
                <c:pt idx="89">
                  <c:v>6</c:v>
                </c:pt>
                <c:pt idx="90">
                  <c:v>15</c:v>
                </c:pt>
                <c:pt idx="91">
                  <c:v>10</c:v>
                </c:pt>
                <c:pt idx="92">
                  <c:v>8</c:v>
                </c:pt>
                <c:pt idx="93">
                  <c:v>14</c:v>
                </c:pt>
                <c:pt idx="94">
                  <c:v>6</c:v>
                </c:pt>
                <c:pt idx="95">
                  <c:v>4</c:v>
                </c:pt>
                <c:pt idx="96">
                  <c:v>6</c:v>
                </c:pt>
                <c:pt idx="97">
                  <c:v>4</c:v>
                </c:pt>
                <c:pt idx="98">
                  <c:v>7</c:v>
                </c:pt>
                <c:pt idx="99">
                  <c:v>4</c:v>
                </c:pt>
                <c:pt idx="100">
                  <c:v>7</c:v>
                </c:pt>
                <c:pt idx="101">
                  <c:v>11</c:v>
                </c:pt>
                <c:pt idx="102">
                  <c:v>9</c:v>
                </c:pt>
                <c:pt idx="103">
                  <c:v>9</c:v>
                </c:pt>
                <c:pt idx="104">
                  <c:v>10</c:v>
                </c:pt>
                <c:pt idx="105">
                  <c:v>3</c:v>
                </c:pt>
                <c:pt idx="106">
                  <c:v>5</c:v>
                </c:pt>
                <c:pt idx="107">
                  <c:v>5</c:v>
                </c:pt>
                <c:pt idx="108">
                  <c:v>4</c:v>
                </c:pt>
                <c:pt idx="109">
                  <c:v>7</c:v>
                </c:pt>
                <c:pt idx="110">
                  <c:v>5</c:v>
                </c:pt>
                <c:pt idx="111">
                  <c:v>11</c:v>
                </c:pt>
                <c:pt idx="112">
                  <c:v>6</c:v>
                </c:pt>
                <c:pt idx="113">
                  <c:v>5</c:v>
                </c:pt>
                <c:pt idx="114">
                  <c:v>5</c:v>
                </c:pt>
              </c:numCache>
            </c:numRef>
          </c:val>
        </c:ser>
        <c:ser>
          <c:idx val="1"/>
          <c:order val="1"/>
          <c:tx>
            <c:v>Panamax</c:v>
          </c:tx>
          <c:spPr>
            <a:ln w="25400">
              <a:solidFill>
                <a:srgbClr val="993366"/>
              </a:solidFill>
              <a:prstDash val="solid"/>
            </a:ln>
          </c:spPr>
          <c:marker>
            <c:symbol val="none"/>
          </c:marker>
          <c:cat>
            <c:strRef>
              <c:f>Australia!$B$540:$B$653</c:f>
              <c:strCache>
                <c:ptCount val="11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strCache>
            </c:strRef>
          </c:cat>
          <c:val>
            <c:numRef>
              <c:f>Australia!$E$540:$E$654</c:f>
              <c:numCache>
                <c:formatCode>General</c:formatCode>
                <c:ptCount val="115"/>
                <c:pt idx="0">
                  <c:v>34</c:v>
                </c:pt>
                <c:pt idx="1">
                  <c:v>38</c:v>
                </c:pt>
                <c:pt idx="2">
                  <c:v>24</c:v>
                </c:pt>
                <c:pt idx="3">
                  <c:v>29</c:v>
                </c:pt>
                <c:pt idx="4">
                  <c:v>37</c:v>
                </c:pt>
                <c:pt idx="5">
                  <c:v>45</c:v>
                </c:pt>
                <c:pt idx="6">
                  <c:v>35</c:v>
                </c:pt>
                <c:pt idx="7">
                  <c:v>39</c:v>
                </c:pt>
                <c:pt idx="8">
                  <c:v>23</c:v>
                </c:pt>
                <c:pt idx="9">
                  <c:v>24</c:v>
                </c:pt>
                <c:pt idx="10">
                  <c:v>27</c:v>
                </c:pt>
                <c:pt idx="11">
                  <c:v>32</c:v>
                </c:pt>
                <c:pt idx="12">
                  <c:v>27</c:v>
                </c:pt>
                <c:pt idx="13">
                  <c:v>30</c:v>
                </c:pt>
                <c:pt idx="14">
                  <c:v>29</c:v>
                </c:pt>
                <c:pt idx="15">
                  <c:v>41</c:v>
                </c:pt>
                <c:pt idx="16">
                  <c:v>40</c:v>
                </c:pt>
                <c:pt idx="17">
                  <c:v>38</c:v>
                </c:pt>
                <c:pt idx="18">
                  <c:v>31</c:v>
                </c:pt>
                <c:pt idx="19">
                  <c:v>38</c:v>
                </c:pt>
                <c:pt idx="20">
                  <c:v>31</c:v>
                </c:pt>
                <c:pt idx="21">
                  <c:v>29</c:v>
                </c:pt>
                <c:pt idx="22">
                  <c:v>47</c:v>
                </c:pt>
                <c:pt idx="23">
                  <c:v>32</c:v>
                </c:pt>
                <c:pt idx="24">
                  <c:v>33</c:v>
                </c:pt>
                <c:pt idx="25">
                  <c:v>43</c:v>
                </c:pt>
                <c:pt idx="26">
                  <c:v>45</c:v>
                </c:pt>
                <c:pt idx="27">
                  <c:v>28</c:v>
                </c:pt>
                <c:pt idx="28">
                  <c:v>36</c:v>
                </c:pt>
                <c:pt idx="29">
                  <c:v>43</c:v>
                </c:pt>
                <c:pt idx="30">
                  <c:v>47</c:v>
                </c:pt>
                <c:pt idx="31">
                  <c:v>34</c:v>
                </c:pt>
                <c:pt idx="32">
                  <c:v>32</c:v>
                </c:pt>
                <c:pt idx="33">
                  <c:v>42</c:v>
                </c:pt>
                <c:pt idx="34">
                  <c:v>42</c:v>
                </c:pt>
                <c:pt idx="35">
                  <c:v>61</c:v>
                </c:pt>
                <c:pt idx="36">
                  <c:v>57</c:v>
                </c:pt>
                <c:pt idx="37">
                  <c:v>68</c:v>
                </c:pt>
                <c:pt idx="38">
                  <c:v>69</c:v>
                </c:pt>
                <c:pt idx="39">
                  <c:v>59</c:v>
                </c:pt>
                <c:pt idx="40">
                  <c:v>49</c:v>
                </c:pt>
                <c:pt idx="41">
                  <c:v>45</c:v>
                </c:pt>
                <c:pt idx="42">
                  <c:v>42</c:v>
                </c:pt>
                <c:pt idx="43">
                  <c:v>52</c:v>
                </c:pt>
                <c:pt idx="44">
                  <c:v>52</c:v>
                </c:pt>
                <c:pt idx="45">
                  <c:v>61</c:v>
                </c:pt>
                <c:pt idx="46">
                  <c:v>41</c:v>
                </c:pt>
                <c:pt idx="47">
                  <c:v>44</c:v>
                </c:pt>
                <c:pt idx="48">
                  <c:v>40</c:v>
                </c:pt>
                <c:pt idx="49">
                  <c:v>47</c:v>
                </c:pt>
                <c:pt idx="50">
                  <c:v>54</c:v>
                </c:pt>
                <c:pt idx="51">
                  <c:v>70</c:v>
                </c:pt>
                <c:pt idx="52">
                  <c:v>57</c:v>
                </c:pt>
                <c:pt idx="53">
                  <c:v>41</c:v>
                </c:pt>
                <c:pt idx="54">
                  <c:v>34</c:v>
                </c:pt>
                <c:pt idx="55">
                  <c:v>43</c:v>
                </c:pt>
                <c:pt idx="56">
                  <c:v>43</c:v>
                </c:pt>
                <c:pt idx="57">
                  <c:v>47</c:v>
                </c:pt>
                <c:pt idx="58">
                  <c:v>51</c:v>
                </c:pt>
                <c:pt idx="59">
                  <c:v>56</c:v>
                </c:pt>
                <c:pt idx="60">
                  <c:v>53</c:v>
                </c:pt>
                <c:pt idx="61">
                  <c:v>42</c:v>
                </c:pt>
                <c:pt idx="62">
                  <c:v>36</c:v>
                </c:pt>
                <c:pt idx="63">
                  <c:v>28</c:v>
                </c:pt>
                <c:pt idx="64">
                  <c:v>25</c:v>
                </c:pt>
                <c:pt idx="65">
                  <c:v>29</c:v>
                </c:pt>
                <c:pt idx="66">
                  <c:v>28</c:v>
                </c:pt>
                <c:pt idx="67">
                  <c:v>20</c:v>
                </c:pt>
                <c:pt idx="68">
                  <c:v>23</c:v>
                </c:pt>
                <c:pt idx="69">
                  <c:v>30</c:v>
                </c:pt>
                <c:pt idx="70">
                  <c:v>35</c:v>
                </c:pt>
                <c:pt idx="71">
                  <c:v>39</c:v>
                </c:pt>
                <c:pt idx="72">
                  <c:v>44</c:v>
                </c:pt>
                <c:pt idx="73">
                  <c:v>38</c:v>
                </c:pt>
                <c:pt idx="74">
                  <c:v>39</c:v>
                </c:pt>
                <c:pt idx="75">
                  <c:v>43</c:v>
                </c:pt>
                <c:pt idx="76">
                  <c:v>32</c:v>
                </c:pt>
                <c:pt idx="77">
                  <c:v>37</c:v>
                </c:pt>
                <c:pt idx="78">
                  <c:v>24</c:v>
                </c:pt>
                <c:pt idx="79">
                  <c:v>19</c:v>
                </c:pt>
                <c:pt idx="80">
                  <c:v>25</c:v>
                </c:pt>
                <c:pt idx="81">
                  <c:v>38</c:v>
                </c:pt>
                <c:pt idx="82">
                  <c:v>25</c:v>
                </c:pt>
                <c:pt idx="83">
                  <c:v>29</c:v>
                </c:pt>
                <c:pt idx="84">
                  <c:v>28</c:v>
                </c:pt>
                <c:pt idx="85">
                  <c:v>27</c:v>
                </c:pt>
                <c:pt idx="86">
                  <c:v>34</c:v>
                </c:pt>
                <c:pt idx="87">
                  <c:v>26</c:v>
                </c:pt>
                <c:pt idx="88">
                  <c:v>25</c:v>
                </c:pt>
                <c:pt idx="89">
                  <c:v>23</c:v>
                </c:pt>
                <c:pt idx="90">
                  <c:v>17</c:v>
                </c:pt>
                <c:pt idx="91">
                  <c:v>26</c:v>
                </c:pt>
                <c:pt idx="92">
                  <c:v>19</c:v>
                </c:pt>
                <c:pt idx="93">
                  <c:v>21</c:v>
                </c:pt>
                <c:pt idx="94">
                  <c:v>17</c:v>
                </c:pt>
                <c:pt idx="95">
                  <c:v>23</c:v>
                </c:pt>
                <c:pt idx="96">
                  <c:v>21</c:v>
                </c:pt>
                <c:pt idx="97">
                  <c:v>23</c:v>
                </c:pt>
                <c:pt idx="98">
                  <c:v>27</c:v>
                </c:pt>
                <c:pt idx="99">
                  <c:v>22</c:v>
                </c:pt>
                <c:pt idx="100">
                  <c:v>26</c:v>
                </c:pt>
                <c:pt idx="101">
                  <c:v>20</c:v>
                </c:pt>
                <c:pt idx="102">
                  <c:v>21</c:v>
                </c:pt>
                <c:pt idx="103">
                  <c:v>33</c:v>
                </c:pt>
                <c:pt idx="104">
                  <c:v>22</c:v>
                </c:pt>
                <c:pt idx="105">
                  <c:v>20</c:v>
                </c:pt>
                <c:pt idx="106">
                  <c:v>20</c:v>
                </c:pt>
                <c:pt idx="107">
                  <c:v>26</c:v>
                </c:pt>
                <c:pt idx="108">
                  <c:v>33</c:v>
                </c:pt>
                <c:pt idx="109">
                  <c:v>35</c:v>
                </c:pt>
                <c:pt idx="110">
                  <c:v>34</c:v>
                </c:pt>
                <c:pt idx="111">
                  <c:v>38</c:v>
                </c:pt>
                <c:pt idx="112">
                  <c:v>32</c:v>
                </c:pt>
                <c:pt idx="113">
                  <c:v>19</c:v>
                </c:pt>
                <c:pt idx="114">
                  <c:v>24</c:v>
                </c:pt>
              </c:numCache>
            </c:numRef>
          </c:val>
        </c:ser>
        <c:ser>
          <c:idx val="2"/>
          <c:order val="2"/>
          <c:tx>
            <c:v>Capesize</c:v>
          </c:tx>
          <c:spPr>
            <a:ln w="25400">
              <a:solidFill>
                <a:srgbClr val="90713A"/>
              </a:solidFill>
              <a:prstDash val="solid"/>
            </a:ln>
          </c:spPr>
          <c:marker>
            <c:symbol val="none"/>
          </c:marker>
          <c:cat>
            <c:strRef>
              <c:f>Australia!$B$540:$B$653</c:f>
              <c:strCache>
                <c:ptCount val="11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strCache>
            </c:strRef>
          </c:cat>
          <c:val>
            <c:numRef>
              <c:f>Australia!$F$540:$F$654</c:f>
              <c:numCache>
                <c:formatCode>General</c:formatCode>
                <c:ptCount val="115"/>
                <c:pt idx="0">
                  <c:v>117</c:v>
                </c:pt>
                <c:pt idx="1">
                  <c:v>103</c:v>
                </c:pt>
                <c:pt idx="2">
                  <c:v>92</c:v>
                </c:pt>
                <c:pt idx="3">
                  <c:v>86</c:v>
                </c:pt>
                <c:pt idx="4">
                  <c:v>98</c:v>
                </c:pt>
                <c:pt idx="5">
                  <c:v>103</c:v>
                </c:pt>
                <c:pt idx="6">
                  <c:v>90</c:v>
                </c:pt>
                <c:pt idx="7">
                  <c:v>68</c:v>
                </c:pt>
                <c:pt idx="8">
                  <c:v>67</c:v>
                </c:pt>
                <c:pt idx="9">
                  <c:v>69</c:v>
                </c:pt>
                <c:pt idx="10">
                  <c:v>51</c:v>
                </c:pt>
                <c:pt idx="11">
                  <c:v>82</c:v>
                </c:pt>
                <c:pt idx="12">
                  <c:v>80</c:v>
                </c:pt>
                <c:pt idx="13">
                  <c:v>82</c:v>
                </c:pt>
                <c:pt idx="14">
                  <c:v>70</c:v>
                </c:pt>
                <c:pt idx="15">
                  <c:v>88</c:v>
                </c:pt>
                <c:pt idx="16">
                  <c:v>73</c:v>
                </c:pt>
                <c:pt idx="17">
                  <c:v>70</c:v>
                </c:pt>
                <c:pt idx="18">
                  <c:v>90</c:v>
                </c:pt>
                <c:pt idx="19">
                  <c:v>95</c:v>
                </c:pt>
                <c:pt idx="20">
                  <c:v>84</c:v>
                </c:pt>
                <c:pt idx="21">
                  <c:v>75</c:v>
                </c:pt>
                <c:pt idx="22">
                  <c:v>73</c:v>
                </c:pt>
                <c:pt idx="23">
                  <c:v>87</c:v>
                </c:pt>
                <c:pt idx="24">
                  <c:v>79</c:v>
                </c:pt>
                <c:pt idx="25">
                  <c:v>102</c:v>
                </c:pt>
                <c:pt idx="26">
                  <c:v>89</c:v>
                </c:pt>
                <c:pt idx="27">
                  <c:v>86</c:v>
                </c:pt>
                <c:pt idx="28">
                  <c:v>80</c:v>
                </c:pt>
                <c:pt idx="29">
                  <c:v>87</c:v>
                </c:pt>
                <c:pt idx="30">
                  <c:v>99</c:v>
                </c:pt>
                <c:pt idx="31">
                  <c:v>89</c:v>
                </c:pt>
                <c:pt idx="32">
                  <c:v>73</c:v>
                </c:pt>
                <c:pt idx="33">
                  <c:v>89</c:v>
                </c:pt>
                <c:pt idx="34">
                  <c:v>85</c:v>
                </c:pt>
                <c:pt idx="35">
                  <c:v>79</c:v>
                </c:pt>
                <c:pt idx="36">
                  <c:v>83</c:v>
                </c:pt>
                <c:pt idx="37">
                  <c:v>80</c:v>
                </c:pt>
                <c:pt idx="38">
                  <c:v>83</c:v>
                </c:pt>
                <c:pt idx="39">
                  <c:v>88</c:v>
                </c:pt>
                <c:pt idx="40">
                  <c:v>75</c:v>
                </c:pt>
                <c:pt idx="41">
                  <c:v>78</c:v>
                </c:pt>
                <c:pt idx="42">
                  <c:v>78</c:v>
                </c:pt>
                <c:pt idx="43">
                  <c:v>72</c:v>
                </c:pt>
                <c:pt idx="44">
                  <c:v>72</c:v>
                </c:pt>
                <c:pt idx="45">
                  <c:v>82</c:v>
                </c:pt>
                <c:pt idx="46">
                  <c:v>74</c:v>
                </c:pt>
                <c:pt idx="47">
                  <c:v>88</c:v>
                </c:pt>
                <c:pt idx="48">
                  <c:v>90</c:v>
                </c:pt>
                <c:pt idx="49">
                  <c:v>87</c:v>
                </c:pt>
                <c:pt idx="50">
                  <c:v>96</c:v>
                </c:pt>
                <c:pt idx="51">
                  <c:v>95</c:v>
                </c:pt>
                <c:pt idx="52">
                  <c:v>88</c:v>
                </c:pt>
                <c:pt idx="53">
                  <c:v>70</c:v>
                </c:pt>
                <c:pt idx="54">
                  <c:v>76</c:v>
                </c:pt>
                <c:pt idx="55">
                  <c:v>84</c:v>
                </c:pt>
                <c:pt idx="56">
                  <c:v>79</c:v>
                </c:pt>
                <c:pt idx="57">
                  <c:v>84</c:v>
                </c:pt>
                <c:pt idx="58">
                  <c:v>71</c:v>
                </c:pt>
                <c:pt idx="59">
                  <c:v>65</c:v>
                </c:pt>
                <c:pt idx="60">
                  <c:v>68</c:v>
                </c:pt>
                <c:pt idx="61">
                  <c:v>79</c:v>
                </c:pt>
                <c:pt idx="62">
                  <c:v>84</c:v>
                </c:pt>
                <c:pt idx="63">
                  <c:v>98</c:v>
                </c:pt>
                <c:pt idx="64">
                  <c:v>88</c:v>
                </c:pt>
                <c:pt idx="65">
                  <c:v>65</c:v>
                </c:pt>
                <c:pt idx="66">
                  <c:v>82</c:v>
                </c:pt>
                <c:pt idx="67">
                  <c:v>63</c:v>
                </c:pt>
                <c:pt idx="68">
                  <c:v>54</c:v>
                </c:pt>
                <c:pt idx="69">
                  <c:v>65</c:v>
                </c:pt>
                <c:pt idx="70">
                  <c:v>72</c:v>
                </c:pt>
                <c:pt idx="71">
                  <c:v>64</c:v>
                </c:pt>
                <c:pt idx="72">
                  <c:v>61</c:v>
                </c:pt>
                <c:pt idx="73">
                  <c:v>59</c:v>
                </c:pt>
                <c:pt idx="74">
                  <c:v>55</c:v>
                </c:pt>
                <c:pt idx="75">
                  <c:v>53</c:v>
                </c:pt>
                <c:pt idx="76">
                  <c:v>62</c:v>
                </c:pt>
                <c:pt idx="77">
                  <c:v>56</c:v>
                </c:pt>
                <c:pt idx="78">
                  <c:v>48</c:v>
                </c:pt>
                <c:pt idx="79">
                  <c:v>65</c:v>
                </c:pt>
                <c:pt idx="80">
                  <c:v>50</c:v>
                </c:pt>
                <c:pt idx="81">
                  <c:v>54</c:v>
                </c:pt>
                <c:pt idx="82">
                  <c:v>49</c:v>
                </c:pt>
                <c:pt idx="83">
                  <c:v>49</c:v>
                </c:pt>
                <c:pt idx="84">
                  <c:v>56</c:v>
                </c:pt>
                <c:pt idx="85">
                  <c:v>56</c:v>
                </c:pt>
                <c:pt idx="86">
                  <c:v>67</c:v>
                </c:pt>
                <c:pt idx="87">
                  <c:v>54</c:v>
                </c:pt>
                <c:pt idx="88">
                  <c:v>54</c:v>
                </c:pt>
                <c:pt idx="89">
                  <c:v>57</c:v>
                </c:pt>
                <c:pt idx="90">
                  <c:v>50</c:v>
                </c:pt>
                <c:pt idx="91">
                  <c:v>41</c:v>
                </c:pt>
                <c:pt idx="92">
                  <c:v>43</c:v>
                </c:pt>
                <c:pt idx="93">
                  <c:v>45</c:v>
                </c:pt>
                <c:pt idx="94">
                  <c:v>44</c:v>
                </c:pt>
                <c:pt idx="95">
                  <c:v>46</c:v>
                </c:pt>
                <c:pt idx="96">
                  <c:v>38</c:v>
                </c:pt>
                <c:pt idx="97">
                  <c:v>34</c:v>
                </c:pt>
                <c:pt idx="98">
                  <c:v>45</c:v>
                </c:pt>
                <c:pt idx="99">
                  <c:v>36</c:v>
                </c:pt>
                <c:pt idx="100">
                  <c:v>50</c:v>
                </c:pt>
                <c:pt idx="101">
                  <c:v>54</c:v>
                </c:pt>
                <c:pt idx="102">
                  <c:v>65</c:v>
                </c:pt>
                <c:pt idx="103">
                  <c:v>65</c:v>
                </c:pt>
                <c:pt idx="104">
                  <c:v>45</c:v>
                </c:pt>
                <c:pt idx="105">
                  <c:v>51</c:v>
                </c:pt>
                <c:pt idx="106">
                  <c:v>45</c:v>
                </c:pt>
                <c:pt idx="107">
                  <c:v>31</c:v>
                </c:pt>
                <c:pt idx="108">
                  <c:v>48</c:v>
                </c:pt>
                <c:pt idx="109">
                  <c:v>67</c:v>
                </c:pt>
                <c:pt idx="110">
                  <c:v>69</c:v>
                </c:pt>
                <c:pt idx="111">
                  <c:v>73</c:v>
                </c:pt>
                <c:pt idx="112">
                  <c:v>64</c:v>
                </c:pt>
                <c:pt idx="113">
                  <c:v>60</c:v>
                </c:pt>
                <c:pt idx="114">
                  <c:v>55</c:v>
                </c:pt>
              </c:numCache>
            </c:numRef>
          </c:val>
        </c:ser>
        <c:ser>
          <c:idx val="3"/>
          <c:order val="3"/>
          <c:tx>
            <c:v>Total</c:v>
          </c:tx>
          <c:spPr>
            <a:ln w="25400">
              <a:solidFill>
                <a:srgbClr val="666699"/>
              </a:solidFill>
              <a:prstDash val="solid"/>
            </a:ln>
          </c:spPr>
          <c:marker>
            <c:symbol val="none"/>
          </c:marker>
          <c:cat>
            <c:strRef>
              <c:f>Australia!$B$540:$B$653</c:f>
              <c:strCache>
                <c:ptCount val="11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strCache>
            </c:strRef>
          </c:cat>
          <c:val>
            <c:numRef>
              <c:f>Australia!$I$540:$I$654</c:f>
              <c:numCache>
                <c:formatCode>General</c:formatCode>
                <c:ptCount val="115"/>
                <c:pt idx="0">
                  <c:v>159</c:v>
                </c:pt>
                <c:pt idx="1">
                  <c:v>149</c:v>
                </c:pt>
                <c:pt idx="2">
                  <c:v>129</c:v>
                </c:pt>
                <c:pt idx="3">
                  <c:v>126</c:v>
                </c:pt>
                <c:pt idx="4">
                  <c:v>149</c:v>
                </c:pt>
                <c:pt idx="5">
                  <c:v>175</c:v>
                </c:pt>
                <c:pt idx="6">
                  <c:v>144</c:v>
                </c:pt>
                <c:pt idx="7">
                  <c:v>131</c:v>
                </c:pt>
                <c:pt idx="8">
                  <c:v>104</c:v>
                </c:pt>
                <c:pt idx="9">
                  <c:v>107</c:v>
                </c:pt>
                <c:pt idx="10">
                  <c:v>87</c:v>
                </c:pt>
                <c:pt idx="11">
                  <c:v>123</c:v>
                </c:pt>
                <c:pt idx="12">
                  <c:v>117</c:v>
                </c:pt>
                <c:pt idx="13">
                  <c:v>122</c:v>
                </c:pt>
                <c:pt idx="14">
                  <c:v>110</c:v>
                </c:pt>
                <c:pt idx="15">
                  <c:v>143</c:v>
                </c:pt>
                <c:pt idx="16">
                  <c:v>127</c:v>
                </c:pt>
                <c:pt idx="17">
                  <c:v>117</c:v>
                </c:pt>
                <c:pt idx="18">
                  <c:v>131</c:v>
                </c:pt>
                <c:pt idx="19">
                  <c:v>151</c:v>
                </c:pt>
                <c:pt idx="20">
                  <c:v>125</c:v>
                </c:pt>
                <c:pt idx="21">
                  <c:v>119</c:v>
                </c:pt>
                <c:pt idx="22">
                  <c:v>131</c:v>
                </c:pt>
                <c:pt idx="23">
                  <c:v>133</c:v>
                </c:pt>
                <c:pt idx="24">
                  <c:v>129</c:v>
                </c:pt>
                <c:pt idx="25">
                  <c:v>160</c:v>
                </c:pt>
                <c:pt idx="26">
                  <c:v>152</c:v>
                </c:pt>
                <c:pt idx="27">
                  <c:v>122</c:v>
                </c:pt>
                <c:pt idx="28">
                  <c:v>135</c:v>
                </c:pt>
                <c:pt idx="29">
                  <c:v>143</c:v>
                </c:pt>
                <c:pt idx="30">
                  <c:v>155</c:v>
                </c:pt>
                <c:pt idx="31">
                  <c:v>139</c:v>
                </c:pt>
                <c:pt idx="32">
                  <c:v>124</c:v>
                </c:pt>
                <c:pt idx="33">
                  <c:v>142</c:v>
                </c:pt>
                <c:pt idx="34">
                  <c:v>135</c:v>
                </c:pt>
                <c:pt idx="35">
                  <c:v>144</c:v>
                </c:pt>
                <c:pt idx="36">
                  <c:v>146</c:v>
                </c:pt>
                <c:pt idx="37">
                  <c:v>156</c:v>
                </c:pt>
                <c:pt idx="38">
                  <c:v>163</c:v>
                </c:pt>
                <c:pt idx="39">
                  <c:v>156</c:v>
                </c:pt>
                <c:pt idx="40">
                  <c:v>126</c:v>
                </c:pt>
                <c:pt idx="41">
                  <c:v>131</c:v>
                </c:pt>
                <c:pt idx="42">
                  <c:v>130</c:v>
                </c:pt>
                <c:pt idx="43">
                  <c:v>138</c:v>
                </c:pt>
                <c:pt idx="44">
                  <c:v>138</c:v>
                </c:pt>
                <c:pt idx="45">
                  <c:v>158</c:v>
                </c:pt>
                <c:pt idx="46">
                  <c:v>134</c:v>
                </c:pt>
                <c:pt idx="47">
                  <c:v>148</c:v>
                </c:pt>
                <c:pt idx="48">
                  <c:v>147</c:v>
                </c:pt>
                <c:pt idx="49">
                  <c:v>142</c:v>
                </c:pt>
                <c:pt idx="50">
                  <c:v>156</c:v>
                </c:pt>
                <c:pt idx="51">
                  <c:v>172</c:v>
                </c:pt>
                <c:pt idx="52">
                  <c:v>153</c:v>
                </c:pt>
                <c:pt idx="53">
                  <c:v>120</c:v>
                </c:pt>
                <c:pt idx="54">
                  <c:v>114</c:v>
                </c:pt>
                <c:pt idx="55">
                  <c:v>133</c:v>
                </c:pt>
                <c:pt idx="56">
                  <c:v>125</c:v>
                </c:pt>
                <c:pt idx="57">
                  <c:v>138</c:v>
                </c:pt>
                <c:pt idx="58">
                  <c:v>128</c:v>
                </c:pt>
                <c:pt idx="59">
                  <c:v>132</c:v>
                </c:pt>
                <c:pt idx="60">
                  <c:v>128</c:v>
                </c:pt>
                <c:pt idx="61">
                  <c:v>140</c:v>
                </c:pt>
                <c:pt idx="62">
                  <c:v>139</c:v>
                </c:pt>
                <c:pt idx="63">
                  <c:v>145</c:v>
                </c:pt>
                <c:pt idx="64">
                  <c:v>126</c:v>
                </c:pt>
                <c:pt idx="65">
                  <c:v>103</c:v>
                </c:pt>
                <c:pt idx="66">
                  <c:v>118</c:v>
                </c:pt>
                <c:pt idx="67">
                  <c:v>90</c:v>
                </c:pt>
                <c:pt idx="68">
                  <c:v>102</c:v>
                </c:pt>
                <c:pt idx="69">
                  <c:v>127</c:v>
                </c:pt>
                <c:pt idx="70">
                  <c:v>151</c:v>
                </c:pt>
                <c:pt idx="71">
                  <c:v>141</c:v>
                </c:pt>
                <c:pt idx="72">
                  <c:v>140</c:v>
                </c:pt>
                <c:pt idx="73">
                  <c:v>125</c:v>
                </c:pt>
                <c:pt idx="74">
                  <c:v>126</c:v>
                </c:pt>
                <c:pt idx="75">
                  <c:v>124</c:v>
                </c:pt>
                <c:pt idx="76">
                  <c:v>115</c:v>
                </c:pt>
                <c:pt idx="77">
                  <c:v>103</c:v>
                </c:pt>
                <c:pt idx="78">
                  <c:v>96</c:v>
                </c:pt>
                <c:pt idx="79">
                  <c:v>104</c:v>
                </c:pt>
                <c:pt idx="80">
                  <c:v>91</c:v>
                </c:pt>
                <c:pt idx="81">
                  <c:v>107</c:v>
                </c:pt>
                <c:pt idx="82">
                  <c:v>102</c:v>
                </c:pt>
                <c:pt idx="83">
                  <c:v>90</c:v>
                </c:pt>
                <c:pt idx="84">
                  <c:v>113</c:v>
                </c:pt>
                <c:pt idx="85">
                  <c:v>101</c:v>
                </c:pt>
                <c:pt idx="86">
                  <c:v>122</c:v>
                </c:pt>
                <c:pt idx="87">
                  <c:v>111</c:v>
                </c:pt>
                <c:pt idx="88">
                  <c:v>101</c:v>
                </c:pt>
                <c:pt idx="89">
                  <c:v>101</c:v>
                </c:pt>
                <c:pt idx="90">
                  <c:v>94</c:v>
                </c:pt>
                <c:pt idx="91">
                  <c:v>87</c:v>
                </c:pt>
                <c:pt idx="92">
                  <c:v>87</c:v>
                </c:pt>
                <c:pt idx="93">
                  <c:v>89</c:v>
                </c:pt>
                <c:pt idx="94">
                  <c:v>79</c:v>
                </c:pt>
                <c:pt idx="95">
                  <c:v>81</c:v>
                </c:pt>
                <c:pt idx="96">
                  <c:v>75</c:v>
                </c:pt>
                <c:pt idx="97">
                  <c:v>73</c:v>
                </c:pt>
                <c:pt idx="98">
                  <c:v>97</c:v>
                </c:pt>
                <c:pt idx="99">
                  <c:v>80</c:v>
                </c:pt>
                <c:pt idx="100">
                  <c:v>100</c:v>
                </c:pt>
                <c:pt idx="101">
                  <c:v>93</c:v>
                </c:pt>
                <c:pt idx="102">
                  <c:v>110</c:v>
                </c:pt>
                <c:pt idx="103">
                  <c:v>112</c:v>
                </c:pt>
                <c:pt idx="104">
                  <c:v>89</c:v>
                </c:pt>
                <c:pt idx="105">
                  <c:v>74</c:v>
                </c:pt>
                <c:pt idx="106">
                  <c:v>79</c:v>
                </c:pt>
                <c:pt idx="107">
                  <c:v>67</c:v>
                </c:pt>
                <c:pt idx="108">
                  <c:v>96</c:v>
                </c:pt>
                <c:pt idx="109">
                  <c:v>123</c:v>
                </c:pt>
                <c:pt idx="110">
                  <c:v>121</c:v>
                </c:pt>
                <c:pt idx="111">
                  <c:v>129</c:v>
                </c:pt>
                <c:pt idx="112">
                  <c:v>105</c:v>
                </c:pt>
                <c:pt idx="113">
                  <c:v>90</c:v>
                </c:pt>
                <c:pt idx="114">
                  <c:v>96</c:v>
                </c:pt>
              </c:numCache>
            </c:numRef>
          </c:val>
        </c:ser>
        <c:marker val="1"/>
        <c:axId val="94075904"/>
        <c:axId val="94081792"/>
      </c:lineChart>
      <c:catAx>
        <c:axId val="94075904"/>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94081792"/>
        <c:crosses val="autoZero"/>
        <c:auto val="1"/>
        <c:lblAlgn val="ctr"/>
        <c:lblOffset val="100"/>
        <c:tickLblSkip val="4"/>
      </c:catAx>
      <c:valAx>
        <c:axId val="9408179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94075904"/>
        <c:crosses val="autoZero"/>
        <c:crossBetween val="between"/>
      </c:valAx>
      <c:spPr>
        <a:solidFill>
          <a:srgbClr val="FFFFFF"/>
        </a:solidFill>
        <a:ln w="25400">
          <a:noFill/>
        </a:ln>
      </c:spPr>
    </c:plotArea>
    <c:legend>
      <c:legendPos val="r"/>
      <c:layout>
        <c:manualLayout>
          <c:xMode val="edge"/>
          <c:yMode val="edge"/>
          <c:x val="0.86086365841824464"/>
          <c:y val="0.15546340444470147"/>
          <c:w val="0.13913634158175744"/>
          <c:h val="0.33371005094952338"/>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Brazil - Vsls @ Anchorage</a:t>
            </a:r>
          </a:p>
        </c:rich>
      </c:tx>
      <c:layout/>
      <c:spPr>
        <a:noFill/>
        <a:ln w="25400">
          <a:noFill/>
        </a:ln>
      </c:spPr>
    </c:title>
    <c:plotArea>
      <c:layout>
        <c:manualLayout>
          <c:layoutTarget val="inner"/>
          <c:xMode val="edge"/>
          <c:yMode val="edge"/>
          <c:x val="0.10298514968017602"/>
          <c:y val="0.14930606182882344"/>
          <c:w val="0.74278669643914552"/>
          <c:h val="0.59027977932325348"/>
        </c:manualLayout>
      </c:layout>
      <c:lineChart>
        <c:grouping val="standard"/>
        <c:ser>
          <c:idx val="0"/>
          <c:order val="0"/>
          <c:tx>
            <c:v>Supramax</c:v>
          </c:tx>
          <c:spPr>
            <a:ln w="25400">
              <a:solidFill>
                <a:srgbClr val="666699"/>
              </a:solidFill>
              <a:prstDash val="solid"/>
            </a:ln>
          </c:spPr>
          <c:marker>
            <c:symbol val="none"/>
          </c:marker>
          <c:cat>
            <c:strRef>
              <c:f>Brazil!$B$438:$B$551</c:f>
              <c:strCache>
                <c:ptCount val="11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strCache>
            </c:strRef>
          </c:cat>
          <c:val>
            <c:numRef>
              <c:f>Brazil!$D$438:$D$552</c:f>
              <c:numCache>
                <c:formatCode>General</c:formatCode>
                <c:ptCount val="115"/>
                <c:pt idx="0">
                  <c:v>7</c:v>
                </c:pt>
                <c:pt idx="1">
                  <c:v>5</c:v>
                </c:pt>
                <c:pt idx="2">
                  <c:v>6</c:v>
                </c:pt>
                <c:pt idx="3">
                  <c:v>7</c:v>
                </c:pt>
                <c:pt idx="4">
                  <c:v>6</c:v>
                </c:pt>
                <c:pt idx="5">
                  <c:v>8</c:v>
                </c:pt>
                <c:pt idx="6">
                  <c:v>9</c:v>
                </c:pt>
                <c:pt idx="7">
                  <c:v>4</c:v>
                </c:pt>
                <c:pt idx="8">
                  <c:v>8</c:v>
                </c:pt>
                <c:pt idx="9">
                  <c:v>4</c:v>
                </c:pt>
                <c:pt idx="10">
                  <c:v>4</c:v>
                </c:pt>
                <c:pt idx="11">
                  <c:v>7</c:v>
                </c:pt>
                <c:pt idx="12">
                  <c:v>11</c:v>
                </c:pt>
                <c:pt idx="13">
                  <c:v>2</c:v>
                </c:pt>
                <c:pt idx="14">
                  <c:v>3</c:v>
                </c:pt>
                <c:pt idx="15">
                  <c:v>5</c:v>
                </c:pt>
                <c:pt idx="16">
                  <c:v>2</c:v>
                </c:pt>
                <c:pt idx="17">
                  <c:v>6</c:v>
                </c:pt>
                <c:pt idx="18">
                  <c:v>4</c:v>
                </c:pt>
                <c:pt idx="19">
                  <c:v>4</c:v>
                </c:pt>
                <c:pt idx="20">
                  <c:v>4</c:v>
                </c:pt>
                <c:pt idx="21">
                  <c:v>2</c:v>
                </c:pt>
                <c:pt idx="22">
                  <c:v>2</c:v>
                </c:pt>
                <c:pt idx="23">
                  <c:v>6</c:v>
                </c:pt>
                <c:pt idx="24">
                  <c:v>7</c:v>
                </c:pt>
                <c:pt idx="25">
                  <c:v>11</c:v>
                </c:pt>
                <c:pt idx="26">
                  <c:v>6</c:v>
                </c:pt>
                <c:pt idx="27">
                  <c:v>9</c:v>
                </c:pt>
                <c:pt idx="28">
                  <c:v>8</c:v>
                </c:pt>
                <c:pt idx="29">
                  <c:v>8</c:v>
                </c:pt>
                <c:pt idx="30">
                  <c:v>9</c:v>
                </c:pt>
                <c:pt idx="31">
                  <c:v>7</c:v>
                </c:pt>
                <c:pt idx="32">
                  <c:v>5</c:v>
                </c:pt>
                <c:pt idx="33">
                  <c:v>4</c:v>
                </c:pt>
                <c:pt idx="34">
                  <c:v>3</c:v>
                </c:pt>
                <c:pt idx="35">
                  <c:v>4</c:v>
                </c:pt>
                <c:pt idx="36">
                  <c:v>9</c:v>
                </c:pt>
                <c:pt idx="37">
                  <c:v>9</c:v>
                </c:pt>
                <c:pt idx="38">
                  <c:v>10</c:v>
                </c:pt>
                <c:pt idx="39">
                  <c:v>5</c:v>
                </c:pt>
                <c:pt idx="40">
                  <c:v>3</c:v>
                </c:pt>
                <c:pt idx="41">
                  <c:v>4</c:v>
                </c:pt>
                <c:pt idx="42">
                  <c:v>4</c:v>
                </c:pt>
                <c:pt idx="43">
                  <c:v>8</c:v>
                </c:pt>
                <c:pt idx="44">
                  <c:v>8</c:v>
                </c:pt>
                <c:pt idx="45">
                  <c:v>8</c:v>
                </c:pt>
                <c:pt idx="46">
                  <c:v>6</c:v>
                </c:pt>
                <c:pt idx="47">
                  <c:v>6</c:v>
                </c:pt>
                <c:pt idx="48">
                  <c:v>2</c:v>
                </c:pt>
                <c:pt idx="49">
                  <c:v>7</c:v>
                </c:pt>
                <c:pt idx="50">
                  <c:v>3</c:v>
                </c:pt>
                <c:pt idx="51">
                  <c:v>9</c:v>
                </c:pt>
                <c:pt idx="52">
                  <c:v>5</c:v>
                </c:pt>
                <c:pt idx="53">
                  <c:v>4</c:v>
                </c:pt>
                <c:pt idx="54">
                  <c:v>4</c:v>
                </c:pt>
                <c:pt idx="55">
                  <c:v>3</c:v>
                </c:pt>
                <c:pt idx="56">
                  <c:v>1</c:v>
                </c:pt>
                <c:pt idx="57">
                  <c:v>1</c:v>
                </c:pt>
                <c:pt idx="58">
                  <c:v>4</c:v>
                </c:pt>
                <c:pt idx="59">
                  <c:v>2</c:v>
                </c:pt>
                <c:pt idx="60">
                  <c:v>2</c:v>
                </c:pt>
                <c:pt idx="61">
                  <c:v>3</c:v>
                </c:pt>
                <c:pt idx="62">
                  <c:v>3</c:v>
                </c:pt>
                <c:pt idx="63">
                  <c:v>1</c:v>
                </c:pt>
                <c:pt idx="64">
                  <c:v>4</c:v>
                </c:pt>
                <c:pt idx="65">
                  <c:v>4</c:v>
                </c:pt>
                <c:pt idx="66">
                  <c:v>2</c:v>
                </c:pt>
                <c:pt idx="67">
                  <c:v>8</c:v>
                </c:pt>
                <c:pt idx="68">
                  <c:v>6</c:v>
                </c:pt>
                <c:pt idx="69">
                  <c:v>4</c:v>
                </c:pt>
                <c:pt idx="70">
                  <c:v>3</c:v>
                </c:pt>
                <c:pt idx="71">
                  <c:v>2</c:v>
                </c:pt>
                <c:pt idx="72">
                  <c:v>5</c:v>
                </c:pt>
                <c:pt idx="73">
                  <c:v>8</c:v>
                </c:pt>
                <c:pt idx="74">
                  <c:v>0</c:v>
                </c:pt>
                <c:pt idx="75">
                  <c:v>3</c:v>
                </c:pt>
                <c:pt idx="76">
                  <c:v>3</c:v>
                </c:pt>
                <c:pt idx="77">
                  <c:v>2</c:v>
                </c:pt>
                <c:pt idx="78">
                  <c:v>2</c:v>
                </c:pt>
                <c:pt idx="79">
                  <c:v>3</c:v>
                </c:pt>
                <c:pt idx="80">
                  <c:v>5</c:v>
                </c:pt>
                <c:pt idx="81">
                  <c:v>5</c:v>
                </c:pt>
                <c:pt idx="82">
                  <c:v>4</c:v>
                </c:pt>
                <c:pt idx="83">
                  <c:v>0</c:v>
                </c:pt>
                <c:pt idx="84">
                  <c:v>2</c:v>
                </c:pt>
                <c:pt idx="85">
                  <c:v>3</c:v>
                </c:pt>
                <c:pt idx="86">
                  <c:v>1</c:v>
                </c:pt>
                <c:pt idx="87">
                  <c:v>1</c:v>
                </c:pt>
                <c:pt idx="88">
                  <c:v>2</c:v>
                </c:pt>
                <c:pt idx="89">
                  <c:v>1</c:v>
                </c:pt>
                <c:pt idx="90">
                  <c:v>2</c:v>
                </c:pt>
                <c:pt idx="91">
                  <c:v>2</c:v>
                </c:pt>
                <c:pt idx="92">
                  <c:v>2</c:v>
                </c:pt>
                <c:pt idx="93">
                  <c:v>2</c:v>
                </c:pt>
                <c:pt idx="94">
                  <c:v>2</c:v>
                </c:pt>
                <c:pt idx="95">
                  <c:v>2</c:v>
                </c:pt>
                <c:pt idx="96">
                  <c:v>2</c:v>
                </c:pt>
                <c:pt idx="97">
                  <c:v>2</c:v>
                </c:pt>
                <c:pt idx="98">
                  <c:v>2</c:v>
                </c:pt>
                <c:pt idx="99">
                  <c:v>4</c:v>
                </c:pt>
                <c:pt idx="100">
                  <c:v>2</c:v>
                </c:pt>
                <c:pt idx="101">
                  <c:v>2</c:v>
                </c:pt>
                <c:pt idx="102">
                  <c:v>2</c:v>
                </c:pt>
                <c:pt idx="103">
                  <c:v>2</c:v>
                </c:pt>
                <c:pt idx="104">
                  <c:v>3</c:v>
                </c:pt>
                <c:pt idx="105">
                  <c:v>1</c:v>
                </c:pt>
                <c:pt idx="106">
                  <c:v>2</c:v>
                </c:pt>
                <c:pt idx="107">
                  <c:v>0</c:v>
                </c:pt>
                <c:pt idx="108">
                  <c:v>0</c:v>
                </c:pt>
                <c:pt idx="109">
                  <c:v>4</c:v>
                </c:pt>
                <c:pt idx="110">
                  <c:v>1</c:v>
                </c:pt>
                <c:pt idx="111">
                  <c:v>0</c:v>
                </c:pt>
                <c:pt idx="112">
                  <c:v>1</c:v>
                </c:pt>
                <c:pt idx="113">
                  <c:v>3</c:v>
                </c:pt>
                <c:pt idx="114">
                  <c:v>2</c:v>
                </c:pt>
              </c:numCache>
            </c:numRef>
          </c:val>
        </c:ser>
        <c:ser>
          <c:idx val="1"/>
          <c:order val="1"/>
          <c:tx>
            <c:v>Panamax</c:v>
          </c:tx>
          <c:spPr>
            <a:ln w="25400">
              <a:solidFill>
                <a:srgbClr val="993366"/>
              </a:solidFill>
              <a:prstDash val="solid"/>
            </a:ln>
          </c:spPr>
          <c:marker>
            <c:symbol val="none"/>
          </c:marker>
          <c:cat>
            <c:strRef>
              <c:f>Brazil!$B$438:$B$551</c:f>
              <c:strCache>
                <c:ptCount val="11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strCache>
            </c:strRef>
          </c:cat>
          <c:val>
            <c:numRef>
              <c:f>Brazil!$E$438:$E$552</c:f>
              <c:numCache>
                <c:formatCode>General</c:formatCode>
                <c:ptCount val="115"/>
                <c:pt idx="0">
                  <c:v>5</c:v>
                </c:pt>
                <c:pt idx="1">
                  <c:v>5</c:v>
                </c:pt>
                <c:pt idx="2">
                  <c:v>1</c:v>
                </c:pt>
                <c:pt idx="3">
                  <c:v>3</c:v>
                </c:pt>
                <c:pt idx="4">
                  <c:v>1</c:v>
                </c:pt>
                <c:pt idx="5">
                  <c:v>1</c:v>
                </c:pt>
                <c:pt idx="6">
                  <c:v>1</c:v>
                </c:pt>
                <c:pt idx="7">
                  <c:v>0</c:v>
                </c:pt>
                <c:pt idx="8">
                  <c:v>1</c:v>
                </c:pt>
                <c:pt idx="9">
                  <c:v>4</c:v>
                </c:pt>
                <c:pt idx="10">
                  <c:v>4</c:v>
                </c:pt>
                <c:pt idx="11">
                  <c:v>5</c:v>
                </c:pt>
                <c:pt idx="12">
                  <c:v>9</c:v>
                </c:pt>
                <c:pt idx="13">
                  <c:v>2</c:v>
                </c:pt>
                <c:pt idx="14">
                  <c:v>3</c:v>
                </c:pt>
                <c:pt idx="15">
                  <c:v>3</c:v>
                </c:pt>
                <c:pt idx="16">
                  <c:v>4</c:v>
                </c:pt>
                <c:pt idx="17">
                  <c:v>2</c:v>
                </c:pt>
                <c:pt idx="18">
                  <c:v>3</c:v>
                </c:pt>
                <c:pt idx="19">
                  <c:v>2</c:v>
                </c:pt>
                <c:pt idx="20">
                  <c:v>2</c:v>
                </c:pt>
                <c:pt idx="21">
                  <c:v>3</c:v>
                </c:pt>
                <c:pt idx="22">
                  <c:v>2</c:v>
                </c:pt>
                <c:pt idx="23">
                  <c:v>2</c:v>
                </c:pt>
                <c:pt idx="24">
                  <c:v>0</c:v>
                </c:pt>
                <c:pt idx="25">
                  <c:v>1</c:v>
                </c:pt>
                <c:pt idx="26">
                  <c:v>0</c:v>
                </c:pt>
                <c:pt idx="27">
                  <c:v>3</c:v>
                </c:pt>
                <c:pt idx="28">
                  <c:v>3</c:v>
                </c:pt>
                <c:pt idx="29">
                  <c:v>7</c:v>
                </c:pt>
                <c:pt idx="30">
                  <c:v>2</c:v>
                </c:pt>
                <c:pt idx="31">
                  <c:v>1</c:v>
                </c:pt>
                <c:pt idx="32">
                  <c:v>5</c:v>
                </c:pt>
                <c:pt idx="33">
                  <c:v>4</c:v>
                </c:pt>
                <c:pt idx="34">
                  <c:v>4</c:v>
                </c:pt>
                <c:pt idx="35">
                  <c:v>2</c:v>
                </c:pt>
                <c:pt idx="36">
                  <c:v>2</c:v>
                </c:pt>
                <c:pt idx="37">
                  <c:v>4</c:v>
                </c:pt>
                <c:pt idx="38">
                  <c:v>5</c:v>
                </c:pt>
                <c:pt idx="39">
                  <c:v>2</c:v>
                </c:pt>
                <c:pt idx="40">
                  <c:v>2</c:v>
                </c:pt>
                <c:pt idx="41">
                  <c:v>0</c:v>
                </c:pt>
                <c:pt idx="42">
                  <c:v>2</c:v>
                </c:pt>
                <c:pt idx="43">
                  <c:v>4</c:v>
                </c:pt>
                <c:pt idx="44">
                  <c:v>4</c:v>
                </c:pt>
                <c:pt idx="45">
                  <c:v>6</c:v>
                </c:pt>
                <c:pt idx="46">
                  <c:v>6</c:v>
                </c:pt>
                <c:pt idx="47">
                  <c:v>4</c:v>
                </c:pt>
                <c:pt idx="48">
                  <c:v>4</c:v>
                </c:pt>
                <c:pt idx="49">
                  <c:v>5</c:v>
                </c:pt>
                <c:pt idx="50">
                  <c:v>6</c:v>
                </c:pt>
                <c:pt idx="51">
                  <c:v>7</c:v>
                </c:pt>
                <c:pt idx="52">
                  <c:v>3</c:v>
                </c:pt>
                <c:pt idx="53">
                  <c:v>3</c:v>
                </c:pt>
                <c:pt idx="54">
                  <c:v>5</c:v>
                </c:pt>
                <c:pt idx="55">
                  <c:v>6</c:v>
                </c:pt>
                <c:pt idx="56">
                  <c:v>5</c:v>
                </c:pt>
                <c:pt idx="57">
                  <c:v>2</c:v>
                </c:pt>
                <c:pt idx="58">
                  <c:v>2</c:v>
                </c:pt>
                <c:pt idx="59">
                  <c:v>3</c:v>
                </c:pt>
                <c:pt idx="60">
                  <c:v>3</c:v>
                </c:pt>
                <c:pt idx="61">
                  <c:v>0</c:v>
                </c:pt>
                <c:pt idx="62">
                  <c:v>2</c:v>
                </c:pt>
                <c:pt idx="63">
                  <c:v>5</c:v>
                </c:pt>
                <c:pt idx="64">
                  <c:v>2</c:v>
                </c:pt>
                <c:pt idx="65">
                  <c:v>2</c:v>
                </c:pt>
                <c:pt idx="66">
                  <c:v>3</c:v>
                </c:pt>
                <c:pt idx="67">
                  <c:v>6</c:v>
                </c:pt>
                <c:pt idx="68">
                  <c:v>2</c:v>
                </c:pt>
                <c:pt idx="69">
                  <c:v>2</c:v>
                </c:pt>
                <c:pt idx="70">
                  <c:v>3</c:v>
                </c:pt>
                <c:pt idx="71">
                  <c:v>3</c:v>
                </c:pt>
                <c:pt idx="72">
                  <c:v>4</c:v>
                </c:pt>
                <c:pt idx="73">
                  <c:v>4</c:v>
                </c:pt>
                <c:pt idx="74">
                  <c:v>2</c:v>
                </c:pt>
                <c:pt idx="75">
                  <c:v>1</c:v>
                </c:pt>
                <c:pt idx="76">
                  <c:v>0</c:v>
                </c:pt>
                <c:pt idx="77">
                  <c:v>3</c:v>
                </c:pt>
                <c:pt idx="78">
                  <c:v>5</c:v>
                </c:pt>
                <c:pt idx="79">
                  <c:v>7</c:v>
                </c:pt>
                <c:pt idx="80">
                  <c:v>6</c:v>
                </c:pt>
                <c:pt idx="81">
                  <c:v>7</c:v>
                </c:pt>
                <c:pt idx="82">
                  <c:v>5</c:v>
                </c:pt>
                <c:pt idx="83">
                  <c:v>2</c:v>
                </c:pt>
                <c:pt idx="84">
                  <c:v>1</c:v>
                </c:pt>
                <c:pt idx="85">
                  <c:v>2</c:v>
                </c:pt>
                <c:pt idx="86">
                  <c:v>0</c:v>
                </c:pt>
                <c:pt idx="87">
                  <c:v>2</c:v>
                </c:pt>
                <c:pt idx="88">
                  <c:v>0</c:v>
                </c:pt>
                <c:pt idx="89">
                  <c:v>2</c:v>
                </c:pt>
                <c:pt idx="90">
                  <c:v>2</c:v>
                </c:pt>
                <c:pt idx="91">
                  <c:v>0</c:v>
                </c:pt>
                <c:pt idx="92">
                  <c:v>8</c:v>
                </c:pt>
                <c:pt idx="93">
                  <c:v>4</c:v>
                </c:pt>
                <c:pt idx="94">
                  <c:v>5</c:v>
                </c:pt>
                <c:pt idx="95">
                  <c:v>4</c:v>
                </c:pt>
                <c:pt idx="96">
                  <c:v>3</c:v>
                </c:pt>
                <c:pt idx="97">
                  <c:v>1</c:v>
                </c:pt>
                <c:pt idx="98">
                  <c:v>0</c:v>
                </c:pt>
                <c:pt idx="99">
                  <c:v>2</c:v>
                </c:pt>
                <c:pt idx="100">
                  <c:v>4</c:v>
                </c:pt>
                <c:pt idx="101">
                  <c:v>1</c:v>
                </c:pt>
                <c:pt idx="102">
                  <c:v>2</c:v>
                </c:pt>
                <c:pt idx="103">
                  <c:v>2</c:v>
                </c:pt>
                <c:pt idx="104">
                  <c:v>2</c:v>
                </c:pt>
                <c:pt idx="105">
                  <c:v>1</c:v>
                </c:pt>
                <c:pt idx="106">
                  <c:v>0</c:v>
                </c:pt>
                <c:pt idx="107">
                  <c:v>1</c:v>
                </c:pt>
                <c:pt idx="108">
                  <c:v>1</c:v>
                </c:pt>
                <c:pt idx="109">
                  <c:v>1</c:v>
                </c:pt>
                <c:pt idx="110">
                  <c:v>5</c:v>
                </c:pt>
                <c:pt idx="111">
                  <c:v>5</c:v>
                </c:pt>
                <c:pt idx="112">
                  <c:v>4</c:v>
                </c:pt>
                <c:pt idx="113">
                  <c:v>4</c:v>
                </c:pt>
                <c:pt idx="114">
                  <c:v>8</c:v>
                </c:pt>
              </c:numCache>
            </c:numRef>
          </c:val>
        </c:ser>
        <c:ser>
          <c:idx val="2"/>
          <c:order val="2"/>
          <c:tx>
            <c:v>Capesize</c:v>
          </c:tx>
          <c:spPr>
            <a:ln w="25400">
              <a:solidFill>
                <a:srgbClr val="90713A"/>
              </a:solidFill>
              <a:prstDash val="solid"/>
            </a:ln>
          </c:spPr>
          <c:marker>
            <c:symbol val="none"/>
          </c:marker>
          <c:cat>
            <c:strRef>
              <c:f>Brazil!$B$438:$B$551</c:f>
              <c:strCache>
                <c:ptCount val="11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strCache>
            </c:strRef>
          </c:cat>
          <c:val>
            <c:numRef>
              <c:f>Brazil!$F$438:$F$552</c:f>
              <c:numCache>
                <c:formatCode>General</c:formatCode>
                <c:ptCount val="115"/>
                <c:pt idx="0">
                  <c:v>22</c:v>
                </c:pt>
                <c:pt idx="1">
                  <c:v>22</c:v>
                </c:pt>
                <c:pt idx="2">
                  <c:v>19</c:v>
                </c:pt>
                <c:pt idx="3">
                  <c:v>13</c:v>
                </c:pt>
                <c:pt idx="4">
                  <c:v>10</c:v>
                </c:pt>
                <c:pt idx="5">
                  <c:v>22</c:v>
                </c:pt>
                <c:pt idx="6">
                  <c:v>22</c:v>
                </c:pt>
                <c:pt idx="7">
                  <c:v>19</c:v>
                </c:pt>
                <c:pt idx="8">
                  <c:v>17</c:v>
                </c:pt>
                <c:pt idx="9">
                  <c:v>21</c:v>
                </c:pt>
                <c:pt idx="10">
                  <c:v>27</c:v>
                </c:pt>
                <c:pt idx="11">
                  <c:v>31</c:v>
                </c:pt>
                <c:pt idx="12">
                  <c:v>23</c:v>
                </c:pt>
                <c:pt idx="13">
                  <c:v>18</c:v>
                </c:pt>
                <c:pt idx="14">
                  <c:v>19</c:v>
                </c:pt>
                <c:pt idx="15">
                  <c:v>21</c:v>
                </c:pt>
                <c:pt idx="16">
                  <c:v>31</c:v>
                </c:pt>
                <c:pt idx="17">
                  <c:v>30</c:v>
                </c:pt>
                <c:pt idx="18">
                  <c:v>34</c:v>
                </c:pt>
                <c:pt idx="19">
                  <c:v>41</c:v>
                </c:pt>
                <c:pt idx="20">
                  <c:v>29</c:v>
                </c:pt>
                <c:pt idx="21">
                  <c:v>23</c:v>
                </c:pt>
                <c:pt idx="22">
                  <c:v>24</c:v>
                </c:pt>
                <c:pt idx="23">
                  <c:v>27</c:v>
                </c:pt>
                <c:pt idx="24">
                  <c:v>25</c:v>
                </c:pt>
                <c:pt idx="25">
                  <c:v>11</c:v>
                </c:pt>
                <c:pt idx="26">
                  <c:v>21</c:v>
                </c:pt>
                <c:pt idx="27">
                  <c:v>25</c:v>
                </c:pt>
                <c:pt idx="28">
                  <c:v>33</c:v>
                </c:pt>
                <c:pt idx="29">
                  <c:v>25</c:v>
                </c:pt>
                <c:pt idx="30">
                  <c:v>22</c:v>
                </c:pt>
                <c:pt idx="31">
                  <c:v>24</c:v>
                </c:pt>
                <c:pt idx="32">
                  <c:v>32</c:v>
                </c:pt>
                <c:pt idx="33">
                  <c:v>33</c:v>
                </c:pt>
                <c:pt idx="34">
                  <c:v>26</c:v>
                </c:pt>
                <c:pt idx="35">
                  <c:v>26</c:v>
                </c:pt>
                <c:pt idx="36">
                  <c:v>35</c:v>
                </c:pt>
                <c:pt idx="37">
                  <c:v>31</c:v>
                </c:pt>
                <c:pt idx="38">
                  <c:v>29</c:v>
                </c:pt>
                <c:pt idx="39">
                  <c:v>23</c:v>
                </c:pt>
                <c:pt idx="40">
                  <c:v>25</c:v>
                </c:pt>
                <c:pt idx="41">
                  <c:v>32</c:v>
                </c:pt>
                <c:pt idx="42">
                  <c:v>25</c:v>
                </c:pt>
                <c:pt idx="43">
                  <c:v>24</c:v>
                </c:pt>
                <c:pt idx="44">
                  <c:v>23</c:v>
                </c:pt>
                <c:pt idx="45">
                  <c:v>32</c:v>
                </c:pt>
                <c:pt idx="46">
                  <c:v>25</c:v>
                </c:pt>
                <c:pt idx="47">
                  <c:v>17</c:v>
                </c:pt>
                <c:pt idx="48">
                  <c:v>30</c:v>
                </c:pt>
                <c:pt idx="49">
                  <c:v>32</c:v>
                </c:pt>
                <c:pt idx="50">
                  <c:v>33</c:v>
                </c:pt>
                <c:pt idx="51">
                  <c:v>40</c:v>
                </c:pt>
                <c:pt idx="52">
                  <c:v>34</c:v>
                </c:pt>
                <c:pt idx="53">
                  <c:v>28</c:v>
                </c:pt>
                <c:pt idx="54">
                  <c:v>27</c:v>
                </c:pt>
                <c:pt idx="55">
                  <c:v>26</c:v>
                </c:pt>
                <c:pt idx="56">
                  <c:v>20</c:v>
                </c:pt>
                <c:pt idx="57">
                  <c:v>16</c:v>
                </c:pt>
                <c:pt idx="58">
                  <c:v>31</c:v>
                </c:pt>
                <c:pt idx="59">
                  <c:v>20</c:v>
                </c:pt>
                <c:pt idx="60">
                  <c:v>17</c:v>
                </c:pt>
                <c:pt idx="61">
                  <c:v>17</c:v>
                </c:pt>
                <c:pt idx="62">
                  <c:v>22</c:v>
                </c:pt>
                <c:pt idx="63">
                  <c:v>35</c:v>
                </c:pt>
                <c:pt idx="64">
                  <c:v>30</c:v>
                </c:pt>
                <c:pt idx="65">
                  <c:v>26</c:v>
                </c:pt>
                <c:pt idx="66">
                  <c:v>20</c:v>
                </c:pt>
                <c:pt idx="67">
                  <c:v>23</c:v>
                </c:pt>
                <c:pt idx="68">
                  <c:v>11</c:v>
                </c:pt>
                <c:pt idx="69">
                  <c:v>9</c:v>
                </c:pt>
                <c:pt idx="70">
                  <c:v>4</c:v>
                </c:pt>
                <c:pt idx="71">
                  <c:v>5</c:v>
                </c:pt>
                <c:pt idx="72">
                  <c:v>7</c:v>
                </c:pt>
                <c:pt idx="73">
                  <c:v>7</c:v>
                </c:pt>
                <c:pt idx="74">
                  <c:v>11</c:v>
                </c:pt>
                <c:pt idx="75">
                  <c:v>11</c:v>
                </c:pt>
                <c:pt idx="76">
                  <c:v>12</c:v>
                </c:pt>
                <c:pt idx="77">
                  <c:v>10</c:v>
                </c:pt>
                <c:pt idx="78">
                  <c:v>15</c:v>
                </c:pt>
                <c:pt idx="79">
                  <c:v>10</c:v>
                </c:pt>
                <c:pt idx="80">
                  <c:v>12</c:v>
                </c:pt>
                <c:pt idx="81">
                  <c:v>10</c:v>
                </c:pt>
                <c:pt idx="82">
                  <c:v>7</c:v>
                </c:pt>
                <c:pt idx="83">
                  <c:v>3</c:v>
                </c:pt>
                <c:pt idx="84">
                  <c:v>10</c:v>
                </c:pt>
                <c:pt idx="85">
                  <c:v>9</c:v>
                </c:pt>
                <c:pt idx="86">
                  <c:v>10</c:v>
                </c:pt>
                <c:pt idx="87">
                  <c:v>11</c:v>
                </c:pt>
                <c:pt idx="88">
                  <c:v>11</c:v>
                </c:pt>
                <c:pt idx="89">
                  <c:v>13</c:v>
                </c:pt>
                <c:pt idx="90">
                  <c:v>22</c:v>
                </c:pt>
                <c:pt idx="91">
                  <c:v>15</c:v>
                </c:pt>
                <c:pt idx="92">
                  <c:v>13</c:v>
                </c:pt>
                <c:pt idx="93">
                  <c:v>8</c:v>
                </c:pt>
                <c:pt idx="94">
                  <c:v>17</c:v>
                </c:pt>
                <c:pt idx="95">
                  <c:v>17</c:v>
                </c:pt>
                <c:pt idx="96">
                  <c:v>20</c:v>
                </c:pt>
                <c:pt idx="97">
                  <c:v>11</c:v>
                </c:pt>
                <c:pt idx="98">
                  <c:v>8</c:v>
                </c:pt>
                <c:pt idx="99">
                  <c:v>12</c:v>
                </c:pt>
                <c:pt idx="100">
                  <c:v>11</c:v>
                </c:pt>
                <c:pt idx="101">
                  <c:v>15</c:v>
                </c:pt>
                <c:pt idx="102">
                  <c:v>20</c:v>
                </c:pt>
                <c:pt idx="103">
                  <c:v>15</c:v>
                </c:pt>
                <c:pt idx="104">
                  <c:v>10</c:v>
                </c:pt>
                <c:pt idx="105">
                  <c:v>1</c:v>
                </c:pt>
                <c:pt idx="106">
                  <c:v>4</c:v>
                </c:pt>
                <c:pt idx="107">
                  <c:v>5</c:v>
                </c:pt>
                <c:pt idx="108">
                  <c:v>9</c:v>
                </c:pt>
                <c:pt idx="109">
                  <c:v>10</c:v>
                </c:pt>
                <c:pt idx="110">
                  <c:v>15</c:v>
                </c:pt>
                <c:pt idx="111">
                  <c:v>10</c:v>
                </c:pt>
                <c:pt idx="112">
                  <c:v>15</c:v>
                </c:pt>
                <c:pt idx="113">
                  <c:v>10</c:v>
                </c:pt>
                <c:pt idx="114">
                  <c:v>13</c:v>
                </c:pt>
              </c:numCache>
            </c:numRef>
          </c:val>
        </c:ser>
        <c:ser>
          <c:idx val="3"/>
          <c:order val="3"/>
          <c:tx>
            <c:v>Total</c:v>
          </c:tx>
          <c:spPr>
            <a:ln w="25400">
              <a:solidFill>
                <a:srgbClr val="666699"/>
              </a:solidFill>
              <a:prstDash val="solid"/>
            </a:ln>
          </c:spPr>
          <c:marker>
            <c:symbol val="none"/>
          </c:marker>
          <c:cat>
            <c:strRef>
              <c:f>Brazil!$B$438:$B$551</c:f>
              <c:strCache>
                <c:ptCount val="11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strCache>
            </c:strRef>
          </c:cat>
          <c:val>
            <c:numRef>
              <c:f>Brazil!$I$438:$I$552</c:f>
              <c:numCache>
                <c:formatCode>General</c:formatCode>
                <c:ptCount val="115"/>
                <c:pt idx="0">
                  <c:v>34</c:v>
                </c:pt>
                <c:pt idx="1">
                  <c:v>32</c:v>
                </c:pt>
                <c:pt idx="2">
                  <c:v>26</c:v>
                </c:pt>
                <c:pt idx="3">
                  <c:v>23</c:v>
                </c:pt>
                <c:pt idx="4">
                  <c:v>17</c:v>
                </c:pt>
                <c:pt idx="5">
                  <c:v>31</c:v>
                </c:pt>
                <c:pt idx="6">
                  <c:v>32</c:v>
                </c:pt>
                <c:pt idx="7">
                  <c:v>23</c:v>
                </c:pt>
                <c:pt idx="8">
                  <c:v>26</c:v>
                </c:pt>
                <c:pt idx="9">
                  <c:v>29</c:v>
                </c:pt>
                <c:pt idx="10">
                  <c:v>35</c:v>
                </c:pt>
                <c:pt idx="11">
                  <c:v>43</c:v>
                </c:pt>
                <c:pt idx="12">
                  <c:v>43</c:v>
                </c:pt>
                <c:pt idx="13">
                  <c:v>22</c:v>
                </c:pt>
                <c:pt idx="14">
                  <c:v>25</c:v>
                </c:pt>
                <c:pt idx="15">
                  <c:v>29</c:v>
                </c:pt>
                <c:pt idx="16">
                  <c:v>37</c:v>
                </c:pt>
                <c:pt idx="17">
                  <c:v>38</c:v>
                </c:pt>
                <c:pt idx="18">
                  <c:v>41</c:v>
                </c:pt>
                <c:pt idx="19">
                  <c:v>47</c:v>
                </c:pt>
                <c:pt idx="20">
                  <c:v>35</c:v>
                </c:pt>
                <c:pt idx="21">
                  <c:v>28</c:v>
                </c:pt>
                <c:pt idx="22">
                  <c:v>28</c:v>
                </c:pt>
                <c:pt idx="23">
                  <c:v>35</c:v>
                </c:pt>
                <c:pt idx="24">
                  <c:v>32</c:v>
                </c:pt>
                <c:pt idx="25">
                  <c:v>23</c:v>
                </c:pt>
                <c:pt idx="26">
                  <c:v>27</c:v>
                </c:pt>
                <c:pt idx="27">
                  <c:v>37</c:v>
                </c:pt>
                <c:pt idx="28">
                  <c:v>44</c:v>
                </c:pt>
                <c:pt idx="29">
                  <c:v>40</c:v>
                </c:pt>
                <c:pt idx="30">
                  <c:v>33</c:v>
                </c:pt>
                <c:pt idx="31">
                  <c:v>32</c:v>
                </c:pt>
                <c:pt idx="32">
                  <c:v>42</c:v>
                </c:pt>
                <c:pt idx="33">
                  <c:v>41</c:v>
                </c:pt>
                <c:pt idx="34">
                  <c:v>33</c:v>
                </c:pt>
                <c:pt idx="35">
                  <c:v>32</c:v>
                </c:pt>
                <c:pt idx="36">
                  <c:v>46</c:v>
                </c:pt>
                <c:pt idx="37">
                  <c:v>44</c:v>
                </c:pt>
                <c:pt idx="38">
                  <c:v>44</c:v>
                </c:pt>
                <c:pt idx="39">
                  <c:v>30</c:v>
                </c:pt>
                <c:pt idx="40">
                  <c:v>30</c:v>
                </c:pt>
                <c:pt idx="41">
                  <c:v>36</c:v>
                </c:pt>
                <c:pt idx="42">
                  <c:v>31</c:v>
                </c:pt>
                <c:pt idx="43">
                  <c:v>36</c:v>
                </c:pt>
                <c:pt idx="44">
                  <c:v>35</c:v>
                </c:pt>
                <c:pt idx="45">
                  <c:v>46</c:v>
                </c:pt>
                <c:pt idx="46">
                  <c:v>37</c:v>
                </c:pt>
                <c:pt idx="47">
                  <c:v>27</c:v>
                </c:pt>
                <c:pt idx="48">
                  <c:v>36</c:v>
                </c:pt>
                <c:pt idx="49">
                  <c:v>44</c:v>
                </c:pt>
                <c:pt idx="50">
                  <c:v>42</c:v>
                </c:pt>
                <c:pt idx="51">
                  <c:v>56</c:v>
                </c:pt>
                <c:pt idx="52">
                  <c:v>42</c:v>
                </c:pt>
                <c:pt idx="53">
                  <c:v>35</c:v>
                </c:pt>
                <c:pt idx="54">
                  <c:v>36</c:v>
                </c:pt>
                <c:pt idx="55">
                  <c:v>35</c:v>
                </c:pt>
                <c:pt idx="56">
                  <c:v>26</c:v>
                </c:pt>
                <c:pt idx="57">
                  <c:v>19</c:v>
                </c:pt>
                <c:pt idx="58">
                  <c:v>37</c:v>
                </c:pt>
                <c:pt idx="59">
                  <c:v>25</c:v>
                </c:pt>
                <c:pt idx="60">
                  <c:v>22</c:v>
                </c:pt>
                <c:pt idx="61">
                  <c:v>21</c:v>
                </c:pt>
                <c:pt idx="62">
                  <c:v>31</c:v>
                </c:pt>
                <c:pt idx="63">
                  <c:v>42</c:v>
                </c:pt>
                <c:pt idx="64">
                  <c:v>38</c:v>
                </c:pt>
                <c:pt idx="65">
                  <c:v>33</c:v>
                </c:pt>
                <c:pt idx="66">
                  <c:v>27</c:v>
                </c:pt>
                <c:pt idx="67">
                  <c:v>37</c:v>
                </c:pt>
                <c:pt idx="68">
                  <c:v>27</c:v>
                </c:pt>
                <c:pt idx="69">
                  <c:v>17</c:v>
                </c:pt>
                <c:pt idx="70">
                  <c:v>19</c:v>
                </c:pt>
                <c:pt idx="71">
                  <c:v>18</c:v>
                </c:pt>
                <c:pt idx="72">
                  <c:v>23</c:v>
                </c:pt>
                <c:pt idx="73">
                  <c:v>33</c:v>
                </c:pt>
                <c:pt idx="74">
                  <c:v>34</c:v>
                </c:pt>
                <c:pt idx="75">
                  <c:v>33</c:v>
                </c:pt>
                <c:pt idx="76">
                  <c:v>25</c:v>
                </c:pt>
                <c:pt idx="77">
                  <c:v>23</c:v>
                </c:pt>
                <c:pt idx="78">
                  <c:v>26</c:v>
                </c:pt>
                <c:pt idx="79">
                  <c:v>29</c:v>
                </c:pt>
                <c:pt idx="80">
                  <c:v>29</c:v>
                </c:pt>
                <c:pt idx="81">
                  <c:v>30</c:v>
                </c:pt>
                <c:pt idx="82">
                  <c:v>20</c:v>
                </c:pt>
                <c:pt idx="83">
                  <c:v>9</c:v>
                </c:pt>
                <c:pt idx="84">
                  <c:v>18</c:v>
                </c:pt>
                <c:pt idx="85">
                  <c:v>18</c:v>
                </c:pt>
                <c:pt idx="86">
                  <c:v>11</c:v>
                </c:pt>
                <c:pt idx="87">
                  <c:v>24</c:v>
                </c:pt>
                <c:pt idx="88">
                  <c:v>19</c:v>
                </c:pt>
                <c:pt idx="89">
                  <c:v>24</c:v>
                </c:pt>
                <c:pt idx="90">
                  <c:v>32</c:v>
                </c:pt>
                <c:pt idx="91">
                  <c:v>25</c:v>
                </c:pt>
                <c:pt idx="92">
                  <c:v>33</c:v>
                </c:pt>
                <c:pt idx="93">
                  <c:v>23</c:v>
                </c:pt>
                <c:pt idx="94">
                  <c:v>34</c:v>
                </c:pt>
                <c:pt idx="95">
                  <c:v>32</c:v>
                </c:pt>
                <c:pt idx="96">
                  <c:v>29</c:v>
                </c:pt>
                <c:pt idx="97">
                  <c:v>20</c:v>
                </c:pt>
                <c:pt idx="98">
                  <c:v>19</c:v>
                </c:pt>
                <c:pt idx="99">
                  <c:v>27</c:v>
                </c:pt>
                <c:pt idx="100">
                  <c:v>23</c:v>
                </c:pt>
                <c:pt idx="101">
                  <c:v>24</c:v>
                </c:pt>
                <c:pt idx="102">
                  <c:v>30</c:v>
                </c:pt>
                <c:pt idx="103">
                  <c:v>22</c:v>
                </c:pt>
                <c:pt idx="104">
                  <c:v>20</c:v>
                </c:pt>
                <c:pt idx="105">
                  <c:v>4</c:v>
                </c:pt>
                <c:pt idx="106">
                  <c:v>14</c:v>
                </c:pt>
                <c:pt idx="107">
                  <c:v>9</c:v>
                </c:pt>
                <c:pt idx="108">
                  <c:v>13</c:v>
                </c:pt>
                <c:pt idx="109">
                  <c:v>21</c:v>
                </c:pt>
                <c:pt idx="110">
                  <c:v>29</c:v>
                </c:pt>
                <c:pt idx="111">
                  <c:v>22</c:v>
                </c:pt>
                <c:pt idx="112">
                  <c:v>25</c:v>
                </c:pt>
                <c:pt idx="113">
                  <c:v>22</c:v>
                </c:pt>
                <c:pt idx="114">
                  <c:v>33</c:v>
                </c:pt>
              </c:numCache>
            </c:numRef>
          </c:val>
        </c:ser>
        <c:marker val="1"/>
        <c:axId val="94154112"/>
        <c:axId val="94164096"/>
      </c:lineChart>
      <c:catAx>
        <c:axId val="94154112"/>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94164096"/>
        <c:crosses val="autoZero"/>
        <c:auto val="1"/>
        <c:lblAlgn val="ctr"/>
        <c:lblOffset val="100"/>
        <c:tickLblSkip val="4"/>
      </c:catAx>
      <c:valAx>
        <c:axId val="94164096"/>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94154112"/>
        <c:crosses val="autoZero"/>
        <c:crossBetween val="between"/>
      </c:valAx>
      <c:spPr>
        <a:solidFill>
          <a:srgbClr val="FFFFFF"/>
        </a:solidFill>
        <a:ln w="25400">
          <a:noFill/>
        </a:ln>
      </c:spPr>
    </c:plotArea>
    <c:legend>
      <c:legendPos val="r"/>
      <c:layout>
        <c:manualLayout>
          <c:xMode val="edge"/>
          <c:yMode val="edge"/>
          <c:x val="0.85024942057686193"/>
          <c:y val="0.21527923592884204"/>
          <c:w val="0.13781108501788294"/>
          <c:h val="0.32638998250222007"/>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China - Vsls @ Anchorage</a:t>
            </a:r>
          </a:p>
        </c:rich>
      </c:tx>
      <c:layout/>
      <c:spPr>
        <a:noFill/>
        <a:ln w="25400">
          <a:noFill/>
        </a:ln>
      </c:spPr>
    </c:title>
    <c:plotArea>
      <c:layout>
        <c:manualLayout>
          <c:layoutTarget val="inner"/>
          <c:xMode val="edge"/>
          <c:yMode val="edge"/>
          <c:x val="0.1023348236463"/>
          <c:y val="0.17586206896551687"/>
          <c:w val="0.72975658221560002"/>
          <c:h val="0.55517241379312265"/>
        </c:manualLayout>
      </c:layout>
      <c:lineChart>
        <c:grouping val="standard"/>
        <c:ser>
          <c:idx val="0"/>
          <c:order val="0"/>
          <c:tx>
            <c:v>Supramax</c:v>
          </c:tx>
          <c:spPr>
            <a:ln w="25400">
              <a:solidFill>
                <a:srgbClr val="666699"/>
              </a:solidFill>
              <a:prstDash val="solid"/>
            </a:ln>
          </c:spPr>
          <c:marker>
            <c:symbol val="none"/>
          </c:marker>
          <c:cat>
            <c:strRef>
              <c:f>China!$B$552:$B$665</c:f>
              <c:strCache>
                <c:ptCount val="11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strCache>
            </c:strRef>
          </c:cat>
          <c:val>
            <c:numRef>
              <c:f>China!$D$552:$D$666</c:f>
              <c:numCache>
                <c:formatCode>General</c:formatCode>
                <c:ptCount val="115"/>
                <c:pt idx="0">
                  <c:v>12</c:v>
                </c:pt>
                <c:pt idx="1">
                  <c:v>24</c:v>
                </c:pt>
                <c:pt idx="2">
                  <c:v>26</c:v>
                </c:pt>
                <c:pt idx="3">
                  <c:v>20</c:v>
                </c:pt>
                <c:pt idx="4">
                  <c:v>14</c:v>
                </c:pt>
                <c:pt idx="5">
                  <c:v>14</c:v>
                </c:pt>
                <c:pt idx="6">
                  <c:v>12</c:v>
                </c:pt>
                <c:pt idx="7">
                  <c:v>12</c:v>
                </c:pt>
                <c:pt idx="8">
                  <c:v>15</c:v>
                </c:pt>
                <c:pt idx="9">
                  <c:v>14</c:v>
                </c:pt>
                <c:pt idx="10">
                  <c:v>6</c:v>
                </c:pt>
                <c:pt idx="11">
                  <c:v>4</c:v>
                </c:pt>
                <c:pt idx="12">
                  <c:v>4</c:v>
                </c:pt>
                <c:pt idx="13">
                  <c:v>6</c:v>
                </c:pt>
                <c:pt idx="14">
                  <c:v>9</c:v>
                </c:pt>
                <c:pt idx="15">
                  <c:v>11</c:v>
                </c:pt>
                <c:pt idx="16">
                  <c:v>9</c:v>
                </c:pt>
                <c:pt idx="17">
                  <c:v>0</c:v>
                </c:pt>
                <c:pt idx="18">
                  <c:v>3</c:v>
                </c:pt>
                <c:pt idx="19">
                  <c:v>3</c:v>
                </c:pt>
                <c:pt idx="20">
                  <c:v>8</c:v>
                </c:pt>
                <c:pt idx="21">
                  <c:v>6</c:v>
                </c:pt>
                <c:pt idx="22">
                  <c:v>7</c:v>
                </c:pt>
                <c:pt idx="23">
                  <c:v>2</c:v>
                </c:pt>
                <c:pt idx="24">
                  <c:v>2</c:v>
                </c:pt>
                <c:pt idx="25">
                  <c:v>4</c:v>
                </c:pt>
                <c:pt idx="26">
                  <c:v>0</c:v>
                </c:pt>
                <c:pt idx="27">
                  <c:v>0</c:v>
                </c:pt>
                <c:pt idx="28">
                  <c:v>1</c:v>
                </c:pt>
                <c:pt idx="29">
                  <c:v>0</c:v>
                </c:pt>
                <c:pt idx="30">
                  <c:v>0</c:v>
                </c:pt>
                <c:pt idx="31">
                  <c:v>1</c:v>
                </c:pt>
                <c:pt idx="32">
                  <c:v>1</c:v>
                </c:pt>
                <c:pt idx="33">
                  <c:v>1</c:v>
                </c:pt>
                <c:pt idx="34">
                  <c:v>2</c:v>
                </c:pt>
                <c:pt idx="35">
                  <c:v>2</c:v>
                </c:pt>
                <c:pt idx="36">
                  <c:v>6</c:v>
                </c:pt>
                <c:pt idx="37">
                  <c:v>6</c:v>
                </c:pt>
                <c:pt idx="38">
                  <c:v>4</c:v>
                </c:pt>
                <c:pt idx="39">
                  <c:v>4</c:v>
                </c:pt>
                <c:pt idx="40">
                  <c:v>0</c:v>
                </c:pt>
                <c:pt idx="41">
                  <c:v>1</c:v>
                </c:pt>
                <c:pt idx="42">
                  <c:v>3</c:v>
                </c:pt>
                <c:pt idx="43">
                  <c:v>4</c:v>
                </c:pt>
                <c:pt idx="44">
                  <c:v>4</c:v>
                </c:pt>
                <c:pt idx="45">
                  <c:v>3</c:v>
                </c:pt>
                <c:pt idx="46">
                  <c:v>4</c:v>
                </c:pt>
                <c:pt idx="47">
                  <c:v>0</c:v>
                </c:pt>
                <c:pt idx="48">
                  <c:v>4</c:v>
                </c:pt>
                <c:pt idx="49">
                  <c:v>7</c:v>
                </c:pt>
                <c:pt idx="50">
                  <c:v>3</c:v>
                </c:pt>
                <c:pt idx="51">
                  <c:v>7</c:v>
                </c:pt>
                <c:pt idx="52">
                  <c:v>4</c:v>
                </c:pt>
                <c:pt idx="53">
                  <c:v>5</c:v>
                </c:pt>
                <c:pt idx="54">
                  <c:v>5</c:v>
                </c:pt>
                <c:pt idx="55">
                  <c:v>6</c:v>
                </c:pt>
                <c:pt idx="56">
                  <c:v>5</c:v>
                </c:pt>
                <c:pt idx="57">
                  <c:v>2</c:v>
                </c:pt>
                <c:pt idx="58">
                  <c:v>3</c:v>
                </c:pt>
                <c:pt idx="59">
                  <c:v>4</c:v>
                </c:pt>
                <c:pt idx="60">
                  <c:v>4</c:v>
                </c:pt>
                <c:pt idx="61">
                  <c:v>4</c:v>
                </c:pt>
                <c:pt idx="62">
                  <c:v>4</c:v>
                </c:pt>
                <c:pt idx="63">
                  <c:v>5</c:v>
                </c:pt>
                <c:pt idx="64">
                  <c:v>5</c:v>
                </c:pt>
                <c:pt idx="65">
                  <c:v>7</c:v>
                </c:pt>
                <c:pt idx="66">
                  <c:v>7</c:v>
                </c:pt>
                <c:pt idx="67">
                  <c:v>12</c:v>
                </c:pt>
                <c:pt idx="68">
                  <c:v>6</c:v>
                </c:pt>
                <c:pt idx="69">
                  <c:v>2</c:v>
                </c:pt>
                <c:pt idx="70">
                  <c:v>9</c:v>
                </c:pt>
                <c:pt idx="71">
                  <c:v>5</c:v>
                </c:pt>
                <c:pt idx="72">
                  <c:v>5</c:v>
                </c:pt>
                <c:pt idx="73">
                  <c:v>5</c:v>
                </c:pt>
                <c:pt idx="74">
                  <c:v>5</c:v>
                </c:pt>
                <c:pt idx="75">
                  <c:v>5</c:v>
                </c:pt>
                <c:pt idx="76">
                  <c:v>5</c:v>
                </c:pt>
                <c:pt idx="77">
                  <c:v>5</c:v>
                </c:pt>
                <c:pt idx="78">
                  <c:v>2</c:v>
                </c:pt>
                <c:pt idx="79">
                  <c:v>2</c:v>
                </c:pt>
                <c:pt idx="80">
                  <c:v>2</c:v>
                </c:pt>
                <c:pt idx="81">
                  <c:v>8</c:v>
                </c:pt>
                <c:pt idx="82">
                  <c:v>7</c:v>
                </c:pt>
                <c:pt idx="83">
                  <c:v>7</c:v>
                </c:pt>
                <c:pt idx="84">
                  <c:v>0</c:v>
                </c:pt>
                <c:pt idx="85">
                  <c:v>4</c:v>
                </c:pt>
                <c:pt idx="86">
                  <c:v>4</c:v>
                </c:pt>
                <c:pt idx="87">
                  <c:v>6</c:v>
                </c:pt>
                <c:pt idx="88">
                  <c:v>5</c:v>
                </c:pt>
                <c:pt idx="89">
                  <c:v>6</c:v>
                </c:pt>
                <c:pt idx="90">
                  <c:v>5</c:v>
                </c:pt>
                <c:pt idx="91">
                  <c:v>2</c:v>
                </c:pt>
                <c:pt idx="92">
                  <c:v>2</c:v>
                </c:pt>
                <c:pt idx="93">
                  <c:v>8</c:v>
                </c:pt>
                <c:pt idx="94">
                  <c:v>8</c:v>
                </c:pt>
                <c:pt idx="95">
                  <c:v>8</c:v>
                </c:pt>
                <c:pt idx="96">
                  <c:v>8</c:v>
                </c:pt>
                <c:pt idx="97">
                  <c:v>5</c:v>
                </c:pt>
                <c:pt idx="98">
                  <c:v>8</c:v>
                </c:pt>
                <c:pt idx="99">
                  <c:v>6</c:v>
                </c:pt>
                <c:pt idx="100">
                  <c:v>6</c:v>
                </c:pt>
                <c:pt idx="101">
                  <c:v>8</c:v>
                </c:pt>
                <c:pt idx="102">
                  <c:v>6</c:v>
                </c:pt>
                <c:pt idx="103">
                  <c:v>8</c:v>
                </c:pt>
                <c:pt idx="104">
                  <c:v>3</c:v>
                </c:pt>
                <c:pt idx="105">
                  <c:v>10</c:v>
                </c:pt>
                <c:pt idx="106">
                  <c:v>6</c:v>
                </c:pt>
                <c:pt idx="107">
                  <c:v>4</c:v>
                </c:pt>
                <c:pt idx="108">
                  <c:v>11</c:v>
                </c:pt>
                <c:pt idx="109">
                  <c:v>11</c:v>
                </c:pt>
                <c:pt idx="110">
                  <c:v>11</c:v>
                </c:pt>
                <c:pt idx="111">
                  <c:v>11</c:v>
                </c:pt>
                <c:pt idx="112">
                  <c:v>6</c:v>
                </c:pt>
                <c:pt idx="113">
                  <c:v>2</c:v>
                </c:pt>
                <c:pt idx="114">
                  <c:v>3</c:v>
                </c:pt>
              </c:numCache>
            </c:numRef>
          </c:val>
        </c:ser>
        <c:ser>
          <c:idx val="1"/>
          <c:order val="1"/>
          <c:tx>
            <c:v>Panamax</c:v>
          </c:tx>
          <c:spPr>
            <a:ln w="25400">
              <a:solidFill>
                <a:srgbClr val="993366"/>
              </a:solidFill>
              <a:prstDash val="solid"/>
            </a:ln>
          </c:spPr>
          <c:marker>
            <c:symbol val="none"/>
          </c:marker>
          <c:cat>
            <c:strRef>
              <c:f>China!$B$552:$B$665</c:f>
              <c:strCache>
                <c:ptCount val="11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strCache>
            </c:strRef>
          </c:cat>
          <c:val>
            <c:numRef>
              <c:f>China!$E$552:$E$666</c:f>
              <c:numCache>
                <c:formatCode>General</c:formatCode>
                <c:ptCount val="115"/>
                <c:pt idx="0">
                  <c:v>9</c:v>
                </c:pt>
                <c:pt idx="1">
                  <c:v>20</c:v>
                </c:pt>
                <c:pt idx="2">
                  <c:v>24</c:v>
                </c:pt>
                <c:pt idx="3">
                  <c:v>22</c:v>
                </c:pt>
                <c:pt idx="4">
                  <c:v>12</c:v>
                </c:pt>
                <c:pt idx="5">
                  <c:v>12</c:v>
                </c:pt>
                <c:pt idx="6">
                  <c:v>10</c:v>
                </c:pt>
                <c:pt idx="7">
                  <c:v>5</c:v>
                </c:pt>
                <c:pt idx="8">
                  <c:v>5</c:v>
                </c:pt>
                <c:pt idx="9">
                  <c:v>10</c:v>
                </c:pt>
                <c:pt idx="10">
                  <c:v>7</c:v>
                </c:pt>
                <c:pt idx="11">
                  <c:v>8</c:v>
                </c:pt>
                <c:pt idx="12">
                  <c:v>5</c:v>
                </c:pt>
                <c:pt idx="13">
                  <c:v>21</c:v>
                </c:pt>
                <c:pt idx="14">
                  <c:v>10</c:v>
                </c:pt>
                <c:pt idx="15">
                  <c:v>7</c:v>
                </c:pt>
                <c:pt idx="16">
                  <c:v>6</c:v>
                </c:pt>
                <c:pt idx="17">
                  <c:v>0</c:v>
                </c:pt>
                <c:pt idx="18">
                  <c:v>10</c:v>
                </c:pt>
                <c:pt idx="19">
                  <c:v>10</c:v>
                </c:pt>
                <c:pt idx="20">
                  <c:v>12</c:v>
                </c:pt>
                <c:pt idx="21">
                  <c:v>9</c:v>
                </c:pt>
                <c:pt idx="22">
                  <c:v>4</c:v>
                </c:pt>
                <c:pt idx="23">
                  <c:v>5</c:v>
                </c:pt>
                <c:pt idx="24">
                  <c:v>7</c:v>
                </c:pt>
                <c:pt idx="25">
                  <c:v>7</c:v>
                </c:pt>
                <c:pt idx="26">
                  <c:v>5</c:v>
                </c:pt>
                <c:pt idx="27">
                  <c:v>8</c:v>
                </c:pt>
                <c:pt idx="28">
                  <c:v>8</c:v>
                </c:pt>
                <c:pt idx="29">
                  <c:v>8</c:v>
                </c:pt>
                <c:pt idx="30">
                  <c:v>19</c:v>
                </c:pt>
                <c:pt idx="31">
                  <c:v>12</c:v>
                </c:pt>
                <c:pt idx="32">
                  <c:v>14</c:v>
                </c:pt>
                <c:pt idx="33">
                  <c:v>7</c:v>
                </c:pt>
                <c:pt idx="34">
                  <c:v>14</c:v>
                </c:pt>
                <c:pt idx="35">
                  <c:v>8</c:v>
                </c:pt>
                <c:pt idx="36">
                  <c:v>18</c:v>
                </c:pt>
                <c:pt idx="37">
                  <c:v>12</c:v>
                </c:pt>
                <c:pt idx="38">
                  <c:v>6</c:v>
                </c:pt>
                <c:pt idx="39">
                  <c:v>5</c:v>
                </c:pt>
                <c:pt idx="40">
                  <c:v>3</c:v>
                </c:pt>
                <c:pt idx="41">
                  <c:v>9</c:v>
                </c:pt>
                <c:pt idx="42">
                  <c:v>11</c:v>
                </c:pt>
                <c:pt idx="43">
                  <c:v>15</c:v>
                </c:pt>
                <c:pt idx="44">
                  <c:v>17</c:v>
                </c:pt>
                <c:pt idx="45">
                  <c:v>13</c:v>
                </c:pt>
                <c:pt idx="46">
                  <c:v>7</c:v>
                </c:pt>
                <c:pt idx="47">
                  <c:v>3</c:v>
                </c:pt>
                <c:pt idx="48">
                  <c:v>8</c:v>
                </c:pt>
                <c:pt idx="49">
                  <c:v>5</c:v>
                </c:pt>
                <c:pt idx="50">
                  <c:v>6</c:v>
                </c:pt>
                <c:pt idx="51">
                  <c:v>11</c:v>
                </c:pt>
                <c:pt idx="52">
                  <c:v>5</c:v>
                </c:pt>
                <c:pt idx="53">
                  <c:v>5</c:v>
                </c:pt>
                <c:pt idx="54">
                  <c:v>6</c:v>
                </c:pt>
                <c:pt idx="55">
                  <c:v>4</c:v>
                </c:pt>
                <c:pt idx="56">
                  <c:v>5</c:v>
                </c:pt>
                <c:pt idx="57">
                  <c:v>8</c:v>
                </c:pt>
                <c:pt idx="58">
                  <c:v>9</c:v>
                </c:pt>
                <c:pt idx="59">
                  <c:v>8</c:v>
                </c:pt>
                <c:pt idx="60">
                  <c:v>8</c:v>
                </c:pt>
                <c:pt idx="61">
                  <c:v>4</c:v>
                </c:pt>
                <c:pt idx="62">
                  <c:v>6</c:v>
                </c:pt>
                <c:pt idx="63">
                  <c:v>3</c:v>
                </c:pt>
                <c:pt idx="64">
                  <c:v>3</c:v>
                </c:pt>
                <c:pt idx="65">
                  <c:v>7</c:v>
                </c:pt>
                <c:pt idx="66">
                  <c:v>13</c:v>
                </c:pt>
                <c:pt idx="67">
                  <c:v>12</c:v>
                </c:pt>
                <c:pt idx="68">
                  <c:v>5</c:v>
                </c:pt>
                <c:pt idx="69">
                  <c:v>6</c:v>
                </c:pt>
                <c:pt idx="70">
                  <c:v>8</c:v>
                </c:pt>
                <c:pt idx="71">
                  <c:v>6</c:v>
                </c:pt>
                <c:pt idx="72">
                  <c:v>6</c:v>
                </c:pt>
                <c:pt idx="73">
                  <c:v>6</c:v>
                </c:pt>
                <c:pt idx="74">
                  <c:v>6</c:v>
                </c:pt>
                <c:pt idx="75">
                  <c:v>12</c:v>
                </c:pt>
                <c:pt idx="76">
                  <c:v>18</c:v>
                </c:pt>
                <c:pt idx="77">
                  <c:v>15</c:v>
                </c:pt>
                <c:pt idx="78">
                  <c:v>8</c:v>
                </c:pt>
                <c:pt idx="79">
                  <c:v>4</c:v>
                </c:pt>
                <c:pt idx="80">
                  <c:v>2</c:v>
                </c:pt>
                <c:pt idx="81">
                  <c:v>6</c:v>
                </c:pt>
                <c:pt idx="82">
                  <c:v>11</c:v>
                </c:pt>
                <c:pt idx="83">
                  <c:v>11</c:v>
                </c:pt>
                <c:pt idx="84">
                  <c:v>2</c:v>
                </c:pt>
                <c:pt idx="85">
                  <c:v>10</c:v>
                </c:pt>
                <c:pt idx="86">
                  <c:v>2</c:v>
                </c:pt>
                <c:pt idx="87">
                  <c:v>5</c:v>
                </c:pt>
                <c:pt idx="88">
                  <c:v>11</c:v>
                </c:pt>
                <c:pt idx="89">
                  <c:v>15</c:v>
                </c:pt>
                <c:pt idx="90">
                  <c:v>11</c:v>
                </c:pt>
                <c:pt idx="91">
                  <c:v>4</c:v>
                </c:pt>
                <c:pt idx="92">
                  <c:v>9</c:v>
                </c:pt>
                <c:pt idx="93">
                  <c:v>14</c:v>
                </c:pt>
                <c:pt idx="94">
                  <c:v>14</c:v>
                </c:pt>
                <c:pt idx="95">
                  <c:v>14</c:v>
                </c:pt>
                <c:pt idx="96">
                  <c:v>14</c:v>
                </c:pt>
                <c:pt idx="97">
                  <c:v>12</c:v>
                </c:pt>
                <c:pt idx="98">
                  <c:v>9</c:v>
                </c:pt>
                <c:pt idx="99">
                  <c:v>7</c:v>
                </c:pt>
                <c:pt idx="100">
                  <c:v>11</c:v>
                </c:pt>
                <c:pt idx="101">
                  <c:v>18</c:v>
                </c:pt>
                <c:pt idx="102">
                  <c:v>8</c:v>
                </c:pt>
                <c:pt idx="103">
                  <c:v>13</c:v>
                </c:pt>
                <c:pt idx="104">
                  <c:v>12</c:v>
                </c:pt>
                <c:pt idx="105">
                  <c:v>12</c:v>
                </c:pt>
                <c:pt idx="106">
                  <c:v>4</c:v>
                </c:pt>
                <c:pt idx="107">
                  <c:v>8</c:v>
                </c:pt>
                <c:pt idx="108">
                  <c:v>11</c:v>
                </c:pt>
                <c:pt idx="109">
                  <c:v>11</c:v>
                </c:pt>
                <c:pt idx="110">
                  <c:v>11</c:v>
                </c:pt>
                <c:pt idx="111">
                  <c:v>11</c:v>
                </c:pt>
                <c:pt idx="112">
                  <c:v>9</c:v>
                </c:pt>
                <c:pt idx="113">
                  <c:v>9</c:v>
                </c:pt>
                <c:pt idx="114">
                  <c:v>9</c:v>
                </c:pt>
              </c:numCache>
            </c:numRef>
          </c:val>
        </c:ser>
        <c:ser>
          <c:idx val="2"/>
          <c:order val="2"/>
          <c:tx>
            <c:v>Capesize</c:v>
          </c:tx>
          <c:spPr>
            <a:ln w="25400">
              <a:solidFill>
                <a:srgbClr val="90713A"/>
              </a:solidFill>
              <a:prstDash val="solid"/>
            </a:ln>
          </c:spPr>
          <c:marker>
            <c:symbol val="none"/>
          </c:marker>
          <c:cat>
            <c:strRef>
              <c:f>China!$B$552:$B$665</c:f>
              <c:strCache>
                <c:ptCount val="11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strCache>
            </c:strRef>
          </c:cat>
          <c:val>
            <c:numRef>
              <c:f>China!$F$552:$F$666</c:f>
              <c:numCache>
                <c:formatCode>General</c:formatCode>
                <c:ptCount val="115"/>
                <c:pt idx="0">
                  <c:v>60</c:v>
                </c:pt>
                <c:pt idx="1">
                  <c:v>71</c:v>
                </c:pt>
                <c:pt idx="2">
                  <c:v>56</c:v>
                </c:pt>
                <c:pt idx="3">
                  <c:v>40</c:v>
                </c:pt>
                <c:pt idx="4">
                  <c:v>10</c:v>
                </c:pt>
                <c:pt idx="5">
                  <c:v>40</c:v>
                </c:pt>
                <c:pt idx="6">
                  <c:v>34</c:v>
                </c:pt>
                <c:pt idx="7">
                  <c:v>35</c:v>
                </c:pt>
                <c:pt idx="8">
                  <c:v>45</c:v>
                </c:pt>
                <c:pt idx="9">
                  <c:v>44</c:v>
                </c:pt>
                <c:pt idx="10">
                  <c:v>29</c:v>
                </c:pt>
                <c:pt idx="11">
                  <c:v>26</c:v>
                </c:pt>
                <c:pt idx="12">
                  <c:v>16</c:v>
                </c:pt>
                <c:pt idx="13">
                  <c:v>37</c:v>
                </c:pt>
                <c:pt idx="14">
                  <c:v>26</c:v>
                </c:pt>
                <c:pt idx="15">
                  <c:v>31</c:v>
                </c:pt>
                <c:pt idx="16">
                  <c:v>39</c:v>
                </c:pt>
                <c:pt idx="17">
                  <c:v>48</c:v>
                </c:pt>
                <c:pt idx="18">
                  <c:v>47</c:v>
                </c:pt>
                <c:pt idx="19">
                  <c:v>42</c:v>
                </c:pt>
                <c:pt idx="20">
                  <c:v>46</c:v>
                </c:pt>
                <c:pt idx="21">
                  <c:v>43</c:v>
                </c:pt>
                <c:pt idx="22">
                  <c:v>42</c:v>
                </c:pt>
                <c:pt idx="23">
                  <c:v>40</c:v>
                </c:pt>
                <c:pt idx="24">
                  <c:v>36</c:v>
                </c:pt>
                <c:pt idx="25">
                  <c:v>48</c:v>
                </c:pt>
                <c:pt idx="26">
                  <c:v>26</c:v>
                </c:pt>
                <c:pt idx="27">
                  <c:v>38</c:v>
                </c:pt>
                <c:pt idx="28">
                  <c:v>35</c:v>
                </c:pt>
                <c:pt idx="29">
                  <c:v>48</c:v>
                </c:pt>
                <c:pt idx="30">
                  <c:v>54</c:v>
                </c:pt>
                <c:pt idx="31">
                  <c:v>38</c:v>
                </c:pt>
                <c:pt idx="32">
                  <c:v>41</c:v>
                </c:pt>
                <c:pt idx="33">
                  <c:v>31</c:v>
                </c:pt>
                <c:pt idx="34">
                  <c:v>31</c:v>
                </c:pt>
                <c:pt idx="35">
                  <c:v>34</c:v>
                </c:pt>
                <c:pt idx="36">
                  <c:v>38</c:v>
                </c:pt>
                <c:pt idx="37">
                  <c:v>56</c:v>
                </c:pt>
                <c:pt idx="38">
                  <c:v>22</c:v>
                </c:pt>
                <c:pt idx="39">
                  <c:v>29</c:v>
                </c:pt>
                <c:pt idx="40">
                  <c:v>28</c:v>
                </c:pt>
                <c:pt idx="41">
                  <c:v>36</c:v>
                </c:pt>
                <c:pt idx="42">
                  <c:v>39</c:v>
                </c:pt>
                <c:pt idx="43">
                  <c:v>45</c:v>
                </c:pt>
                <c:pt idx="44">
                  <c:v>50</c:v>
                </c:pt>
                <c:pt idx="45">
                  <c:v>51</c:v>
                </c:pt>
                <c:pt idx="46">
                  <c:v>56</c:v>
                </c:pt>
                <c:pt idx="47">
                  <c:v>60</c:v>
                </c:pt>
                <c:pt idx="48">
                  <c:v>50</c:v>
                </c:pt>
                <c:pt idx="49">
                  <c:v>54</c:v>
                </c:pt>
                <c:pt idx="50">
                  <c:v>44</c:v>
                </c:pt>
                <c:pt idx="51">
                  <c:v>44</c:v>
                </c:pt>
                <c:pt idx="52">
                  <c:v>51</c:v>
                </c:pt>
                <c:pt idx="53">
                  <c:v>59</c:v>
                </c:pt>
                <c:pt idx="54">
                  <c:v>41</c:v>
                </c:pt>
                <c:pt idx="55">
                  <c:v>49</c:v>
                </c:pt>
                <c:pt idx="56">
                  <c:v>40</c:v>
                </c:pt>
                <c:pt idx="57">
                  <c:v>45</c:v>
                </c:pt>
                <c:pt idx="58">
                  <c:v>32</c:v>
                </c:pt>
                <c:pt idx="59">
                  <c:v>46</c:v>
                </c:pt>
                <c:pt idx="60">
                  <c:v>46</c:v>
                </c:pt>
                <c:pt idx="61">
                  <c:v>32</c:v>
                </c:pt>
                <c:pt idx="62">
                  <c:v>36</c:v>
                </c:pt>
                <c:pt idx="63">
                  <c:v>43</c:v>
                </c:pt>
                <c:pt idx="64">
                  <c:v>43</c:v>
                </c:pt>
                <c:pt idx="65">
                  <c:v>38</c:v>
                </c:pt>
                <c:pt idx="66">
                  <c:v>50</c:v>
                </c:pt>
                <c:pt idx="67">
                  <c:v>40</c:v>
                </c:pt>
                <c:pt idx="68">
                  <c:v>40</c:v>
                </c:pt>
                <c:pt idx="69">
                  <c:v>55</c:v>
                </c:pt>
                <c:pt idx="70">
                  <c:v>50</c:v>
                </c:pt>
                <c:pt idx="71">
                  <c:v>55</c:v>
                </c:pt>
                <c:pt idx="72">
                  <c:v>57</c:v>
                </c:pt>
                <c:pt idx="73">
                  <c:v>57</c:v>
                </c:pt>
                <c:pt idx="74">
                  <c:v>57</c:v>
                </c:pt>
                <c:pt idx="75">
                  <c:v>68</c:v>
                </c:pt>
                <c:pt idx="76">
                  <c:v>69</c:v>
                </c:pt>
                <c:pt idx="77">
                  <c:v>54</c:v>
                </c:pt>
                <c:pt idx="78">
                  <c:v>40</c:v>
                </c:pt>
                <c:pt idx="79">
                  <c:v>15</c:v>
                </c:pt>
                <c:pt idx="80">
                  <c:v>22</c:v>
                </c:pt>
                <c:pt idx="81">
                  <c:v>14</c:v>
                </c:pt>
                <c:pt idx="82">
                  <c:v>45</c:v>
                </c:pt>
                <c:pt idx="83">
                  <c:v>45</c:v>
                </c:pt>
                <c:pt idx="84">
                  <c:v>12</c:v>
                </c:pt>
                <c:pt idx="85">
                  <c:v>28</c:v>
                </c:pt>
                <c:pt idx="86">
                  <c:v>23</c:v>
                </c:pt>
                <c:pt idx="87">
                  <c:v>26</c:v>
                </c:pt>
                <c:pt idx="88">
                  <c:v>36</c:v>
                </c:pt>
                <c:pt idx="89">
                  <c:v>33</c:v>
                </c:pt>
                <c:pt idx="90">
                  <c:v>32</c:v>
                </c:pt>
                <c:pt idx="91">
                  <c:v>22</c:v>
                </c:pt>
                <c:pt idx="92">
                  <c:v>25</c:v>
                </c:pt>
                <c:pt idx="93">
                  <c:v>35</c:v>
                </c:pt>
                <c:pt idx="94">
                  <c:v>35</c:v>
                </c:pt>
                <c:pt idx="95">
                  <c:v>35</c:v>
                </c:pt>
                <c:pt idx="96">
                  <c:v>35</c:v>
                </c:pt>
                <c:pt idx="97">
                  <c:v>53</c:v>
                </c:pt>
                <c:pt idx="98">
                  <c:v>46</c:v>
                </c:pt>
                <c:pt idx="99">
                  <c:v>68</c:v>
                </c:pt>
                <c:pt idx="100">
                  <c:v>52</c:v>
                </c:pt>
                <c:pt idx="101">
                  <c:v>53</c:v>
                </c:pt>
                <c:pt idx="102">
                  <c:v>31</c:v>
                </c:pt>
                <c:pt idx="103">
                  <c:v>37</c:v>
                </c:pt>
                <c:pt idx="104">
                  <c:v>47</c:v>
                </c:pt>
                <c:pt idx="105">
                  <c:v>30</c:v>
                </c:pt>
                <c:pt idx="106">
                  <c:v>39</c:v>
                </c:pt>
                <c:pt idx="107">
                  <c:v>37</c:v>
                </c:pt>
                <c:pt idx="108">
                  <c:v>48</c:v>
                </c:pt>
                <c:pt idx="109">
                  <c:v>48</c:v>
                </c:pt>
                <c:pt idx="110">
                  <c:v>48</c:v>
                </c:pt>
                <c:pt idx="111">
                  <c:v>48</c:v>
                </c:pt>
                <c:pt idx="112">
                  <c:v>50</c:v>
                </c:pt>
                <c:pt idx="113">
                  <c:v>26</c:v>
                </c:pt>
                <c:pt idx="114">
                  <c:v>35</c:v>
                </c:pt>
              </c:numCache>
            </c:numRef>
          </c:val>
        </c:ser>
        <c:ser>
          <c:idx val="3"/>
          <c:order val="3"/>
          <c:tx>
            <c:v>Total</c:v>
          </c:tx>
          <c:spPr>
            <a:ln w="25400">
              <a:solidFill>
                <a:srgbClr val="666699"/>
              </a:solidFill>
              <a:prstDash val="solid"/>
            </a:ln>
          </c:spPr>
          <c:marker>
            <c:symbol val="none"/>
          </c:marker>
          <c:cat>
            <c:strRef>
              <c:f>China!$B$552:$B$665</c:f>
              <c:strCache>
                <c:ptCount val="11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strCache>
            </c:strRef>
          </c:cat>
          <c:val>
            <c:numRef>
              <c:f>China!$G$552:$G$666</c:f>
              <c:numCache>
                <c:formatCode>General</c:formatCode>
                <c:ptCount val="115"/>
                <c:pt idx="0">
                  <c:v>81</c:v>
                </c:pt>
                <c:pt idx="1">
                  <c:v>115</c:v>
                </c:pt>
                <c:pt idx="2">
                  <c:v>106</c:v>
                </c:pt>
                <c:pt idx="3">
                  <c:v>82</c:v>
                </c:pt>
                <c:pt idx="4">
                  <c:v>66</c:v>
                </c:pt>
                <c:pt idx="5">
                  <c:v>66</c:v>
                </c:pt>
                <c:pt idx="6">
                  <c:v>56</c:v>
                </c:pt>
                <c:pt idx="7">
                  <c:v>52</c:v>
                </c:pt>
                <c:pt idx="8">
                  <c:v>65</c:v>
                </c:pt>
                <c:pt idx="9">
                  <c:v>68</c:v>
                </c:pt>
                <c:pt idx="10">
                  <c:v>42</c:v>
                </c:pt>
                <c:pt idx="11">
                  <c:v>38</c:v>
                </c:pt>
                <c:pt idx="12">
                  <c:v>25</c:v>
                </c:pt>
                <c:pt idx="13">
                  <c:v>64</c:v>
                </c:pt>
                <c:pt idx="14">
                  <c:v>45</c:v>
                </c:pt>
                <c:pt idx="15">
                  <c:v>49</c:v>
                </c:pt>
                <c:pt idx="16">
                  <c:v>54</c:v>
                </c:pt>
                <c:pt idx="17">
                  <c:v>48</c:v>
                </c:pt>
                <c:pt idx="18">
                  <c:v>60</c:v>
                </c:pt>
                <c:pt idx="19">
                  <c:v>55</c:v>
                </c:pt>
                <c:pt idx="20">
                  <c:v>66</c:v>
                </c:pt>
                <c:pt idx="21">
                  <c:v>58</c:v>
                </c:pt>
                <c:pt idx="22">
                  <c:v>53</c:v>
                </c:pt>
                <c:pt idx="23">
                  <c:v>47</c:v>
                </c:pt>
                <c:pt idx="24">
                  <c:v>45</c:v>
                </c:pt>
                <c:pt idx="25">
                  <c:v>59</c:v>
                </c:pt>
                <c:pt idx="26">
                  <c:v>31</c:v>
                </c:pt>
                <c:pt idx="27">
                  <c:v>46</c:v>
                </c:pt>
                <c:pt idx="28">
                  <c:v>44</c:v>
                </c:pt>
                <c:pt idx="29">
                  <c:v>56</c:v>
                </c:pt>
                <c:pt idx="30">
                  <c:v>73</c:v>
                </c:pt>
                <c:pt idx="31">
                  <c:v>51</c:v>
                </c:pt>
                <c:pt idx="32">
                  <c:v>56</c:v>
                </c:pt>
                <c:pt idx="33">
                  <c:v>37</c:v>
                </c:pt>
                <c:pt idx="34">
                  <c:v>37</c:v>
                </c:pt>
                <c:pt idx="35">
                  <c:v>44</c:v>
                </c:pt>
                <c:pt idx="36">
                  <c:v>62</c:v>
                </c:pt>
                <c:pt idx="37">
                  <c:v>74</c:v>
                </c:pt>
                <c:pt idx="38">
                  <c:v>67</c:v>
                </c:pt>
                <c:pt idx="39">
                  <c:v>38</c:v>
                </c:pt>
                <c:pt idx="40">
                  <c:v>31</c:v>
                </c:pt>
                <c:pt idx="41">
                  <c:v>46</c:v>
                </c:pt>
                <c:pt idx="42">
                  <c:v>53</c:v>
                </c:pt>
                <c:pt idx="43">
                  <c:v>64</c:v>
                </c:pt>
                <c:pt idx="44">
                  <c:v>71</c:v>
                </c:pt>
                <c:pt idx="45">
                  <c:v>67</c:v>
                </c:pt>
                <c:pt idx="46">
                  <c:v>67</c:v>
                </c:pt>
                <c:pt idx="47">
                  <c:v>63</c:v>
                </c:pt>
                <c:pt idx="48">
                  <c:v>62</c:v>
                </c:pt>
                <c:pt idx="49">
                  <c:v>66</c:v>
                </c:pt>
                <c:pt idx="50">
                  <c:v>53</c:v>
                </c:pt>
                <c:pt idx="51">
                  <c:v>62</c:v>
                </c:pt>
                <c:pt idx="52">
                  <c:v>60</c:v>
                </c:pt>
                <c:pt idx="53">
                  <c:v>69</c:v>
                </c:pt>
                <c:pt idx="54">
                  <c:v>52</c:v>
                </c:pt>
                <c:pt idx="55">
                  <c:v>59</c:v>
                </c:pt>
                <c:pt idx="56">
                  <c:v>50</c:v>
                </c:pt>
                <c:pt idx="57">
                  <c:v>55</c:v>
                </c:pt>
                <c:pt idx="58">
                  <c:v>44</c:v>
                </c:pt>
                <c:pt idx="59">
                  <c:v>58</c:v>
                </c:pt>
                <c:pt idx="60">
                  <c:v>58</c:v>
                </c:pt>
                <c:pt idx="61">
                  <c:v>42</c:v>
                </c:pt>
                <c:pt idx="62">
                  <c:v>54</c:v>
                </c:pt>
                <c:pt idx="63">
                  <c:v>57</c:v>
                </c:pt>
                <c:pt idx="64">
                  <c:v>57</c:v>
                </c:pt>
                <c:pt idx="65">
                  <c:v>61</c:v>
                </c:pt>
                <c:pt idx="66">
                  <c:v>78</c:v>
                </c:pt>
                <c:pt idx="67">
                  <c:v>71</c:v>
                </c:pt>
                <c:pt idx="68">
                  <c:v>55</c:v>
                </c:pt>
                <c:pt idx="69">
                  <c:v>63</c:v>
                </c:pt>
                <c:pt idx="70">
                  <c:v>69</c:v>
                </c:pt>
                <c:pt idx="71">
                  <c:v>69</c:v>
                </c:pt>
                <c:pt idx="72">
                  <c:v>69</c:v>
                </c:pt>
                <c:pt idx="73">
                  <c:v>69</c:v>
                </c:pt>
                <c:pt idx="74">
                  <c:v>69</c:v>
                </c:pt>
                <c:pt idx="75">
                  <c:v>86</c:v>
                </c:pt>
                <c:pt idx="76">
                  <c:v>93</c:v>
                </c:pt>
                <c:pt idx="77">
                  <c:v>75</c:v>
                </c:pt>
                <c:pt idx="78">
                  <c:v>54</c:v>
                </c:pt>
                <c:pt idx="79">
                  <c:v>25</c:v>
                </c:pt>
                <c:pt idx="80">
                  <c:v>31</c:v>
                </c:pt>
                <c:pt idx="81">
                  <c:v>29</c:v>
                </c:pt>
                <c:pt idx="82">
                  <c:v>65</c:v>
                </c:pt>
                <c:pt idx="83">
                  <c:v>65</c:v>
                </c:pt>
                <c:pt idx="84">
                  <c:v>17</c:v>
                </c:pt>
                <c:pt idx="85">
                  <c:v>51</c:v>
                </c:pt>
                <c:pt idx="86">
                  <c:v>37</c:v>
                </c:pt>
                <c:pt idx="87">
                  <c:v>48</c:v>
                </c:pt>
                <c:pt idx="88">
                  <c:v>60</c:v>
                </c:pt>
                <c:pt idx="89">
                  <c:v>61</c:v>
                </c:pt>
                <c:pt idx="90">
                  <c:v>52</c:v>
                </c:pt>
                <c:pt idx="91">
                  <c:v>28</c:v>
                </c:pt>
                <c:pt idx="92">
                  <c:v>40</c:v>
                </c:pt>
                <c:pt idx="93">
                  <c:v>65</c:v>
                </c:pt>
                <c:pt idx="94">
                  <c:v>65</c:v>
                </c:pt>
                <c:pt idx="95">
                  <c:v>65</c:v>
                </c:pt>
                <c:pt idx="96">
                  <c:v>65</c:v>
                </c:pt>
                <c:pt idx="97">
                  <c:v>80</c:v>
                </c:pt>
                <c:pt idx="98">
                  <c:v>69</c:v>
                </c:pt>
                <c:pt idx="99">
                  <c:v>87</c:v>
                </c:pt>
                <c:pt idx="100">
                  <c:v>83</c:v>
                </c:pt>
                <c:pt idx="101">
                  <c:v>95</c:v>
                </c:pt>
                <c:pt idx="102">
                  <c:v>64</c:v>
                </c:pt>
                <c:pt idx="103">
                  <c:v>70</c:v>
                </c:pt>
                <c:pt idx="104">
                  <c:v>73</c:v>
                </c:pt>
                <c:pt idx="105">
                  <c:v>55</c:v>
                </c:pt>
                <c:pt idx="106">
                  <c:v>56</c:v>
                </c:pt>
                <c:pt idx="107">
                  <c:v>62</c:v>
                </c:pt>
                <c:pt idx="108">
                  <c:v>79</c:v>
                </c:pt>
                <c:pt idx="109">
                  <c:v>79</c:v>
                </c:pt>
                <c:pt idx="110">
                  <c:v>79</c:v>
                </c:pt>
                <c:pt idx="111">
                  <c:v>79</c:v>
                </c:pt>
                <c:pt idx="112">
                  <c:v>77</c:v>
                </c:pt>
                <c:pt idx="113">
                  <c:v>42</c:v>
                </c:pt>
                <c:pt idx="114">
                  <c:v>48</c:v>
                </c:pt>
              </c:numCache>
            </c:numRef>
          </c:val>
        </c:ser>
        <c:marker val="1"/>
        <c:axId val="93830528"/>
        <c:axId val="94127232"/>
      </c:lineChart>
      <c:catAx>
        <c:axId val="93830528"/>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94127232"/>
        <c:crosses val="autoZero"/>
        <c:auto val="1"/>
        <c:lblAlgn val="ctr"/>
        <c:lblOffset val="100"/>
        <c:tickLblSkip val="4"/>
      </c:catAx>
      <c:valAx>
        <c:axId val="9412723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93830528"/>
        <c:crosses val="autoZero"/>
        <c:crossBetween val="between"/>
      </c:valAx>
      <c:spPr>
        <a:solidFill>
          <a:srgbClr val="FFFFFF"/>
        </a:solidFill>
        <a:ln w="25400">
          <a:noFill/>
        </a:ln>
      </c:spPr>
    </c:plotArea>
    <c:legend>
      <c:legendPos val="r"/>
      <c:layout>
        <c:manualLayout>
          <c:xMode val="edge"/>
          <c:yMode val="edge"/>
          <c:x val="0.83159461271720603"/>
          <c:y val="0.1862068965517418"/>
          <c:w val="0.16244412514130727"/>
          <c:h val="0.31724137931036461"/>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Indonesia - Vsls @ Anchorage</a:t>
            </a:r>
          </a:p>
        </c:rich>
      </c:tx>
      <c:layout/>
      <c:spPr>
        <a:noFill/>
        <a:ln w="25400">
          <a:noFill/>
        </a:ln>
      </c:spPr>
    </c:title>
    <c:plotArea>
      <c:layout>
        <c:manualLayout>
          <c:layoutTarget val="inner"/>
          <c:xMode val="edge"/>
          <c:yMode val="edge"/>
          <c:x val="0.10298514968017602"/>
          <c:y val="0.15625052982086104"/>
          <c:w val="0.7407966466878867"/>
          <c:h val="0.58333531133119998"/>
        </c:manualLayout>
      </c:layout>
      <c:lineChart>
        <c:grouping val="standard"/>
        <c:ser>
          <c:idx val="0"/>
          <c:order val="0"/>
          <c:tx>
            <c:v>Supramax</c:v>
          </c:tx>
          <c:spPr>
            <a:ln w="25400">
              <a:solidFill>
                <a:srgbClr val="666699"/>
              </a:solidFill>
              <a:prstDash val="solid"/>
            </a:ln>
          </c:spPr>
          <c:marker>
            <c:symbol val="none"/>
          </c:marker>
          <c:cat>
            <c:strRef>
              <c:f>Indonesia!$B$380:$B$493</c:f>
              <c:strCache>
                <c:ptCount val="11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strCache>
            </c:strRef>
          </c:cat>
          <c:val>
            <c:numRef>
              <c:f>Indonesia!$D$380:$D$494</c:f>
              <c:numCache>
                <c:formatCode>General</c:formatCode>
                <c:ptCount val="115"/>
                <c:pt idx="0">
                  <c:v>14</c:v>
                </c:pt>
                <c:pt idx="1">
                  <c:v>6</c:v>
                </c:pt>
                <c:pt idx="2">
                  <c:v>11</c:v>
                </c:pt>
                <c:pt idx="3">
                  <c:v>11</c:v>
                </c:pt>
                <c:pt idx="4">
                  <c:v>12</c:v>
                </c:pt>
                <c:pt idx="5">
                  <c:v>17</c:v>
                </c:pt>
                <c:pt idx="6">
                  <c:v>10</c:v>
                </c:pt>
                <c:pt idx="7">
                  <c:v>12</c:v>
                </c:pt>
                <c:pt idx="8">
                  <c:v>15</c:v>
                </c:pt>
                <c:pt idx="9">
                  <c:v>17</c:v>
                </c:pt>
                <c:pt idx="10">
                  <c:v>13</c:v>
                </c:pt>
                <c:pt idx="11">
                  <c:v>13</c:v>
                </c:pt>
                <c:pt idx="12">
                  <c:v>11</c:v>
                </c:pt>
                <c:pt idx="13">
                  <c:v>14</c:v>
                </c:pt>
                <c:pt idx="14">
                  <c:v>10</c:v>
                </c:pt>
                <c:pt idx="15">
                  <c:v>17</c:v>
                </c:pt>
                <c:pt idx="16">
                  <c:v>23</c:v>
                </c:pt>
                <c:pt idx="17">
                  <c:v>18</c:v>
                </c:pt>
                <c:pt idx="18">
                  <c:v>11</c:v>
                </c:pt>
                <c:pt idx="19">
                  <c:v>18</c:v>
                </c:pt>
                <c:pt idx="20">
                  <c:v>23</c:v>
                </c:pt>
                <c:pt idx="21">
                  <c:v>8</c:v>
                </c:pt>
                <c:pt idx="22">
                  <c:v>6</c:v>
                </c:pt>
                <c:pt idx="23">
                  <c:v>11</c:v>
                </c:pt>
                <c:pt idx="24">
                  <c:v>9</c:v>
                </c:pt>
                <c:pt idx="25">
                  <c:v>16</c:v>
                </c:pt>
                <c:pt idx="26">
                  <c:v>11</c:v>
                </c:pt>
                <c:pt idx="27">
                  <c:v>16</c:v>
                </c:pt>
                <c:pt idx="28">
                  <c:v>22</c:v>
                </c:pt>
                <c:pt idx="29">
                  <c:v>32</c:v>
                </c:pt>
                <c:pt idx="30">
                  <c:v>9</c:v>
                </c:pt>
                <c:pt idx="31">
                  <c:v>9</c:v>
                </c:pt>
                <c:pt idx="32">
                  <c:v>9</c:v>
                </c:pt>
                <c:pt idx="33">
                  <c:v>11</c:v>
                </c:pt>
                <c:pt idx="34">
                  <c:v>20</c:v>
                </c:pt>
                <c:pt idx="35">
                  <c:v>13</c:v>
                </c:pt>
                <c:pt idx="36">
                  <c:v>25</c:v>
                </c:pt>
                <c:pt idx="37">
                  <c:v>23</c:v>
                </c:pt>
                <c:pt idx="38">
                  <c:v>12</c:v>
                </c:pt>
                <c:pt idx="39">
                  <c:v>4</c:v>
                </c:pt>
                <c:pt idx="40">
                  <c:v>11</c:v>
                </c:pt>
                <c:pt idx="41">
                  <c:v>8</c:v>
                </c:pt>
                <c:pt idx="42">
                  <c:v>9</c:v>
                </c:pt>
                <c:pt idx="43">
                  <c:v>13</c:v>
                </c:pt>
                <c:pt idx="44">
                  <c:v>11</c:v>
                </c:pt>
                <c:pt idx="45">
                  <c:v>7</c:v>
                </c:pt>
                <c:pt idx="46">
                  <c:v>5</c:v>
                </c:pt>
                <c:pt idx="47">
                  <c:v>5</c:v>
                </c:pt>
                <c:pt idx="48">
                  <c:v>5</c:v>
                </c:pt>
                <c:pt idx="49">
                  <c:v>5</c:v>
                </c:pt>
                <c:pt idx="50">
                  <c:v>5</c:v>
                </c:pt>
                <c:pt idx="51">
                  <c:v>5</c:v>
                </c:pt>
                <c:pt idx="52">
                  <c:v>5</c:v>
                </c:pt>
                <c:pt idx="53">
                  <c:v>5</c:v>
                </c:pt>
                <c:pt idx="54">
                  <c:v>5</c:v>
                </c:pt>
                <c:pt idx="55">
                  <c:v>4</c:v>
                </c:pt>
                <c:pt idx="56">
                  <c:v>5</c:v>
                </c:pt>
                <c:pt idx="57">
                  <c:v>5</c:v>
                </c:pt>
                <c:pt idx="58">
                  <c:v>5</c:v>
                </c:pt>
                <c:pt idx="59">
                  <c:v>19</c:v>
                </c:pt>
                <c:pt idx="60">
                  <c:v>10</c:v>
                </c:pt>
                <c:pt idx="61">
                  <c:v>11</c:v>
                </c:pt>
                <c:pt idx="62">
                  <c:v>14</c:v>
                </c:pt>
                <c:pt idx="63">
                  <c:v>20</c:v>
                </c:pt>
                <c:pt idx="64">
                  <c:v>16</c:v>
                </c:pt>
                <c:pt idx="65">
                  <c:v>9</c:v>
                </c:pt>
                <c:pt idx="66">
                  <c:v>22</c:v>
                </c:pt>
                <c:pt idx="67">
                  <c:v>14</c:v>
                </c:pt>
                <c:pt idx="68">
                  <c:v>8</c:v>
                </c:pt>
                <c:pt idx="69">
                  <c:v>8</c:v>
                </c:pt>
                <c:pt idx="70">
                  <c:v>10</c:v>
                </c:pt>
                <c:pt idx="71">
                  <c:v>18</c:v>
                </c:pt>
                <c:pt idx="72">
                  <c:v>9</c:v>
                </c:pt>
                <c:pt idx="73">
                  <c:v>9</c:v>
                </c:pt>
                <c:pt idx="74">
                  <c:v>9</c:v>
                </c:pt>
                <c:pt idx="75">
                  <c:v>6</c:v>
                </c:pt>
                <c:pt idx="76">
                  <c:v>8</c:v>
                </c:pt>
                <c:pt idx="77">
                  <c:v>14</c:v>
                </c:pt>
                <c:pt idx="78">
                  <c:v>14</c:v>
                </c:pt>
                <c:pt idx="79">
                  <c:v>8</c:v>
                </c:pt>
                <c:pt idx="80">
                  <c:v>7</c:v>
                </c:pt>
                <c:pt idx="81">
                  <c:v>11</c:v>
                </c:pt>
                <c:pt idx="82">
                  <c:v>7</c:v>
                </c:pt>
                <c:pt idx="83">
                  <c:v>7</c:v>
                </c:pt>
                <c:pt idx="84">
                  <c:v>10</c:v>
                </c:pt>
                <c:pt idx="85">
                  <c:v>10</c:v>
                </c:pt>
                <c:pt idx="86">
                  <c:v>4</c:v>
                </c:pt>
                <c:pt idx="87">
                  <c:v>5</c:v>
                </c:pt>
                <c:pt idx="88">
                  <c:v>6</c:v>
                </c:pt>
                <c:pt idx="89">
                  <c:v>6</c:v>
                </c:pt>
                <c:pt idx="90">
                  <c:v>13</c:v>
                </c:pt>
                <c:pt idx="91">
                  <c:v>7</c:v>
                </c:pt>
                <c:pt idx="92">
                  <c:v>5</c:v>
                </c:pt>
                <c:pt idx="93">
                  <c:v>14</c:v>
                </c:pt>
                <c:pt idx="94">
                  <c:v>14</c:v>
                </c:pt>
                <c:pt idx="95">
                  <c:v>15</c:v>
                </c:pt>
                <c:pt idx="96">
                  <c:v>9</c:v>
                </c:pt>
                <c:pt idx="97">
                  <c:v>9</c:v>
                </c:pt>
                <c:pt idx="98">
                  <c:v>16</c:v>
                </c:pt>
                <c:pt idx="99">
                  <c:v>12</c:v>
                </c:pt>
                <c:pt idx="100">
                  <c:v>15</c:v>
                </c:pt>
                <c:pt idx="101">
                  <c:v>13</c:v>
                </c:pt>
                <c:pt idx="102">
                  <c:v>17</c:v>
                </c:pt>
                <c:pt idx="103">
                  <c:v>19</c:v>
                </c:pt>
                <c:pt idx="104">
                  <c:v>28</c:v>
                </c:pt>
                <c:pt idx="105">
                  <c:v>22</c:v>
                </c:pt>
                <c:pt idx="106">
                  <c:v>11</c:v>
                </c:pt>
                <c:pt idx="107">
                  <c:v>17</c:v>
                </c:pt>
                <c:pt idx="108">
                  <c:v>32</c:v>
                </c:pt>
                <c:pt idx="109">
                  <c:v>12</c:v>
                </c:pt>
                <c:pt idx="110">
                  <c:v>18</c:v>
                </c:pt>
                <c:pt idx="111">
                  <c:v>3</c:v>
                </c:pt>
                <c:pt idx="112">
                  <c:v>11</c:v>
                </c:pt>
                <c:pt idx="113">
                  <c:v>6</c:v>
                </c:pt>
                <c:pt idx="114">
                  <c:v>5</c:v>
                </c:pt>
              </c:numCache>
            </c:numRef>
          </c:val>
        </c:ser>
        <c:ser>
          <c:idx val="1"/>
          <c:order val="1"/>
          <c:tx>
            <c:v>Panamax</c:v>
          </c:tx>
          <c:spPr>
            <a:ln w="25400">
              <a:solidFill>
                <a:srgbClr val="993366"/>
              </a:solidFill>
              <a:prstDash val="solid"/>
            </a:ln>
          </c:spPr>
          <c:marker>
            <c:symbol val="none"/>
          </c:marker>
          <c:cat>
            <c:strRef>
              <c:f>Indonesia!$B$380:$B$493</c:f>
              <c:strCache>
                <c:ptCount val="11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strCache>
            </c:strRef>
          </c:cat>
          <c:val>
            <c:numRef>
              <c:f>Indonesia!$E$380:$E$494</c:f>
              <c:numCache>
                <c:formatCode>General</c:formatCode>
                <c:ptCount val="115"/>
                <c:pt idx="0">
                  <c:v>28</c:v>
                </c:pt>
                <c:pt idx="1">
                  <c:v>21</c:v>
                </c:pt>
                <c:pt idx="2">
                  <c:v>29</c:v>
                </c:pt>
                <c:pt idx="3">
                  <c:v>39</c:v>
                </c:pt>
                <c:pt idx="4">
                  <c:v>37</c:v>
                </c:pt>
                <c:pt idx="5">
                  <c:v>27</c:v>
                </c:pt>
                <c:pt idx="6">
                  <c:v>28</c:v>
                </c:pt>
                <c:pt idx="7">
                  <c:v>36</c:v>
                </c:pt>
                <c:pt idx="8">
                  <c:v>33</c:v>
                </c:pt>
                <c:pt idx="9">
                  <c:v>18</c:v>
                </c:pt>
                <c:pt idx="10">
                  <c:v>44</c:v>
                </c:pt>
                <c:pt idx="11">
                  <c:v>25</c:v>
                </c:pt>
                <c:pt idx="12">
                  <c:v>37</c:v>
                </c:pt>
                <c:pt idx="13">
                  <c:v>36</c:v>
                </c:pt>
                <c:pt idx="14">
                  <c:v>28</c:v>
                </c:pt>
                <c:pt idx="15">
                  <c:v>34</c:v>
                </c:pt>
                <c:pt idx="16">
                  <c:v>45</c:v>
                </c:pt>
                <c:pt idx="17">
                  <c:v>33</c:v>
                </c:pt>
                <c:pt idx="18">
                  <c:v>31</c:v>
                </c:pt>
                <c:pt idx="19">
                  <c:v>42</c:v>
                </c:pt>
                <c:pt idx="20">
                  <c:v>32</c:v>
                </c:pt>
                <c:pt idx="21">
                  <c:v>29</c:v>
                </c:pt>
                <c:pt idx="22">
                  <c:v>25</c:v>
                </c:pt>
                <c:pt idx="23">
                  <c:v>46</c:v>
                </c:pt>
                <c:pt idx="24">
                  <c:v>35</c:v>
                </c:pt>
                <c:pt idx="25">
                  <c:v>56</c:v>
                </c:pt>
                <c:pt idx="26">
                  <c:v>62</c:v>
                </c:pt>
                <c:pt idx="27">
                  <c:v>50</c:v>
                </c:pt>
                <c:pt idx="28">
                  <c:v>36</c:v>
                </c:pt>
                <c:pt idx="29">
                  <c:v>46</c:v>
                </c:pt>
                <c:pt idx="30">
                  <c:v>40</c:v>
                </c:pt>
                <c:pt idx="31">
                  <c:v>36</c:v>
                </c:pt>
                <c:pt idx="32">
                  <c:v>36</c:v>
                </c:pt>
                <c:pt idx="33">
                  <c:v>39</c:v>
                </c:pt>
                <c:pt idx="34">
                  <c:v>51</c:v>
                </c:pt>
                <c:pt idx="35">
                  <c:v>55</c:v>
                </c:pt>
                <c:pt idx="36">
                  <c:v>54</c:v>
                </c:pt>
                <c:pt idx="37">
                  <c:v>50</c:v>
                </c:pt>
                <c:pt idx="38">
                  <c:v>56</c:v>
                </c:pt>
                <c:pt idx="39">
                  <c:v>52</c:v>
                </c:pt>
                <c:pt idx="40">
                  <c:v>45</c:v>
                </c:pt>
                <c:pt idx="41">
                  <c:v>44</c:v>
                </c:pt>
                <c:pt idx="42">
                  <c:v>50</c:v>
                </c:pt>
                <c:pt idx="43">
                  <c:v>47</c:v>
                </c:pt>
                <c:pt idx="44">
                  <c:v>41</c:v>
                </c:pt>
                <c:pt idx="45">
                  <c:v>41</c:v>
                </c:pt>
                <c:pt idx="46">
                  <c:v>37</c:v>
                </c:pt>
                <c:pt idx="47">
                  <c:v>26</c:v>
                </c:pt>
                <c:pt idx="48">
                  <c:v>25</c:v>
                </c:pt>
                <c:pt idx="49">
                  <c:v>19</c:v>
                </c:pt>
                <c:pt idx="50">
                  <c:v>28</c:v>
                </c:pt>
                <c:pt idx="51">
                  <c:v>34</c:v>
                </c:pt>
                <c:pt idx="52">
                  <c:v>32</c:v>
                </c:pt>
                <c:pt idx="53">
                  <c:v>28</c:v>
                </c:pt>
                <c:pt idx="54">
                  <c:v>34</c:v>
                </c:pt>
                <c:pt idx="55">
                  <c:v>33</c:v>
                </c:pt>
                <c:pt idx="56">
                  <c:v>26</c:v>
                </c:pt>
                <c:pt idx="57">
                  <c:v>27</c:v>
                </c:pt>
                <c:pt idx="58">
                  <c:v>25</c:v>
                </c:pt>
                <c:pt idx="59">
                  <c:v>38</c:v>
                </c:pt>
                <c:pt idx="60">
                  <c:v>63</c:v>
                </c:pt>
                <c:pt idx="61">
                  <c:v>46</c:v>
                </c:pt>
                <c:pt idx="62">
                  <c:v>34</c:v>
                </c:pt>
                <c:pt idx="63">
                  <c:v>31</c:v>
                </c:pt>
                <c:pt idx="64">
                  <c:v>36</c:v>
                </c:pt>
                <c:pt idx="65">
                  <c:v>25</c:v>
                </c:pt>
                <c:pt idx="66">
                  <c:v>42</c:v>
                </c:pt>
                <c:pt idx="67">
                  <c:v>41</c:v>
                </c:pt>
                <c:pt idx="68">
                  <c:v>41</c:v>
                </c:pt>
                <c:pt idx="69">
                  <c:v>29</c:v>
                </c:pt>
                <c:pt idx="70">
                  <c:v>30</c:v>
                </c:pt>
                <c:pt idx="71">
                  <c:v>24</c:v>
                </c:pt>
                <c:pt idx="72">
                  <c:v>32</c:v>
                </c:pt>
                <c:pt idx="73">
                  <c:v>32</c:v>
                </c:pt>
                <c:pt idx="74">
                  <c:v>32</c:v>
                </c:pt>
                <c:pt idx="75">
                  <c:v>26</c:v>
                </c:pt>
                <c:pt idx="76">
                  <c:v>17</c:v>
                </c:pt>
                <c:pt idx="77">
                  <c:v>15</c:v>
                </c:pt>
                <c:pt idx="78">
                  <c:v>23</c:v>
                </c:pt>
                <c:pt idx="79">
                  <c:v>12</c:v>
                </c:pt>
                <c:pt idx="80">
                  <c:v>10</c:v>
                </c:pt>
                <c:pt idx="81">
                  <c:v>21</c:v>
                </c:pt>
                <c:pt idx="82">
                  <c:v>10</c:v>
                </c:pt>
                <c:pt idx="83">
                  <c:v>10</c:v>
                </c:pt>
                <c:pt idx="84">
                  <c:v>9</c:v>
                </c:pt>
                <c:pt idx="85">
                  <c:v>29</c:v>
                </c:pt>
                <c:pt idx="86">
                  <c:v>9</c:v>
                </c:pt>
                <c:pt idx="87">
                  <c:v>11</c:v>
                </c:pt>
                <c:pt idx="88">
                  <c:v>4</c:v>
                </c:pt>
                <c:pt idx="89">
                  <c:v>6</c:v>
                </c:pt>
                <c:pt idx="90">
                  <c:v>11</c:v>
                </c:pt>
                <c:pt idx="91">
                  <c:v>19</c:v>
                </c:pt>
                <c:pt idx="92">
                  <c:v>8</c:v>
                </c:pt>
                <c:pt idx="93">
                  <c:v>11</c:v>
                </c:pt>
                <c:pt idx="94">
                  <c:v>13</c:v>
                </c:pt>
                <c:pt idx="95">
                  <c:v>7</c:v>
                </c:pt>
                <c:pt idx="96">
                  <c:v>10</c:v>
                </c:pt>
                <c:pt idx="97">
                  <c:v>10</c:v>
                </c:pt>
                <c:pt idx="98">
                  <c:v>6</c:v>
                </c:pt>
                <c:pt idx="99">
                  <c:v>16</c:v>
                </c:pt>
                <c:pt idx="100">
                  <c:v>6</c:v>
                </c:pt>
                <c:pt idx="101">
                  <c:v>8</c:v>
                </c:pt>
                <c:pt idx="102">
                  <c:v>2</c:v>
                </c:pt>
                <c:pt idx="103">
                  <c:v>18</c:v>
                </c:pt>
                <c:pt idx="104">
                  <c:v>16</c:v>
                </c:pt>
                <c:pt idx="105">
                  <c:v>12</c:v>
                </c:pt>
                <c:pt idx="106">
                  <c:v>8</c:v>
                </c:pt>
                <c:pt idx="107">
                  <c:v>13</c:v>
                </c:pt>
                <c:pt idx="108">
                  <c:v>19</c:v>
                </c:pt>
                <c:pt idx="109">
                  <c:v>6</c:v>
                </c:pt>
                <c:pt idx="110">
                  <c:v>10</c:v>
                </c:pt>
                <c:pt idx="111">
                  <c:v>12</c:v>
                </c:pt>
                <c:pt idx="112">
                  <c:v>13</c:v>
                </c:pt>
                <c:pt idx="113">
                  <c:v>7</c:v>
                </c:pt>
                <c:pt idx="114">
                  <c:v>5</c:v>
                </c:pt>
              </c:numCache>
            </c:numRef>
          </c:val>
        </c:ser>
        <c:ser>
          <c:idx val="2"/>
          <c:order val="2"/>
          <c:tx>
            <c:v>Capesize</c:v>
          </c:tx>
          <c:spPr>
            <a:ln w="25400">
              <a:solidFill>
                <a:srgbClr val="90713A"/>
              </a:solidFill>
              <a:prstDash val="solid"/>
            </a:ln>
          </c:spPr>
          <c:marker>
            <c:symbol val="none"/>
          </c:marker>
          <c:cat>
            <c:strRef>
              <c:f>Indonesia!$B$380:$B$493</c:f>
              <c:strCache>
                <c:ptCount val="11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strCache>
            </c:strRef>
          </c:cat>
          <c:val>
            <c:numRef>
              <c:f>Indonesia!$F$380:$F$494</c:f>
              <c:numCache>
                <c:formatCode>General</c:formatCode>
                <c:ptCount val="115"/>
                <c:pt idx="0">
                  <c:v>1</c:v>
                </c:pt>
                <c:pt idx="1">
                  <c:v>3</c:v>
                </c:pt>
                <c:pt idx="2">
                  <c:v>3</c:v>
                </c:pt>
                <c:pt idx="3">
                  <c:v>5</c:v>
                </c:pt>
                <c:pt idx="4">
                  <c:v>6</c:v>
                </c:pt>
                <c:pt idx="5">
                  <c:v>0</c:v>
                </c:pt>
                <c:pt idx="6">
                  <c:v>1</c:v>
                </c:pt>
                <c:pt idx="7">
                  <c:v>2</c:v>
                </c:pt>
                <c:pt idx="8">
                  <c:v>3</c:v>
                </c:pt>
                <c:pt idx="9">
                  <c:v>7</c:v>
                </c:pt>
                <c:pt idx="10">
                  <c:v>6</c:v>
                </c:pt>
                <c:pt idx="11">
                  <c:v>7</c:v>
                </c:pt>
                <c:pt idx="12">
                  <c:v>2</c:v>
                </c:pt>
                <c:pt idx="13">
                  <c:v>8</c:v>
                </c:pt>
                <c:pt idx="14">
                  <c:v>1</c:v>
                </c:pt>
                <c:pt idx="15">
                  <c:v>6</c:v>
                </c:pt>
                <c:pt idx="16">
                  <c:v>2</c:v>
                </c:pt>
                <c:pt idx="17">
                  <c:v>2</c:v>
                </c:pt>
                <c:pt idx="18">
                  <c:v>5</c:v>
                </c:pt>
                <c:pt idx="19">
                  <c:v>7</c:v>
                </c:pt>
                <c:pt idx="20">
                  <c:v>6</c:v>
                </c:pt>
                <c:pt idx="21">
                  <c:v>7</c:v>
                </c:pt>
                <c:pt idx="22">
                  <c:v>6</c:v>
                </c:pt>
                <c:pt idx="23">
                  <c:v>6</c:v>
                </c:pt>
                <c:pt idx="24">
                  <c:v>0</c:v>
                </c:pt>
                <c:pt idx="25">
                  <c:v>2</c:v>
                </c:pt>
                <c:pt idx="26">
                  <c:v>2</c:v>
                </c:pt>
                <c:pt idx="27">
                  <c:v>5</c:v>
                </c:pt>
                <c:pt idx="28">
                  <c:v>3</c:v>
                </c:pt>
                <c:pt idx="29">
                  <c:v>7</c:v>
                </c:pt>
                <c:pt idx="30">
                  <c:v>2</c:v>
                </c:pt>
                <c:pt idx="31">
                  <c:v>0</c:v>
                </c:pt>
                <c:pt idx="32">
                  <c:v>0</c:v>
                </c:pt>
                <c:pt idx="33">
                  <c:v>1</c:v>
                </c:pt>
                <c:pt idx="34">
                  <c:v>1</c:v>
                </c:pt>
                <c:pt idx="35">
                  <c:v>4</c:v>
                </c:pt>
                <c:pt idx="36">
                  <c:v>4</c:v>
                </c:pt>
                <c:pt idx="37">
                  <c:v>8</c:v>
                </c:pt>
                <c:pt idx="38">
                  <c:v>8</c:v>
                </c:pt>
                <c:pt idx="39">
                  <c:v>4</c:v>
                </c:pt>
                <c:pt idx="40">
                  <c:v>3</c:v>
                </c:pt>
                <c:pt idx="41">
                  <c:v>2</c:v>
                </c:pt>
                <c:pt idx="42">
                  <c:v>5</c:v>
                </c:pt>
                <c:pt idx="43">
                  <c:v>4</c:v>
                </c:pt>
                <c:pt idx="44">
                  <c:v>6</c:v>
                </c:pt>
                <c:pt idx="45">
                  <c:v>2</c:v>
                </c:pt>
                <c:pt idx="46">
                  <c:v>3</c:v>
                </c:pt>
                <c:pt idx="47">
                  <c:v>1</c:v>
                </c:pt>
                <c:pt idx="48">
                  <c:v>1</c:v>
                </c:pt>
                <c:pt idx="49">
                  <c:v>2</c:v>
                </c:pt>
                <c:pt idx="50">
                  <c:v>2</c:v>
                </c:pt>
                <c:pt idx="51">
                  <c:v>4</c:v>
                </c:pt>
                <c:pt idx="52">
                  <c:v>4</c:v>
                </c:pt>
                <c:pt idx="53">
                  <c:v>3</c:v>
                </c:pt>
                <c:pt idx="54">
                  <c:v>5</c:v>
                </c:pt>
                <c:pt idx="55">
                  <c:v>2</c:v>
                </c:pt>
                <c:pt idx="56">
                  <c:v>3</c:v>
                </c:pt>
                <c:pt idx="57">
                  <c:v>4</c:v>
                </c:pt>
                <c:pt idx="58">
                  <c:v>3</c:v>
                </c:pt>
                <c:pt idx="59">
                  <c:v>10</c:v>
                </c:pt>
                <c:pt idx="60">
                  <c:v>7</c:v>
                </c:pt>
                <c:pt idx="61">
                  <c:v>11</c:v>
                </c:pt>
                <c:pt idx="62">
                  <c:v>7</c:v>
                </c:pt>
                <c:pt idx="63">
                  <c:v>10</c:v>
                </c:pt>
                <c:pt idx="64">
                  <c:v>9</c:v>
                </c:pt>
                <c:pt idx="65">
                  <c:v>13</c:v>
                </c:pt>
                <c:pt idx="66">
                  <c:v>10</c:v>
                </c:pt>
                <c:pt idx="67">
                  <c:v>6</c:v>
                </c:pt>
                <c:pt idx="68">
                  <c:v>6</c:v>
                </c:pt>
                <c:pt idx="69">
                  <c:v>6</c:v>
                </c:pt>
                <c:pt idx="70">
                  <c:v>3</c:v>
                </c:pt>
                <c:pt idx="71">
                  <c:v>2</c:v>
                </c:pt>
                <c:pt idx="72">
                  <c:v>4</c:v>
                </c:pt>
                <c:pt idx="73">
                  <c:v>4</c:v>
                </c:pt>
                <c:pt idx="74">
                  <c:v>4</c:v>
                </c:pt>
                <c:pt idx="75">
                  <c:v>0</c:v>
                </c:pt>
                <c:pt idx="76">
                  <c:v>7</c:v>
                </c:pt>
                <c:pt idx="77">
                  <c:v>4</c:v>
                </c:pt>
                <c:pt idx="78">
                  <c:v>1</c:v>
                </c:pt>
                <c:pt idx="79">
                  <c:v>1</c:v>
                </c:pt>
                <c:pt idx="80">
                  <c:v>2</c:v>
                </c:pt>
                <c:pt idx="81">
                  <c:v>1</c:v>
                </c:pt>
                <c:pt idx="82">
                  <c:v>1</c:v>
                </c:pt>
                <c:pt idx="83">
                  <c:v>2</c:v>
                </c:pt>
                <c:pt idx="84">
                  <c:v>0</c:v>
                </c:pt>
                <c:pt idx="85">
                  <c:v>1</c:v>
                </c:pt>
                <c:pt idx="86">
                  <c:v>0</c:v>
                </c:pt>
                <c:pt idx="87">
                  <c:v>0</c:v>
                </c:pt>
                <c:pt idx="88">
                  <c:v>1</c:v>
                </c:pt>
                <c:pt idx="89">
                  <c:v>0</c:v>
                </c:pt>
                <c:pt idx="90">
                  <c:v>2</c:v>
                </c:pt>
                <c:pt idx="91">
                  <c:v>1</c:v>
                </c:pt>
                <c:pt idx="92">
                  <c:v>0</c:v>
                </c:pt>
                <c:pt idx="93">
                  <c:v>0</c:v>
                </c:pt>
                <c:pt idx="94">
                  <c:v>1</c:v>
                </c:pt>
                <c:pt idx="95">
                  <c:v>0</c:v>
                </c:pt>
                <c:pt idx="96">
                  <c:v>0</c:v>
                </c:pt>
                <c:pt idx="97">
                  <c:v>0</c:v>
                </c:pt>
                <c:pt idx="98">
                  <c:v>2</c:v>
                </c:pt>
                <c:pt idx="99">
                  <c:v>2</c:v>
                </c:pt>
                <c:pt idx="100">
                  <c:v>1</c:v>
                </c:pt>
                <c:pt idx="101">
                  <c:v>0</c:v>
                </c:pt>
                <c:pt idx="102">
                  <c:v>0</c:v>
                </c:pt>
                <c:pt idx="103">
                  <c:v>0</c:v>
                </c:pt>
                <c:pt idx="104">
                  <c:v>0</c:v>
                </c:pt>
                <c:pt idx="105">
                  <c:v>1</c:v>
                </c:pt>
                <c:pt idx="106">
                  <c:v>0</c:v>
                </c:pt>
                <c:pt idx="107">
                  <c:v>1</c:v>
                </c:pt>
                <c:pt idx="108">
                  <c:v>1</c:v>
                </c:pt>
                <c:pt idx="109">
                  <c:v>1</c:v>
                </c:pt>
                <c:pt idx="110">
                  <c:v>0</c:v>
                </c:pt>
                <c:pt idx="111">
                  <c:v>0</c:v>
                </c:pt>
                <c:pt idx="112">
                  <c:v>1</c:v>
                </c:pt>
                <c:pt idx="113">
                  <c:v>0</c:v>
                </c:pt>
                <c:pt idx="114">
                  <c:v>1</c:v>
                </c:pt>
              </c:numCache>
            </c:numRef>
          </c:val>
        </c:ser>
        <c:ser>
          <c:idx val="3"/>
          <c:order val="3"/>
          <c:tx>
            <c:v>Total</c:v>
          </c:tx>
          <c:spPr>
            <a:ln w="25400">
              <a:solidFill>
                <a:srgbClr val="666699"/>
              </a:solidFill>
              <a:prstDash val="solid"/>
            </a:ln>
          </c:spPr>
          <c:marker>
            <c:symbol val="none"/>
          </c:marker>
          <c:cat>
            <c:strRef>
              <c:f>Indonesia!$B$380:$B$493</c:f>
              <c:strCache>
                <c:ptCount val="11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strCache>
            </c:strRef>
          </c:cat>
          <c:val>
            <c:numRef>
              <c:f>Indonesia!$G$380:$G$494</c:f>
              <c:numCache>
                <c:formatCode>General</c:formatCode>
                <c:ptCount val="115"/>
                <c:pt idx="0">
                  <c:v>43</c:v>
                </c:pt>
                <c:pt idx="1">
                  <c:v>30</c:v>
                </c:pt>
                <c:pt idx="2">
                  <c:v>43</c:v>
                </c:pt>
                <c:pt idx="3">
                  <c:v>55</c:v>
                </c:pt>
                <c:pt idx="4">
                  <c:v>55</c:v>
                </c:pt>
                <c:pt idx="5">
                  <c:v>44</c:v>
                </c:pt>
                <c:pt idx="6">
                  <c:v>39</c:v>
                </c:pt>
                <c:pt idx="7">
                  <c:v>50</c:v>
                </c:pt>
                <c:pt idx="8">
                  <c:v>51</c:v>
                </c:pt>
                <c:pt idx="9">
                  <c:v>42</c:v>
                </c:pt>
                <c:pt idx="10">
                  <c:v>63</c:v>
                </c:pt>
                <c:pt idx="11">
                  <c:v>45</c:v>
                </c:pt>
                <c:pt idx="12">
                  <c:v>50</c:v>
                </c:pt>
                <c:pt idx="13">
                  <c:v>58</c:v>
                </c:pt>
                <c:pt idx="14">
                  <c:v>39</c:v>
                </c:pt>
                <c:pt idx="15">
                  <c:v>57</c:v>
                </c:pt>
                <c:pt idx="16">
                  <c:v>70</c:v>
                </c:pt>
                <c:pt idx="17">
                  <c:v>53</c:v>
                </c:pt>
                <c:pt idx="18">
                  <c:v>47</c:v>
                </c:pt>
                <c:pt idx="19">
                  <c:v>67</c:v>
                </c:pt>
                <c:pt idx="20">
                  <c:v>61</c:v>
                </c:pt>
                <c:pt idx="21">
                  <c:v>44</c:v>
                </c:pt>
                <c:pt idx="22">
                  <c:v>37</c:v>
                </c:pt>
                <c:pt idx="23">
                  <c:v>63</c:v>
                </c:pt>
                <c:pt idx="24">
                  <c:v>44</c:v>
                </c:pt>
                <c:pt idx="25">
                  <c:v>74</c:v>
                </c:pt>
                <c:pt idx="26">
                  <c:v>75</c:v>
                </c:pt>
                <c:pt idx="27">
                  <c:v>71</c:v>
                </c:pt>
                <c:pt idx="28">
                  <c:v>61</c:v>
                </c:pt>
                <c:pt idx="29">
                  <c:v>85</c:v>
                </c:pt>
                <c:pt idx="30">
                  <c:v>51</c:v>
                </c:pt>
                <c:pt idx="31">
                  <c:v>45</c:v>
                </c:pt>
                <c:pt idx="32">
                  <c:v>45</c:v>
                </c:pt>
                <c:pt idx="33">
                  <c:v>51</c:v>
                </c:pt>
                <c:pt idx="34">
                  <c:v>72</c:v>
                </c:pt>
                <c:pt idx="35">
                  <c:v>72</c:v>
                </c:pt>
                <c:pt idx="36">
                  <c:v>83</c:v>
                </c:pt>
                <c:pt idx="37">
                  <c:v>81</c:v>
                </c:pt>
                <c:pt idx="38">
                  <c:v>76</c:v>
                </c:pt>
                <c:pt idx="39">
                  <c:v>60</c:v>
                </c:pt>
                <c:pt idx="40">
                  <c:v>59</c:v>
                </c:pt>
                <c:pt idx="41">
                  <c:v>54</c:v>
                </c:pt>
                <c:pt idx="42">
                  <c:v>54</c:v>
                </c:pt>
                <c:pt idx="43">
                  <c:v>50</c:v>
                </c:pt>
                <c:pt idx="44">
                  <c:v>58</c:v>
                </c:pt>
                <c:pt idx="45">
                  <c:v>50</c:v>
                </c:pt>
                <c:pt idx="46">
                  <c:v>45</c:v>
                </c:pt>
                <c:pt idx="47">
                  <c:v>32</c:v>
                </c:pt>
                <c:pt idx="48">
                  <c:v>31</c:v>
                </c:pt>
                <c:pt idx="49">
                  <c:v>26</c:v>
                </c:pt>
                <c:pt idx="50">
                  <c:v>35</c:v>
                </c:pt>
                <c:pt idx="51">
                  <c:v>43</c:v>
                </c:pt>
                <c:pt idx="52">
                  <c:v>41</c:v>
                </c:pt>
                <c:pt idx="53">
                  <c:v>36</c:v>
                </c:pt>
                <c:pt idx="54">
                  <c:v>44</c:v>
                </c:pt>
                <c:pt idx="55">
                  <c:v>39</c:v>
                </c:pt>
                <c:pt idx="56">
                  <c:v>34</c:v>
                </c:pt>
                <c:pt idx="57">
                  <c:v>36</c:v>
                </c:pt>
                <c:pt idx="58">
                  <c:v>33</c:v>
                </c:pt>
                <c:pt idx="59">
                  <c:v>67</c:v>
                </c:pt>
                <c:pt idx="60">
                  <c:v>80</c:v>
                </c:pt>
                <c:pt idx="61">
                  <c:v>69</c:v>
                </c:pt>
                <c:pt idx="62">
                  <c:v>61</c:v>
                </c:pt>
                <c:pt idx="63">
                  <c:v>63</c:v>
                </c:pt>
                <c:pt idx="64">
                  <c:v>66</c:v>
                </c:pt>
                <c:pt idx="65">
                  <c:v>47</c:v>
                </c:pt>
                <c:pt idx="66">
                  <c:v>74</c:v>
                </c:pt>
                <c:pt idx="67">
                  <c:v>61</c:v>
                </c:pt>
                <c:pt idx="68">
                  <c:v>55</c:v>
                </c:pt>
                <c:pt idx="69">
                  <c:v>44</c:v>
                </c:pt>
                <c:pt idx="70">
                  <c:v>44</c:v>
                </c:pt>
                <c:pt idx="71">
                  <c:v>46</c:v>
                </c:pt>
                <c:pt idx="72">
                  <c:v>45</c:v>
                </c:pt>
                <c:pt idx="73">
                  <c:v>45</c:v>
                </c:pt>
                <c:pt idx="74">
                  <c:v>45</c:v>
                </c:pt>
                <c:pt idx="75">
                  <c:v>32</c:v>
                </c:pt>
                <c:pt idx="76">
                  <c:v>33</c:v>
                </c:pt>
                <c:pt idx="77">
                  <c:v>34</c:v>
                </c:pt>
                <c:pt idx="78">
                  <c:v>42</c:v>
                </c:pt>
                <c:pt idx="79">
                  <c:v>21</c:v>
                </c:pt>
                <c:pt idx="80">
                  <c:v>23</c:v>
                </c:pt>
                <c:pt idx="81">
                  <c:v>36</c:v>
                </c:pt>
                <c:pt idx="82">
                  <c:v>20</c:v>
                </c:pt>
                <c:pt idx="83">
                  <c:v>20</c:v>
                </c:pt>
                <c:pt idx="84">
                  <c:v>21</c:v>
                </c:pt>
                <c:pt idx="85">
                  <c:v>45</c:v>
                </c:pt>
                <c:pt idx="86">
                  <c:v>14</c:v>
                </c:pt>
                <c:pt idx="87">
                  <c:v>19</c:v>
                </c:pt>
                <c:pt idx="88">
                  <c:v>11</c:v>
                </c:pt>
                <c:pt idx="89">
                  <c:v>14</c:v>
                </c:pt>
                <c:pt idx="90">
                  <c:v>28</c:v>
                </c:pt>
                <c:pt idx="91">
                  <c:v>29</c:v>
                </c:pt>
                <c:pt idx="92">
                  <c:v>15</c:v>
                </c:pt>
                <c:pt idx="93">
                  <c:v>26</c:v>
                </c:pt>
                <c:pt idx="94">
                  <c:v>29</c:v>
                </c:pt>
                <c:pt idx="95">
                  <c:v>24</c:v>
                </c:pt>
                <c:pt idx="96">
                  <c:v>22</c:v>
                </c:pt>
                <c:pt idx="97">
                  <c:v>20</c:v>
                </c:pt>
                <c:pt idx="98">
                  <c:v>26</c:v>
                </c:pt>
                <c:pt idx="99">
                  <c:v>32</c:v>
                </c:pt>
                <c:pt idx="100">
                  <c:v>25</c:v>
                </c:pt>
                <c:pt idx="101">
                  <c:v>21</c:v>
                </c:pt>
                <c:pt idx="102">
                  <c:v>22</c:v>
                </c:pt>
                <c:pt idx="103">
                  <c:v>37</c:v>
                </c:pt>
                <c:pt idx="104">
                  <c:v>44</c:v>
                </c:pt>
                <c:pt idx="105">
                  <c:v>37</c:v>
                </c:pt>
                <c:pt idx="106">
                  <c:v>23</c:v>
                </c:pt>
                <c:pt idx="107">
                  <c:v>33</c:v>
                </c:pt>
                <c:pt idx="108">
                  <c:v>57</c:v>
                </c:pt>
                <c:pt idx="109">
                  <c:v>23</c:v>
                </c:pt>
                <c:pt idx="110">
                  <c:v>28</c:v>
                </c:pt>
                <c:pt idx="111">
                  <c:v>16</c:v>
                </c:pt>
                <c:pt idx="112">
                  <c:v>25</c:v>
                </c:pt>
                <c:pt idx="113">
                  <c:v>14</c:v>
                </c:pt>
                <c:pt idx="114">
                  <c:v>12</c:v>
                </c:pt>
              </c:numCache>
            </c:numRef>
          </c:val>
        </c:ser>
        <c:marker val="1"/>
        <c:axId val="94248960"/>
        <c:axId val="94250496"/>
      </c:lineChart>
      <c:catAx>
        <c:axId val="94248960"/>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94250496"/>
        <c:crosses val="autoZero"/>
        <c:auto val="1"/>
        <c:lblAlgn val="ctr"/>
        <c:lblOffset val="100"/>
        <c:tickLblSkip val="4"/>
      </c:catAx>
      <c:valAx>
        <c:axId val="94250496"/>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94248960"/>
        <c:crosses val="autoZero"/>
        <c:crossBetween val="between"/>
      </c:valAx>
      <c:spPr>
        <a:solidFill>
          <a:srgbClr val="FFFFFF"/>
        </a:solidFill>
        <a:ln w="25400">
          <a:noFill/>
        </a:ln>
      </c:spPr>
    </c:plotArea>
    <c:legend>
      <c:legendPos val="r"/>
      <c:layout>
        <c:manualLayout>
          <c:xMode val="edge"/>
          <c:yMode val="edge"/>
          <c:x val="0.84726435511350662"/>
          <c:y val="0.15393664333626036"/>
          <c:w val="0.14079615048120853"/>
          <c:h val="0.32638998250222007"/>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India - Vsls @ Anchorage</a:t>
            </a:r>
          </a:p>
        </c:rich>
      </c:tx>
      <c:layout/>
      <c:spPr>
        <a:noFill/>
        <a:ln w="25400">
          <a:noFill/>
        </a:ln>
      </c:spPr>
    </c:title>
    <c:plotArea>
      <c:layout>
        <c:manualLayout>
          <c:layoutTarget val="inner"/>
          <c:xMode val="edge"/>
          <c:yMode val="edge"/>
          <c:x val="0.10298514968017602"/>
          <c:y val="0.12427763203016602"/>
          <c:w val="0.74477674619030965"/>
          <c:h val="0.62077282006420065"/>
        </c:manualLayout>
      </c:layout>
      <c:lineChart>
        <c:grouping val="standard"/>
        <c:ser>
          <c:idx val="0"/>
          <c:order val="0"/>
          <c:tx>
            <c:v>Supramax</c:v>
          </c:tx>
          <c:spPr>
            <a:ln w="25400">
              <a:solidFill>
                <a:srgbClr val="666699"/>
              </a:solidFill>
              <a:prstDash val="solid"/>
            </a:ln>
          </c:spPr>
          <c:marker>
            <c:symbol val="none"/>
          </c:marker>
          <c:cat>
            <c:strRef>
              <c:f>India!$B$310:$B$4225</c:f>
              <c:strCache>
                <c:ptCount val="405"/>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6">
                  <c:v>%age change - 1 week</c:v>
                </c:pt>
                <c:pt idx="117">
                  <c:v>%age change - 1 month</c:v>
                </c:pt>
                <c:pt idx="120">
                  <c:v>Date</c:v>
                </c:pt>
                <c:pt idx="121">
                  <c:v>Week 43/10</c:v>
                </c:pt>
                <c:pt idx="122">
                  <c:v>Week 44/10</c:v>
                </c:pt>
                <c:pt idx="123">
                  <c:v>Week 45/10</c:v>
                </c:pt>
                <c:pt idx="124">
                  <c:v>Week 46/10</c:v>
                </c:pt>
                <c:pt idx="125">
                  <c:v>Week 47/10</c:v>
                </c:pt>
                <c:pt idx="126">
                  <c:v>Week 48/10</c:v>
                </c:pt>
                <c:pt idx="127">
                  <c:v>Week 49/10</c:v>
                </c:pt>
                <c:pt idx="128">
                  <c:v>Week 50/10</c:v>
                </c:pt>
                <c:pt idx="129">
                  <c:v>Week 51/10</c:v>
                </c:pt>
                <c:pt idx="130">
                  <c:v>Week 52/10</c:v>
                </c:pt>
                <c:pt idx="131">
                  <c:v>Week 01/11</c:v>
                </c:pt>
                <c:pt idx="132">
                  <c:v>Week 02/11</c:v>
                </c:pt>
                <c:pt idx="133">
                  <c:v>Week 03/11</c:v>
                </c:pt>
                <c:pt idx="134">
                  <c:v>Week 04/11</c:v>
                </c:pt>
                <c:pt idx="135">
                  <c:v>Week 05/11</c:v>
                </c:pt>
                <c:pt idx="136">
                  <c:v>Week 06/11</c:v>
                </c:pt>
                <c:pt idx="137">
                  <c:v>Week 07/11</c:v>
                </c:pt>
                <c:pt idx="138">
                  <c:v>Week 08/11</c:v>
                </c:pt>
                <c:pt idx="139">
                  <c:v>Week 09/11</c:v>
                </c:pt>
                <c:pt idx="140">
                  <c:v>Week 10/11</c:v>
                </c:pt>
                <c:pt idx="141">
                  <c:v>Week 11/11</c:v>
                </c:pt>
                <c:pt idx="142">
                  <c:v>Week 12/11</c:v>
                </c:pt>
                <c:pt idx="143">
                  <c:v>Week 13/11</c:v>
                </c:pt>
                <c:pt idx="144">
                  <c:v>Week 14/11</c:v>
                </c:pt>
                <c:pt idx="145">
                  <c:v>Week 15/11</c:v>
                </c:pt>
                <c:pt idx="146">
                  <c:v>Week 16/11</c:v>
                </c:pt>
                <c:pt idx="147">
                  <c:v>Week 17/11</c:v>
                </c:pt>
                <c:pt idx="148">
                  <c:v>Week 18/11</c:v>
                </c:pt>
                <c:pt idx="149">
                  <c:v>Week 19/11</c:v>
                </c:pt>
                <c:pt idx="150">
                  <c:v>Week 20/11</c:v>
                </c:pt>
                <c:pt idx="151">
                  <c:v>Week 21/11</c:v>
                </c:pt>
                <c:pt idx="152">
                  <c:v>Week 22/11</c:v>
                </c:pt>
                <c:pt idx="153">
                  <c:v>Week 23/11</c:v>
                </c:pt>
                <c:pt idx="154">
                  <c:v>Week 24/11</c:v>
                </c:pt>
                <c:pt idx="155">
                  <c:v>Week 25/11</c:v>
                </c:pt>
                <c:pt idx="156">
                  <c:v>Week 26/11</c:v>
                </c:pt>
                <c:pt idx="157">
                  <c:v>Week 27/11</c:v>
                </c:pt>
                <c:pt idx="158">
                  <c:v>Week 28/11</c:v>
                </c:pt>
                <c:pt idx="159">
                  <c:v>Week 29/11</c:v>
                </c:pt>
                <c:pt idx="160">
                  <c:v>Week 30/11</c:v>
                </c:pt>
                <c:pt idx="161">
                  <c:v>Week 31/11</c:v>
                </c:pt>
                <c:pt idx="162">
                  <c:v>Week 32/11</c:v>
                </c:pt>
                <c:pt idx="163">
                  <c:v>Week 33/11</c:v>
                </c:pt>
                <c:pt idx="164">
                  <c:v>Week 34/11</c:v>
                </c:pt>
                <c:pt idx="165">
                  <c:v>Week 35/11</c:v>
                </c:pt>
                <c:pt idx="166">
                  <c:v>Week 36/11</c:v>
                </c:pt>
                <c:pt idx="167">
                  <c:v>Week 37/11</c:v>
                </c:pt>
                <c:pt idx="168">
                  <c:v>Week 38/11</c:v>
                </c:pt>
                <c:pt idx="169">
                  <c:v>Week 39/11</c:v>
                </c:pt>
                <c:pt idx="170">
                  <c:v>Week 40/11</c:v>
                </c:pt>
                <c:pt idx="171">
                  <c:v>Week 41/11</c:v>
                </c:pt>
                <c:pt idx="172">
                  <c:v>Week 42/11</c:v>
                </c:pt>
                <c:pt idx="173">
                  <c:v>Week 43/11</c:v>
                </c:pt>
                <c:pt idx="174">
                  <c:v>Week 44/11</c:v>
                </c:pt>
                <c:pt idx="175">
                  <c:v>Week 45/11</c:v>
                </c:pt>
                <c:pt idx="176">
                  <c:v>Week 46/11</c:v>
                </c:pt>
                <c:pt idx="177">
                  <c:v>Week 47/11</c:v>
                </c:pt>
                <c:pt idx="178">
                  <c:v>Week 48/11</c:v>
                </c:pt>
                <c:pt idx="179">
                  <c:v>Week 49/11</c:v>
                </c:pt>
                <c:pt idx="180">
                  <c:v>Week 50/11</c:v>
                </c:pt>
                <c:pt idx="181">
                  <c:v>Week 51/11</c:v>
                </c:pt>
                <c:pt idx="182">
                  <c:v>Week 52/11</c:v>
                </c:pt>
                <c:pt idx="183">
                  <c:v>Week 01/12</c:v>
                </c:pt>
                <c:pt idx="184">
                  <c:v>Week 02/12</c:v>
                </c:pt>
                <c:pt idx="185">
                  <c:v>Week 03/12</c:v>
                </c:pt>
                <c:pt idx="186">
                  <c:v>Week 04/12</c:v>
                </c:pt>
                <c:pt idx="187">
                  <c:v>Week 05/12</c:v>
                </c:pt>
                <c:pt idx="188">
                  <c:v>Week 06/12</c:v>
                </c:pt>
                <c:pt idx="189">
                  <c:v>Week 07/12</c:v>
                </c:pt>
                <c:pt idx="190">
                  <c:v>Week 08/12</c:v>
                </c:pt>
                <c:pt idx="191">
                  <c:v>Week 09/12</c:v>
                </c:pt>
                <c:pt idx="192">
                  <c:v>Week 10/12</c:v>
                </c:pt>
                <c:pt idx="193">
                  <c:v>Week 11/12</c:v>
                </c:pt>
                <c:pt idx="194">
                  <c:v>Week 12/12</c:v>
                </c:pt>
                <c:pt idx="195">
                  <c:v>Week 13/12</c:v>
                </c:pt>
                <c:pt idx="196">
                  <c:v>Week 14/12</c:v>
                </c:pt>
                <c:pt idx="197">
                  <c:v>Week 15/12</c:v>
                </c:pt>
                <c:pt idx="198">
                  <c:v>Week 16/12</c:v>
                </c:pt>
                <c:pt idx="199">
                  <c:v>Week 17/12</c:v>
                </c:pt>
                <c:pt idx="200">
                  <c:v>Week 18/12</c:v>
                </c:pt>
                <c:pt idx="201">
                  <c:v>Week 19/12</c:v>
                </c:pt>
                <c:pt idx="202">
                  <c:v>Week 20/12</c:v>
                </c:pt>
                <c:pt idx="203">
                  <c:v>Week 21/12</c:v>
                </c:pt>
                <c:pt idx="204">
                  <c:v>Week 22/12</c:v>
                </c:pt>
                <c:pt idx="205">
                  <c:v>Week 23/12</c:v>
                </c:pt>
                <c:pt idx="206">
                  <c:v>Week 24/12</c:v>
                </c:pt>
                <c:pt idx="207">
                  <c:v>Week 25/12</c:v>
                </c:pt>
                <c:pt idx="208">
                  <c:v>Week 26/12</c:v>
                </c:pt>
                <c:pt idx="209">
                  <c:v>Week 27/12</c:v>
                </c:pt>
                <c:pt idx="210">
                  <c:v>Week 28/12</c:v>
                </c:pt>
                <c:pt idx="211">
                  <c:v>Week 29/12</c:v>
                </c:pt>
                <c:pt idx="212">
                  <c:v>Week 30/12</c:v>
                </c:pt>
                <c:pt idx="213">
                  <c:v>Week 31/12</c:v>
                </c:pt>
                <c:pt idx="214">
                  <c:v>Week 32/12</c:v>
                </c:pt>
                <c:pt idx="215">
                  <c:v>Week 33/12</c:v>
                </c:pt>
                <c:pt idx="216">
                  <c:v>Week 34/12</c:v>
                </c:pt>
                <c:pt idx="217">
                  <c:v>Week 35/12</c:v>
                </c:pt>
                <c:pt idx="218">
                  <c:v>Week 36/12</c:v>
                </c:pt>
                <c:pt idx="219">
                  <c:v>Week 37/12</c:v>
                </c:pt>
                <c:pt idx="220">
                  <c:v>Week 38/12</c:v>
                </c:pt>
                <c:pt idx="221">
                  <c:v>Week 39/12</c:v>
                </c:pt>
                <c:pt idx="222">
                  <c:v>Week 40/12</c:v>
                </c:pt>
                <c:pt idx="223">
                  <c:v>Week 41/12</c:v>
                </c:pt>
                <c:pt idx="224">
                  <c:v>Week 42/12</c:v>
                </c:pt>
                <c:pt idx="225">
                  <c:v>Week 43/12</c:v>
                </c:pt>
                <c:pt idx="226">
                  <c:v>Week 44/12</c:v>
                </c:pt>
                <c:pt idx="227">
                  <c:v>Week 45/12</c:v>
                </c:pt>
                <c:pt idx="228">
                  <c:v>Week 46/12</c:v>
                </c:pt>
                <c:pt idx="229">
                  <c:v>Week 47/12</c:v>
                </c:pt>
                <c:pt idx="230">
                  <c:v>Week 48/12</c:v>
                </c:pt>
                <c:pt idx="231">
                  <c:v>Week 49/12</c:v>
                </c:pt>
                <c:pt idx="232">
                  <c:v>Week 50/12</c:v>
                </c:pt>
                <c:pt idx="233">
                  <c:v>Week 51/12</c:v>
                </c:pt>
                <c:pt idx="234">
                  <c:v>Week 52/12</c:v>
                </c:pt>
                <c:pt idx="235">
                  <c:v>Week 1/13</c:v>
                </c:pt>
                <c:pt idx="236">
                  <c:v>Week 2/13</c:v>
                </c:pt>
                <c:pt idx="237">
                  <c:v>Week 3/13</c:v>
                </c:pt>
                <c:pt idx="238">
                  <c:v>Week 4/13</c:v>
                </c:pt>
                <c:pt idx="239">
                  <c:v>Week 5/13</c:v>
                </c:pt>
                <c:pt idx="240">
                  <c:v>Week 6/13</c:v>
                </c:pt>
                <c:pt idx="241">
                  <c:v>Week 7/13</c:v>
                </c:pt>
                <c:pt idx="242">
                  <c:v>Week 8/13</c:v>
                </c:pt>
                <c:pt idx="243">
                  <c:v>Week 9/13</c:v>
                </c:pt>
                <c:pt idx="244">
                  <c:v>Week 10/13</c:v>
                </c:pt>
                <c:pt idx="245">
                  <c:v>Week 11/13</c:v>
                </c:pt>
                <c:pt idx="246">
                  <c:v>Week 12/13</c:v>
                </c:pt>
                <c:pt idx="247">
                  <c:v>Week 13/13</c:v>
                </c:pt>
                <c:pt idx="248">
                  <c:v>Week 14/13</c:v>
                </c:pt>
                <c:pt idx="249">
                  <c:v>Week 15/13</c:v>
                </c:pt>
                <c:pt idx="250">
                  <c:v>Week 16/13</c:v>
                </c:pt>
                <c:pt idx="251">
                  <c:v>Week 17/13</c:v>
                </c:pt>
                <c:pt idx="252">
                  <c:v>Week 18/13</c:v>
                </c:pt>
                <c:pt idx="253">
                  <c:v>Week 19/13</c:v>
                </c:pt>
                <c:pt idx="254">
                  <c:v>Week 20/13</c:v>
                </c:pt>
                <c:pt idx="255">
                  <c:v>Week 21/13</c:v>
                </c:pt>
                <c:pt idx="256">
                  <c:v>Week 22/13</c:v>
                </c:pt>
                <c:pt idx="257">
                  <c:v>Week 23/13</c:v>
                </c:pt>
                <c:pt idx="258">
                  <c:v>Week 24/13</c:v>
                </c:pt>
                <c:pt idx="259">
                  <c:v>Week 25/13</c:v>
                </c:pt>
                <c:pt idx="260">
                  <c:v>Week 26/13</c:v>
                </c:pt>
                <c:pt idx="261">
                  <c:v>Week 27/13</c:v>
                </c:pt>
                <c:pt idx="262">
                  <c:v>Week 28/13</c:v>
                </c:pt>
                <c:pt idx="263">
                  <c:v>Week 29/13</c:v>
                </c:pt>
                <c:pt idx="264">
                  <c:v>Week 30/13</c:v>
                </c:pt>
                <c:pt idx="265">
                  <c:v>Week 31/13</c:v>
                </c:pt>
                <c:pt idx="266">
                  <c:v>Week 32/13</c:v>
                </c:pt>
                <c:pt idx="267">
                  <c:v>Week 33/13</c:v>
                </c:pt>
                <c:pt idx="268">
                  <c:v>Week 34/13</c:v>
                </c:pt>
                <c:pt idx="269">
                  <c:v>Week 35/13</c:v>
                </c:pt>
                <c:pt idx="270">
                  <c:v>Week 36/13</c:v>
                </c:pt>
                <c:pt idx="271">
                  <c:v>Week 37/13</c:v>
                </c:pt>
                <c:pt idx="272">
                  <c:v>Week 38/13</c:v>
                </c:pt>
                <c:pt idx="273">
                  <c:v>Week 39/13</c:v>
                </c:pt>
                <c:pt idx="274">
                  <c:v>Week 40/13</c:v>
                </c:pt>
                <c:pt idx="275">
                  <c:v>Week 41/13</c:v>
                </c:pt>
                <c:pt idx="276">
                  <c:v>Week 42/13</c:v>
                </c:pt>
                <c:pt idx="277">
                  <c:v>Week 43/13</c:v>
                </c:pt>
                <c:pt idx="278">
                  <c:v>Week 44/13</c:v>
                </c:pt>
                <c:pt idx="279">
                  <c:v>Week 45/13</c:v>
                </c:pt>
                <c:pt idx="280">
                  <c:v>Week 46/13</c:v>
                </c:pt>
                <c:pt idx="281">
                  <c:v>Week 47/13</c:v>
                </c:pt>
                <c:pt idx="282">
                  <c:v>Week 48/13</c:v>
                </c:pt>
                <c:pt idx="283">
                  <c:v>Week 49/13</c:v>
                </c:pt>
                <c:pt idx="284">
                  <c:v>Week 50/13</c:v>
                </c:pt>
                <c:pt idx="285">
                  <c:v>Week 51/13</c:v>
                </c:pt>
                <c:pt idx="286">
                  <c:v>Week 52/13</c:v>
                </c:pt>
                <c:pt idx="287">
                  <c:v>Week 01/14</c:v>
                </c:pt>
                <c:pt idx="288">
                  <c:v>Week 02/14</c:v>
                </c:pt>
                <c:pt idx="289">
                  <c:v>Week 03/14</c:v>
                </c:pt>
                <c:pt idx="290">
                  <c:v>Week 04/14</c:v>
                </c:pt>
                <c:pt idx="291">
                  <c:v>Week 05/14</c:v>
                </c:pt>
                <c:pt idx="292">
                  <c:v>Week 06/14</c:v>
                </c:pt>
                <c:pt idx="293">
                  <c:v>Week 07/14</c:v>
                </c:pt>
                <c:pt idx="294">
                  <c:v>Week 08/14</c:v>
                </c:pt>
                <c:pt idx="295">
                  <c:v>Week 09/14</c:v>
                </c:pt>
                <c:pt idx="296">
                  <c:v>Week 10/14</c:v>
                </c:pt>
                <c:pt idx="297">
                  <c:v>Week 11/14</c:v>
                </c:pt>
                <c:pt idx="298">
                  <c:v>Week 12/14</c:v>
                </c:pt>
                <c:pt idx="299">
                  <c:v>Week 13/14</c:v>
                </c:pt>
                <c:pt idx="300">
                  <c:v>Week 14/14</c:v>
                </c:pt>
                <c:pt idx="301">
                  <c:v>Week 15/14</c:v>
                </c:pt>
                <c:pt idx="302">
                  <c:v>Week 16/14</c:v>
                </c:pt>
                <c:pt idx="303">
                  <c:v>Week 17/14</c:v>
                </c:pt>
                <c:pt idx="304">
                  <c:v>Week 18/14</c:v>
                </c:pt>
                <c:pt idx="305">
                  <c:v>Week 19/14</c:v>
                </c:pt>
                <c:pt idx="306">
                  <c:v>Week 20/14</c:v>
                </c:pt>
                <c:pt idx="307">
                  <c:v>Week 21/14</c:v>
                </c:pt>
                <c:pt idx="308">
                  <c:v>Week 22/14</c:v>
                </c:pt>
                <c:pt idx="309">
                  <c:v>Week 23/14</c:v>
                </c:pt>
                <c:pt idx="310">
                  <c:v>Week 24/14</c:v>
                </c:pt>
                <c:pt idx="311">
                  <c:v>Week 25/14</c:v>
                </c:pt>
                <c:pt idx="312">
                  <c:v>Week 26/14</c:v>
                </c:pt>
                <c:pt idx="313">
                  <c:v>Week 27/14</c:v>
                </c:pt>
                <c:pt idx="314">
                  <c:v>Week 28/14</c:v>
                </c:pt>
                <c:pt idx="315">
                  <c:v>Week 29/14</c:v>
                </c:pt>
                <c:pt idx="316">
                  <c:v>Week 30/14</c:v>
                </c:pt>
                <c:pt idx="317">
                  <c:v>Week 31/14</c:v>
                </c:pt>
                <c:pt idx="318">
                  <c:v>Week 32/14</c:v>
                </c:pt>
                <c:pt idx="319">
                  <c:v>Week 33/14</c:v>
                </c:pt>
                <c:pt idx="320">
                  <c:v>Week 34/14</c:v>
                </c:pt>
                <c:pt idx="321">
                  <c:v>Week 35/14</c:v>
                </c:pt>
                <c:pt idx="322">
                  <c:v>Week 36/14</c:v>
                </c:pt>
                <c:pt idx="323">
                  <c:v>Week 37/14</c:v>
                </c:pt>
                <c:pt idx="324">
                  <c:v>Week 38/14</c:v>
                </c:pt>
                <c:pt idx="325">
                  <c:v>Week 39/14</c:v>
                </c:pt>
                <c:pt idx="326">
                  <c:v>Week 40/14</c:v>
                </c:pt>
                <c:pt idx="327">
                  <c:v>Week 41/14</c:v>
                </c:pt>
                <c:pt idx="328">
                  <c:v>Week 42/14</c:v>
                </c:pt>
                <c:pt idx="329">
                  <c:v>Week 43/14</c:v>
                </c:pt>
                <c:pt idx="330">
                  <c:v>Week 44/14</c:v>
                </c:pt>
                <c:pt idx="331">
                  <c:v>Week 45/14</c:v>
                </c:pt>
                <c:pt idx="332">
                  <c:v>Week 46/14</c:v>
                </c:pt>
                <c:pt idx="333">
                  <c:v>Week 47/14</c:v>
                </c:pt>
                <c:pt idx="334">
                  <c:v>Week 48/14</c:v>
                </c:pt>
                <c:pt idx="335">
                  <c:v>Week 49/14</c:v>
                </c:pt>
                <c:pt idx="336">
                  <c:v>Week 50/14</c:v>
                </c:pt>
                <c:pt idx="337">
                  <c:v>Week 51/14</c:v>
                </c:pt>
                <c:pt idx="338">
                  <c:v>Week 52/14</c:v>
                </c:pt>
                <c:pt idx="339">
                  <c:v>Week 1/15</c:v>
                </c:pt>
                <c:pt idx="340">
                  <c:v>Week 2/15</c:v>
                </c:pt>
                <c:pt idx="341">
                  <c:v>Week 3/15</c:v>
                </c:pt>
                <c:pt idx="342">
                  <c:v>Week 4/15</c:v>
                </c:pt>
                <c:pt idx="343">
                  <c:v>Week 5/15</c:v>
                </c:pt>
                <c:pt idx="344">
                  <c:v>Week 6/15</c:v>
                </c:pt>
                <c:pt idx="345">
                  <c:v>Week 7/15</c:v>
                </c:pt>
                <c:pt idx="346">
                  <c:v>Week 8/15</c:v>
                </c:pt>
                <c:pt idx="347">
                  <c:v>Week 9/15</c:v>
                </c:pt>
                <c:pt idx="348">
                  <c:v>Week 10/15</c:v>
                </c:pt>
                <c:pt idx="349">
                  <c:v>Week 11/15</c:v>
                </c:pt>
                <c:pt idx="350">
                  <c:v>Week 12/15</c:v>
                </c:pt>
                <c:pt idx="351">
                  <c:v>Week 13/15</c:v>
                </c:pt>
                <c:pt idx="352">
                  <c:v>Week 14/15</c:v>
                </c:pt>
                <c:pt idx="353">
                  <c:v>Week 15/15</c:v>
                </c:pt>
                <c:pt idx="354">
                  <c:v>Week 16/15</c:v>
                </c:pt>
                <c:pt idx="355">
                  <c:v>Week 17/15</c:v>
                </c:pt>
                <c:pt idx="356">
                  <c:v>Week 18/15</c:v>
                </c:pt>
                <c:pt idx="357">
                  <c:v>Week 19/15</c:v>
                </c:pt>
                <c:pt idx="358">
                  <c:v>Week 20/15</c:v>
                </c:pt>
                <c:pt idx="359">
                  <c:v>Week 21/15</c:v>
                </c:pt>
                <c:pt idx="360">
                  <c:v>Week 22/15</c:v>
                </c:pt>
                <c:pt idx="361">
                  <c:v>Week 23/15</c:v>
                </c:pt>
                <c:pt idx="362">
                  <c:v>Week 24/15</c:v>
                </c:pt>
                <c:pt idx="363">
                  <c:v>Week 25/15</c:v>
                </c:pt>
                <c:pt idx="364">
                  <c:v>Week 26/15</c:v>
                </c:pt>
                <c:pt idx="365">
                  <c:v>Week 27/15</c:v>
                </c:pt>
                <c:pt idx="366">
                  <c:v>Week 28/15</c:v>
                </c:pt>
                <c:pt idx="367">
                  <c:v>Week 29/15</c:v>
                </c:pt>
                <c:pt idx="368">
                  <c:v>Week 30/15</c:v>
                </c:pt>
                <c:pt idx="369">
                  <c:v>Week 31/15</c:v>
                </c:pt>
                <c:pt idx="370">
                  <c:v>Week 32/15</c:v>
                </c:pt>
                <c:pt idx="371">
                  <c:v>Week 33/15</c:v>
                </c:pt>
                <c:pt idx="372">
                  <c:v>Week 34/15</c:v>
                </c:pt>
                <c:pt idx="373">
                  <c:v>Week 35/15</c:v>
                </c:pt>
                <c:pt idx="374">
                  <c:v>Week 36/15</c:v>
                </c:pt>
                <c:pt idx="375">
                  <c:v>Week 37/15</c:v>
                </c:pt>
                <c:pt idx="376">
                  <c:v>Week 38/15</c:v>
                </c:pt>
                <c:pt idx="377">
                  <c:v>Week 39/15</c:v>
                </c:pt>
                <c:pt idx="378">
                  <c:v>Week 40/15</c:v>
                </c:pt>
                <c:pt idx="379">
                  <c:v>Week 41/15</c:v>
                </c:pt>
                <c:pt idx="380">
                  <c:v>Week 42/15</c:v>
                </c:pt>
                <c:pt idx="381">
                  <c:v>Week 43/15</c:v>
                </c:pt>
                <c:pt idx="382">
                  <c:v>Week 44/15</c:v>
                </c:pt>
                <c:pt idx="383">
                  <c:v>Week 45/15</c:v>
                </c:pt>
                <c:pt idx="384">
                  <c:v>Week 46/15</c:v>
                </c:pt>
                <c:pt idx="385">
                  <c:v>Week 47/15</c:v>
                </c:pt>
                <c:pt idx="386">
                  <c:v>Week 48/15</c:v>
                </c:pt>
                <c:pt idx="387">
                  <c:v>Week 49/15</c:v>
                </c:pt>
                <c:pt idx="388">
                  <c:v>Week 50/15</c:v>
                </c:pt>
                <c:pt idx="389">
                  <c:v>Week 51/15</c:v>
                </c:pt>
                <c:pt idx="390">
                  <c:v>Week 52/15</c:v>
                </c:pt>
                <c:pt idx="391">
                  <c:v>Week 53/15</c:v>
                </c:pt>
                <c:pt idx="392">
                  <c:v>Week 01/16</c:v>
                </c:pt>
                <c:pt idx="393">
                  <c:v>Week 02/16</c:v>
                </c:pt>
                <c:pt idx="394">
                  <c:v>Week 03/16</c:v>
                </c:pt>
                <c:pt idx="395">
                  <c:v>Week 04/16</c:v>
                </c:pt>
                <c:pt idx="396">
                  <c:v>Week 05/16</c:v>
                </c:pt>
                <c:pt idx="397">
                  <c:v>Week 06/16</c:v>
                </c:pt>
                <c:pt idx="398">
                  <c:v>Week 07/16</c:v>
                </c:pt>
                <c:pt idx="399">
                  <c:v>Week 08/16</c:v>
                </c:pt>
                <c:pt idx="400">
                  <c:v>Week 09/16</c:v>
                </c:pt>
                <c:pt idx="401">
                  <c:v>Week 10/16</c:v>
                </c:pt>
                <c:pt idx="403">
                  <c:v>%age change - 1 week</c:v>
                </c:pt>
                <c:pt idx="404">
                  <c:v>%age change - 1 month</c:v>
                </c:pt>
              </c:strCache>
            </c:strRef>
          </c:cat>
          <c:val>
            <c:numRef>
              <c:f>India!$D$310:$D$424</c:f>
              <c:numCache>
                <c:formatCode>General</c:formatCode>
                <c:ptCount val="115"/>
                <c:pt idx="0">
                  <c:v>4</c:v>
                </c:pt>
                <c:pt idx="1">
                  <c:v>6</c:v>
                </c:pt>
                <c:pt idx="2">
                  <c:v>7</c:v>
                </c:pt>
                <c:pt idx="3">
                  <c:v>9</c:v>
                </c:pt>
                <c:pt idx="4">
                  <c:v>6</c:v>
                </c:pt>
                <c:pt idx="5">
                  <c:v>8</c:v>
                </c:pt>
                <c:pt idx="6">
                  <c:v>7</c:v>
                </c:pt>
                <c:pt idx="7">
                  <c:v>7</c:v>
                </c:pt>
                <c:pt idx="8">
                  <c:v>7</c:v>
                </c:pt>
                <c:pt idx="9">
                  <c:v>13</c:v>
                </c:pt>
                <c:pt idx="10">
                  <c:v>8</c:v>
                </c:pt>
                <c:pt idx="11">
                  <c:v>8</c:v>
                </c:pt>
                <c:pt idx="12">
                  <c:v>10</c:v>
                </c:pt>
                <c:pt idx="13">
                  <c:v>10</c:v>
                </c:pt>
                <c:pt idx="14">
                  <c:v>6</c:v>
                </c:pt>
                <c:pt idx="15">
                  <c:v>7</c:v>
                </c:pt>
                <c:pt idx="16">
                  <c:v>10</c:v>
                </c:pt>
                <c:pt idx="17">
                  <c:v>12</c:v>
                </c:pt>
                <c:pt idx="18">
                  <c:v>9</c:v>
                </c:pt>
                <c:pt idx="19">
                  <c:v>13</c:v>
                </c:pt>
                <c:pt idx="20">
                  <c:v>14</c:v>
                </c:pt>
                <c:pt idx="21">
                  <c:v>19</c:v>
                </c:pt>
                <c:pt idx="22">
                  <c:v>14</c:v>
                </c:pt>
                <c:pt idx="23">
                  <c:v>15</c:v>
                </c:pt>
                <c:pt idx="24">
                  <c:v>14</c:v>
                </c:pt>
                <c:pt idx="25">
                  <c:v>14</c:v>
                </c:pt>
                <c:pt idx="26">
                  <c:v>12</c:v>
                </c:pt>
                <c:pt idx="27">
                  <c:v>6</c:v>
                </c:pt>
                <c:pt idx="28">
                  <c:v>9</c:v>
                </c:pt>
                <c:pt idx="29">
                  <c:v>15</c:v>
                </c:pt>
                <c:pt idx="30">
                  <c:v>10</c:v>
                </c:pt>
                <c:pt idx="31">
                  <c:v>11</c:v>
                </c:pt>
                <c:pt idx="32">
                  <c:v>14</c:v>
                </c:pt>
                <c:pt idx="33">
                  <c:v>13</c:v>
                </c:pt>
                <c:pt idx="34">
                  <c:v>17</c:v>
                </c:pt>
                <c:pt idx="35">
                  <c:v>18</c:v>
                </c:pt>
                <c:pt idx="36">
                  <c:v>23</c:v>
                </c:pt>
                <c:pt idx="37">
                  <c:v>30</c:v>
                </c:pt>
                <c:pt idx="38">
                  <c:v>26</c:v>
                </c:pt>
                <c:pt idx="39">
                  <c:v>3</c:v>
                </c:pt>
                <c:pt idx="40">
                  <c:v>26</c:v>
                </c:pt>
                <c:pt idx="41">
                  <c:v>13</c:v>
                </c:pt>
                <c:pt idx="42">
                  <c:v>14</c:v>
                </c:pt>
                <c:pt idx="43">
                  <c:v>26</c:v>
                </c:pt>
                <c:pt idx="44">
                  <c:v>26</c:v>
                </c:pt>
                <c:pt idx="45">
                  <c:v>22</c:v>
                </c:pt>
                <c:pt idx="46">
                  <c:v>22</c:v>
                </c:pt>
                <c:pt idx="47">
                  <c:v>16</c:v>
                </c:pt>
                <c:pt idx="48">
                  <c:v>16</c:v>
                </c:pt>
                <c:pt idx="49">
                  <c:v>25</c:v>
                </c:pt>
                <c:pt idx="50">
                  <c:v>21</c:v>
                </c:pt>
                <c:pt idx="51">
                  <c:v>30</c:v>
                </c:pt>
                <c:pt idx="52">
                  <c:v>23</c:v>
                </c:pt>
                <c:pt idx="53">
                  <c:v>23</c:v>
                </c:pt>
                <c:pt idx="54">
                  <c:v>21</c:v>
                </c:pt>
                <c:pt idx="55">
                  <c:v>38</c:v>
                </c:pt>
                <c:pt idx="56">
                  <c:v>38</c:v>
                </c:pt>
                <c:pt idx="57">
                  <c:v>33</c:v>
                </c:pt>
                <c:pt idx="58">
                  <c:v>30</c:v>
                </c:pt>
                <c:pt idx="59">
                  <c:v>31</c:v>
                </c:pt>
                <c:pt idx="60">
                  <c:v>20</c:v>
                </c:pt>
                <c:pt idx="61">
                  <c:v>21</c:v>
                </c:pt>
                <c:pt idx="62">
                  <c:v>27</c:v>
                </c:pt>
                <c:pt idx="63">
                  <c:v>14</c:v>
                </c:pt>
                <c:pt idx="64">
                  <c:v>15</c:v>
                </c:pt>
                <c:pt idx="65">
                  <c:v>18</c:v>
                </c:pt>
                <c:pt idx="66">
                  <c:v>10</c:v>
                </c:pt>
                <c:pt idx="67">
                  <c:v>19</c:v>
                </c:pt>
                <c:pt idx="68">
                  <c:v>12</c:v>
                </c:pt>
                <c:pt idx="69">
                  <c:v>14</c:v>
                </c:pt>
                <c:pt idx="70">
                  <c:v>7</c:v>
                </c:pt>
                <c:pt idx="71">
                  <c:v>6</c:v>
                </c:pt>
                <c:pt idx="72">
                  <c:v>2</c:v>
                </c:pt>
                <c:pt idx="73">
                  <c:v>2</c:v>
                </c:pt>
                <c:pt idx="74">
                  <c:v>2</c:v>
                </c:pt>
                <c:pt idx="75">
                  <c:v>9</c:v>
                </c:pt>
                <c:pt idx="76">
                  <c:v>9</c:v>
                </c:pt>
                <c:pt idx="77">
                  <c:v>13</c:v>
                </c:pt>
                <c:pt idx="78">
                  <c:v>9</c:v>
                </c:pt>
                <c:pt idx="79">
                  <c:v>10</c:v>
                </c:pt>
                <c:pt idx="80">
                  <c:v>12</c:v>
                </c:pt>
                <c:pt idx="81">
                  <c:v>9</c:v>
                </c:pt>
                <c:pt idx="82">
                  <c:v>12</c:v>
                </c:pt>
                <c:pt idx="83">
                  <c:v>6</c:v>
                </c:pt>
                <c:pt idx="84">
                  <c:v>5</c:v>
                </c:pt>
                <c:pt idx="85">
                  <c:v>7</c:v>
                </c:pt>
                <c:pt idx="86">
                  <c:v>6</c:v>
                </c:pt>
                <c:pt idx="87">
                  <c:v>9</c:v>
                </c:pt>
                <c:pt idx="88">
                  <c:v>8</c:v>
                </c:pt>
                <c:pt idx="89">
                  <c:v>10</c:v>
                </c:pt>
                <c:pt idx="90">
                  <c:v>8</c:v>
                </c:pt>
                <c:pt idx="91">
                  <c:v>3</c:v>
                </c:pt>
                <c:pt idx="92">
                  <c:v>3</c:v>
                </c:pt>
                <c:pt idx="93">
                  <c:v>6</c:v>
                </c:pt>
                <c:pt idx="94">
                  <c:v>4</c:v>
                </c:pt>
                <c:pt idx="95">
                  <c:v>5</c:v>
                </c:pt>
                <c:pt idx="96">
                  <c:v>1</c:v>
                </c:pt>
                <c:pt idx="97">
                  <c:v>2</c:v>
                </c:pt>
                <c:pt idx="98">
                  <c:v>8</c:v>
                </c:pt>
                <c:pt idx="99">
                  <c:v>8</c:v>
                </c:pt>
                <c:pt idx="100">
                  <c:v>7</c:v>
                </c:pt>
                <c:pt idx="101">
                  <c:v>5</c:v>
                </c:pt>
                <c:pt idx="102">
                  <c:v>8</c:v>
                </c:pt>
                <c:pt idx="103">
                  <c:v>6</c:v>
                </c:pt>
                <c:pt idx="104">
                  <c:v>7</c:v>
                </c:pt>
                <c:pt idx="105">
                  <c:v>7</c:v>
                </c:pt>
                <c:pt idx="106">
                  <c:v>1</c:v>
                </c:pt>
                <c:pt idx="107">
                  <c:v>7</c:v>
                </c:pt>
                <c:pt idx="108">
                  <c:v>8</c:v>
                </c:pt>
                <c:pt idx="109">
                  <c:v>14</c:v>
                </c:pt>
                <c:pt idx="110">
                  <c:v>6</c:v>
                </c:pt>
                <c:pt idx="111">
                  <c:v>8</c:v>
                </c:pt>
                <c:pt idx="112">
                  <c:v>4</c:v>
                </c:pt>
                <c:pt idx="113">
                  <c:v>2</c:v>
                </c:pt>
                <c:pt idx="114">
                  <c:v>3</c:v>
                </c:pt>
              </c:numCache>
            </c:numRef>
          </c:val>
        </c:ser>
        <c:ser>
          <c:idx val="1"/>
          <c:order val="1"/>
          <c:tx>
            <c:v>Panamax</c:v>
          </c:tx>
          <c:spPr>
            <a:ln w="25400">
              <a:solidFill>
                <a:srgbClr val="993366"/>
              </a:solidFill>
              <a:prstDash val="solid"/>
            </a:ln>
          </c:spPr>
          <c:marker>
            <c:symbol val="none"/>
          </c:marker>
          <c:cat>
            <c:strRef>
              <c:f>India!$B$310:$B$4225</c:f>
              <c:strCache>
                <c:ptCount val="405"/>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6">
                  <c:v>%age change - 1 week</c:v>
                </c:pt>
                <c:pt idx="117">
                  <c:v>%age change - 1 month</c:v>
                </c:pt>
                <c:pt idx="120">
                  <c:v>Date</c:v>
                </c:pt>
                <c:pt idx="121">
                  <c:v>Week 43/10</c:v>
                </c:pt>
                <c:pt idx="122">
                  <c:v>Week 44/10</c:v>
                </c:pt>
                <c:pt idx="123">
                  <c:v>Week 45/10</c:v>
                </c:pt>
                <c:pt idx="124">
                  <c:v>Week 46/10</c:v>
                </c:pt>
                <c:pt idx="125">
                  <c:v>Week 47/10</c:v>
                </c:pt>
                <c:pt idx="126">
                  <c:v>Week 48/10</c:v>
                </c:pt>
                <c:pt idx="127">
                  <c:v>Week 49/10</c:v>
                </c:pt>
                <c:pt idx="128">
                  <c:v>Week 50/10</c:v>
                </c:pt>
                <c:pt idx="129">
                  <c:v>Week 51/10</c:v>
                </c:pt>
                <c:pt idx="130">
                  <c:v>Week 52/10</c:v>
                </c:pt>
                <c:pt idx="131">
                  <c:v>Week 01/11</c:v>
                </c:pt>
                <c:pt idx="132">
                  <c:v>Week 02/11</c:v>
                </c:pt>
                <c:pt idx="133">
                  <c:v>Week 03/11</c:v>
                </c:pt>
                <c:pt idx="134">
                  <c:v>Week 04/11</c:v>
                </c:pt>
                <c:pt idx="135">
                  <c:v>Week 05/11</c:v>
                </c:pt>
                <c:pt idx="136">
                  <c:v>Week 06/11</c:v>
                </c:pt>
                <c:pt idx="137">
                  <c:v>Week 07/11</c:v>
                </c:pt>
                <c:pt idx="138">
                  <c:v>Week 08/11</c:v>
                </c:pt>
                <c:pt idx="139">
                  <c:v>Week 09/11</c:v>
                </c:pt>
                <c:pt idx="140">
                  <c:v>Week 10/11</c:v>
                </c:pt>
                <c:pt idx="141">
                  <c:v>Week 11/11</c:v>
                </c:pt>
                <c:pt idx="142">
                  <c:v>Week 12/11</c:v>
                </c:pt>
                <c:pt idx="143">
                  <c:v>Week 13/11</c:v>
                </c:pt>
                <c:pt idx="144">
                  <c:v>Week 14/11</c:v>
                </c:pt>
                <c:pt idx="145">
                  <c:v>Week 15/11</c:v>
                </c:pt>
                <c:pt idx="146">
                  <c:v>Week 16/11</c:v>
                </c:pt>
                <c:pt idx="147">
                  <c:v>Week 17/11</c:v>
                </c:pt>
                <c:pt idx="148">
                  <c:v>Week 18/11</c:v>
                </c:pt>
                <c:pt idx="149">
                  <c:v>Week 19/11</c:v>
                </c:pt>
                <c:pt idx="150">
                  <c:v>Week 20/11</c:v>
                </c:pt>
                <c:pt idx="151">
                  <c:v>Week 21/11</c:v>
                </c:pt>
                <c:pt idx="152">
                  <c:v>Week 22/11</c:v>
                </c:pt>
                <c:pt idx="153">
                  <c:v>Week 23/11</c:v>
                </c:pt>
                <c:pt idx="154">
                  <c:v>Week 24/11</c:v>
                </c:pt>
                <c:pt idx="155">
                  <c:v>Week 25/11</c:v>
                </c:pt>
                <c:pt idx="156">
                  <c:v>Week 26/11</c:v>
                </c:pt>
                <c:pt idx="157">
                  <c:v>Week 27/11</c:v>
                </c:pt>
                <c:pt idx="158">
                  <c:v>Week 28/11</c:v>
                </c:pt>
                <c:pt idx="159">
                  <c:v>Week 29/11</c:v>
                </c:pt>
                <c:pt idx="160">
                  <c:v>Week 30/11</c:v>
                </c:pt>
                <c:pt idx="161">
                  <c:v>Week 31/11</c:v>
                </c:pt>
                <c:pt idx="162">
                  <c:v>Week 32/11</c:v>
                </c:pt>
                <c:pt idx="163">
                  <c:v>Week 33/11</c:v>
                </c:pt>
                <c:pt idx="164">
                  <c:v>Week 34/11</c:v>
                </c:pt>
                <c:pt idx="165">
                  <c:v>Week 35/11</c:v>
                </c:pt>
                <c:pt idx="166">
                  <c:v>Week 36/11</c:v>
                </c:pt>
                <c:pt idx="167">
                  <c:v>Week 37/11</c:v>
                </c:pt>
                <c:pt idx="168">
                  <c:v>Week 38/11</c:v>
                </c:pt>
                <c:pt idx="169">
                  <c:v>Week 39/11</c:v>
                </c:pt>
                <c:pt idx="170">
                  <c:v>Week 40/11</c:v>
                </c:pt>
                <c:pt idx="171">
                  <c:v>Week 41/11</c:v>
                </c:pt>
                <c:pt idx="172">
                  <c:v>Week 42/11</c:v>
                </c:pt>
                <c:pt idx="173">
                  <c:v>Week 43/11</c:v>
                </c:pt>
                <c:pt idx="174">
                  <c:v>Week 44/11</c:v>
                </c:pt>
                <c:pt idx="175">
                  <c:v>Week 45/11</c:v>
                </c:pt>
                <c:pt idx="176">
                  <c:v>Week 46/11</c:v>
                </c:pt>
                <c:pt idx="177">
                  <c:v>Week 47/11</c:v>
                </c:pt>
                <c:pt idx="178">
                  <c:v>Week 48/11</c:v>
                </c:pt>
                <c:pt idx="179">
                  <c:v>Week 49/11</c:v>
                </c:pt>
                <c:pt idx="180">
                  <c:v>Week 50/11</c:v>
                </c:pt>
                <c:pt idx="181">
                  <c:v>Week 51/11</c:v>
                </c:pt>
                <c:pt idx="182">
                  <c:v>Week 52/11</c:v>
                </c:pt>
                <c:pt idx="183">
                  <c:v>Week 01/12</c:v>
                </c:pt>
                <c:pt idx="184">
                  <c:v>Week 02/12</c:v>
                </c:pt>
                <c:pt idx="185">
                  <c:v>Week 03/12</c:v>
                </c:pt>
                <c:pt idx="186">
                  <c:v>Week 04/12</c:v>
                </c:pt>
                <c:pt idx="187">
                  <c:v>Week 05/12</c:v>
                </c:pt>
                <c:pt idx="188">
                  <c:v>Week 06/12</c:v>
                </c:pt>
                <c:pt idx="189">
                  <c:v>Week 07/12</c:v>
                </c:pt>
                <c:pt idx="190">
                  <c:v>Week 08/12</c:v>
                </c:pt>
                <c:pt idx="191">
                  <c:v>Week 09/12</c:v>
                </c:pt>
                <c:pt idx="192">
                  <c:v>Week 10/12</c:v>
                </c:pt>
                <c:pt idx="193">
                  <c:v>Week 11/12</c:v>
                </c:pt>
                <c:pt idx="194">
                  <c:v>Week 12/12</c:v>
                </c:pt>
                <c:pt idx="195">
                  <c:v>Week 13/12</c:v>
                </c:pt>
                <c:pt idx="196">
                  <c:v>Week 14/12</c:v>
                </c:pt>
                <c:pt idx="197">
                  <c:v>Week 15/12</c:v>
                </c:pt>
                <c:pt idx="198">
                  <c:v>Week 16/12</c:v>
                </c:pt>
                <c:pt idx="199">
                  <c:v>Week 17/12</c:v>
                </c:pt>
                <c:pt idx="200">
                  <c:v>Week 18/12</c:v>
                </c:pt>
                <c:pt idx="201">
                  <c:v>Week 19/12</c:v>
                </c:pt>
                <c:pt idx="202">
                  <c:v>Week 20/12</c:v>
                </c:pt>
                <c:pt idx="203">
                  <c:v>Week 21/12</c:v>
                </c:pt>
                <c:pt idx="204">
                  <c:v>Week 22/12</c:v>
                </c:pt>
                <c:pt idx="205">
                  <c:v>Week 23/12</c:v>
                </c:pt>
                <c:pt idx="206">
                  <c:v>Week 24/12</c:v>
                </c:pt>
                <c:pt idx="207">
                  <c:v>Week 25/12</c:v>
                </c:pt>
                <c:pt idx="208">
                  <c:v>Week 26/12</c:v>
                </c:pt>
                <c:pt idx="209">
                  <c:v>Week 27/12</c:v>
                </c:pt>
                <c:pt idx="210">
                  <c:v>Week 28/12</c:v>
                </c:pt>
                <c:pt idx="211">
                  <c:v>Week 29/12</c:v>
                </c:pt>
                <c:pt idx="212">
                  <c:v>Week 30/12</c:v>
                </c:pt>
                <c:pt idx="213">
                  <c:v>Week 31/12</c:v>
                </c:pt>
                <c:pt idx="214">
                  <c:v>Week 32/12</c:v>
                </c:pt>
                <c:pt idx="215">
                  <c:v>Week 33/12</c:v>
                </c:pt>
                <c:pt idx="216">
                  <c:v>Week 34/12</c:v>
                </c:pt>
                <c:pt idx="217">
                  <c:v>Week 35/12</c:v>
                </c:pt>
                <c:pt idx="218">
                  <c:v>Week 36/12</c:v>
                </c:pt>
                <c:pt idx="219">
                  <c:v>Week 37/12</c:v>
                </c:pt>
                <c:pt idx="220">
                  <c:v>Week 38/12</c:v>
                </c:pt>
                <c:pt idx="221">
                  <c:v>Week 39/12</c:v>
                </c:pt>
                <c:pt idx="222">
                  <c:v>Week 40/12</c:v>
                </c:pt>
                <c:pt idx="223">
                  <c:v>Week 41/12</c:v>
                </c:pt>
                <c:pt idx="224">
                  <c:v>Week 42/12</c:v>
                </c:pt>
                <c:pt idx="225">
                  <c:v>Week 43/12</c:v>
                </c:pt>
                <c:pt idx="226">
                  <c:v>Week 44/12</c:v>
                </c:pt>
                <c:pt idx="227">
                  <c:v>Week 45/12</c:v>
                </c:pt>
                <c:pt idx="228">
                  <c:v>Week 46/12</c:v>
                </c:pt>
                <c:pt idx="229">
                  <c:v>Week 47/12</c:v>
                </c:pt>
                <c:pt idx="230">
                  <c:v>Week 48/12</c:v>
                </c:pt>
                <c:pt idx="231">
                  <c:v>Week 49/12</c:v>
                </c:pt>
                <c:pt idx="232">
                  <c:v>Week 50/12</c:v>
                </c:pt>
                <c:pt idx="233">
                  <c:v>Week 51/12</c:v>
                </c:pt>
                <c:pt idx="234">
                  <c:v>Week 52/12</c:v>
                </c:pt>
                <c:pt idx="235">
                  <c:v>Week 1/13</c:v>
                </c:pt>
                <c:pt idx="236">
                  <c:v>Week 2/13</c:v>
                </c:pt>
                <c:pt idx="237">
                  <c:v>Week 3/13</c:v>
                </c:pt>
                <c:pt idx="238">
                  <c:v>Week 4/13</c:v>
                </c:pt>
                <c:pt idx="239">
                  <c:v>Week 5/13</c:v>
                </c:pt>
                <c:pt idx="240">
                  <c:v>Week 6/13</c:v>
                </c:pt>
                <c:pt idx="241">
                  <c:v>Week 7/13</c:v>
                </c:pt>
                <c:pt idx="242">
                  <c:v>Week 8/13</c:v>
                </c:pt>
                <c:pt idx="243">
                  <c:v>Week 9/13</c:v>
                </c:pt>
                <c:pt idx="244">
                  <c:v>Week 10/13</c:v>
                </c:pt>
                <c:pt idx="245">
                  <c:v>Week 11/13</c:v>
                </c:pt>
                <c:pt idx="246">
                  <c:v>Week 12/13</c:v>
                </c:pt>
                <c:pt idx="247">
                  <c:v>Week 13/13</c:v>
                </c:pt>
                <c:pt idx="248">
                  <c:v>Week 14/13</c:v>
                </c:pt>
                <c:pt idx="249">
                  <c:v>Week 15/13</c:v>
                </c:pt>
                <c:pt idx="250">
                  <c:v>Week 16/13</c:v>
                </c:pt>
                <c:pt idx="251">
                  <c:v>Week 17/13</c:v>
                </c:pt>
                <c:pt idx="252">
                  <c:v>Week 18/13</c:v>
                </c:pt>
                <c:pt idx="253">
                  <c:v>Week 19/13</c:v>
                </c:pt>
                <c:pt idx="254">
                  <c:v>Week 20/13</c:v>
                </c:pt>
                <c:pt idx="255">
                  <c:v>Week 21/13</c:v>
                </c:pt>
                <c:pt idx="256">
                  <c:v>Week 22/13</c:v>
                </c:pt>
                <c:pt idx="257">
                  <c:v>Week 23/13</c:v>
                </c:pt>
                <c:pt idx="258">
                  <c:v>Week 24/13</c:v>
                </c:pt>
                <c:pt idx="259">
                  <c:v>Week 25/13</c:v>
                </c:pt>
                <c:pt idx="260">
                  <c:v>Week 26/13</c:v>
                </c:pt>
                <c:pt idx="261">
                  <c:v>Week 27/13</c:v>
                </c:pt>
                <c:pt idx="262">
                  <c:v>Week 28/13</c:v>
                </c:pt>
                <c:pt idx="263">
                  <c:v>Week 29/13</c:v>
                </c:pt>
                <c:pt idx="264">
                  <c:v>Week 30/13</c:v>
                </c:pt>
                <c:pt idx="265">
                  <c:v>Week 31/13</c:v>
                </c:pt>
                <c:pt idx="266">
                  <c:v>Week 32/13</c:v>
                </c:pt>
                <c:pt idx="267">
                  <c:v>Week 33/13</c:v>
                </c:pt>
                <c:pt idx="268">
                  <c:v>Week 34/13</c:v>
                </c:pt>
                <c:pt idx="269">
                  <c:v>Week 35/13</c:v>
                </c:pt>
                <c:pt idx="270">
                  <c:v>Week 36/13</c:v>
                </c:pt>
                <c:pt idx="271">
                  <c:v>Week 37/13</c:v>
                </c:pt>
                <c:pt idx="272">
                  <c:v>Week 38/13</c:v>
                </c:pt>
                <c:pt idx="273">
                  <c:v>Week 39/13</c:v>
                </c:pt>
                <c:pt idx="274">
                  <c:v>Week 40/13</c:v>
                </c:pt>
                <c:pt idx="275">
                  <c:v>Week 41/13</c:v>
                </c:pt>
                <c:pt idx="276">
                  <c:v>Week 42/13</c:v>
                </c:pt>
                <c:pt idx="277">
                  <c:v>Week 43/13</c:v>
                </c:pt>
                <c:pt idx="278">
                  <c:v>Week 44/13</c:v>
                </c:pt>
                <c:pt idx="279">
                  <c:v>Week 45/13</c:v>
                </c:pt>
                <c:pt idx="280">
                  <c:v>Week 46/13</c:v>
                </c:pt>
                <c:pt idx="281">
                  <c:v>Week 47/13</c:v>
                </c:pt>
                <c:pt idx="282">
                  <c:v>Week 48/13</c:v>
                </c:pt>
                <c:pt idx="283">
                  <c:v>Week 49/13</c:v>
                </c:pt>
                <c:pt idx="284">
                  <c:v>Week 50/13</c:v>
                </c:pt>
                <c:pt idx="285">
                  <c:v>Week 51/13</c:v>
                </c:pt>
                <c:pt idx="286">
                  <c:v>Week 52/13</c:v>
                </c:pt>
                <c:pt idx="287">
                  <c:v>Week 01/14</c:v>
                </c:pt>
                <c:pt idx="288">
                  <c:v>Week 02/14</c:v>
                </c:pt>
                <c:pt idx="289">
                  <c:v>Week 03/14</c:v>
                </c:pt>
                <c:pt idx="290">
                  <c:v>Week 04/14</c:v>
                </c:pt>
                <c:pt idx="291">
                  <c:v>Week 05/14</c:v>
                </c:pt>
                <c:pt idx="292">
                  <c:v>Week 06/14</c:v>
                </c:pt>
                <c:pt idx="293">
                  <c:v>Week 07/14</c:v>
                </c:pt>
                <c:pt idx="294">
                  <c:v>Week 08/14</c:v>
                </c:pt>
                <c:pt idx="295">
                  <c:v>Week 09/14</c:v>
                </c:pt>
                <c:pt idx="296">
                  <c:v>Week 10/14</c:v>
                </c:pt>
                <c:pt idx="297">
                  <c:v>Week 11/14</c:v>
                </c:pt>
                <c:pt idx="298">
                  <c:v>Week 12/14</c:v>
                </c:pt>
                <c:pt idx="299">
                  <c:v>Week 13/14</c:v>
                </c:pt>
                <c:pt idx="300">
                  <c:v>Week 14/14</c:v>
                </c:pt>
                <c:pt idx="301">
                  <c:v>Week 15/14</c:v>
                </c:pt>
                <c:pt idx="302">
                  <c:v>Week 16/14</c:v>
                </c:pt>
                <c:pt idx="303">
                  <c:v>Week 17/14</c:v>
                </c:pt>
                <c:pt idx="304">
                  <c:v>Week 18/14</c:v>
                </c:pt>
                <c:pt idx="305">
                  <c:v>Week 19/14</c:v>
                </c:pt>
                <c:pt idx="306">
                  <c:v>Week 20/14</c:v>
                </c:pt>
                <c:pt idx="307">
                  <c:v>Week 21/14</c:v>
                </c:pt>
                <c:pt idx="308">
                  <c:v>Week 22/14</c:v>
                </c:pt>
                <c:pt idx="309">
                  <c:v>Week 23/14</c:v>
                </c:pt>
                <c:pt idx="310">
                  <c:v>Week 24/14</c:v>
                </c:pt>
                <c:pt idx="311">
                  <c:v>Week 25/14</c:v>
                </c:pt>
                <c:pt idx="312">
                  <c:v>Week 26/14</c:v>
                </c:pt>
                <c:pt idx="313">
                  <c:v>Week 27/14</c:v>
                </c:pt>
                <c:pt idx="314">
                  <c:v>Week 28/14</c:v>
                </c:pt>
                <c:pt idx="315">
                  <c:v>Week 29/14</c:v>
                </c:pt>
                <c:pt idx="316">
                  <c:v>Week 30/14</c:v>
                </c:pt>
                <c:pt idx="317">
                  <c:v>Week 31/14</c:v>
                </c:pt>
                <c:pt idx="318">
                  <c:v>Week 32/14</c:v>
                </c:pt>
                <c:pt idx="319">
                  <c:v>Week 33/14</c:v>
                </c:pt>
                <c:pt idx="320">
                  <c:v>Week 34/14</c:v>
                </c:pt>
                <c:pt idx="321">
                  <c:v>Week 35/14</c:v>
                </c:pt>
                <c:pt idx="322">
                  <c:v>Week 36/14</c:v>
                </c:pt>
                <c:pt idx="323">
                  <c:v>Week 37/14</c:v>
                </c:pt>
                <c:pt idx="324">
                  <c:v>Week 38/14</c:v>
                </c:pt>
                <c:pt idx="325">
                  <c:v>Week 39/14</c:v>
                </c:pt>
                <c:pt idx="326">
                  <c:v>Week 40/14</c:v>
                </c:pt>
                <c:pt idx="327">
                  <c:v>Week 41/14</c:v>
                </c:pt>
                <c:pt idx="328">
                  <c:v>Week 42/14</c:v>
                </c:pt>
                <c:pt idx="329">
                  <c:v>Week 43/14</c:v>
                </c:pt>
                <c:pt idx="330">
                  <c:v>Week 44/14</c:v>
                </c:pt>
                <c:pt idx="331">
                  <c:v>Week 45/14</c:v>
                </c:pt>
                <c:pt idx="332">
                  <c:v>Week 46/14</c:v>
                </c:pt>
                <c:pt idx="333">
                  <c:v>Week 47/14</c:v>
                </c:pt>
                <c:pt idx="334">
                  <c:v>Week 48/14</c:v>
                </c:pt>
                <c:pt idx="335">
                  <c:v>Week 49/14</c:v>
                </c:pt>
                <c:pt idx="336">
                  <c:v>Week 50/14</c:v>
                </c:pt>
                <c:pt idx="337">
                  <c:v>Week 51/14</c:v>
                </c:pt>
                <c:pt idx="338">
                  <c:v>Week 52/14</c:v>
                </c:pt>
                <c:pt idx="339">
                  <c:v>Week 1/15</c:v>
                </c:pt>
                <c:pt idx="340">
                  <c:v>Week 2/15</c:v>
                </c:pt>
                <c:pt idx="341">
                  <c:v>Week 3/15</c:v>
                </c:pt>
                <c:pt idx="342">
                  <c:v>Week 4/15</c:v>
                </c:pt>
                <c:pt idx="343">
                  <c:v>Week 5/15</c:v>
                </c:pt>
                <c:pt idx="344">
                  <c:v>Week 6/15</c:v>
                </c:pt>
                <c:pt idx="345">
                  <c:v>Week 7/15</c:v>
                </c:pt>
                <c:pt idx="346">
                  <c:v>Week 8/15</c:v>
                </c:pt>
                <c:pt idx="347">
                  <c:v>Week 9/15</c:v>
                </c:pt>
                <c:pt idx="348">
                  <c:v>Week 10/15</c:v>
                </c:pt>
                <c:pt idx="349">
                  <c:v>Week 11/15</c:v>
                </c:pt>
                <c:pt idx="350">
                  <c:v>Week 12/15</c:v>
                </c:pt>
                <c:pt idx="351">
                  <c:v>Week 13/15</c:v>
                </c:pt>
                <c:pt idx="352">
                  <c:v>Week 14/15</c:v>
                </c:pt>
                <c:pt idx="353">
                  <c:v>Week 15/15</c:v>
                </c:pt>
                <c:pt idx="354">
                  <c:v>Week 16/15</c:v>
                </c:pt>
                <c:pt idx="355">
                  <c:v>Week 17/15</c:v>
                </c:pt>
                <c:pt idx="356">
                  <c:v>Week 18/15</c:v>
                </c:pt>
                <c:pt idx="357">
                  <c:v>Week 19/15</c:v>
                </c:pt>
                <c:pt idx="358">
                  <c:v>Week 20/15</c:v>
                </c:pt>
                <c:pt idx="359">
                  <c:v>Week 21/15</c:v>
                </c:pt>
                <c:pt idx="360">
                  <c:v>Week 22/15</c:v>
                </c:pt>
                <c:pt idx="361">
                  <c:v>Week 23/15</c:v>
                </c:pt>
                <c:pt idx="362">
                  <c:v>Week 24/15</c:v>
                </c:pt>
                <c:pt idx="363">
                  <c:v>Week 25/15</c:v>
                </c:pt>
                <c:pt idx="364">
                  <c:v>Week 26/15</c:v>
                </c:pt>
                <c:pt idx="365">
                  <c:v>Week 27/15</c:v>
                </c:pt>
                <c:pt idx="366">
                  <c:v>Week 28/15</c:v>
                </c:pt>
                <c:pt idx="367">
                  <c:v>Week 29/15</c:v>
                </c:pt>
                <c:pt idx="368">
                  <c:v>Week 30/15</c:v>
                </c:pt>
                <c:pt idx="369">
                  <c:v>Week 31/15</c:v>
                </c:pt>
                <c:pt idx="370">
                  <c:v>Week 32/15</c:v>
                </c:pt>
                <c:pt idx="371">
                  <c:v>Week 33/15</c:v>
                </c:pt>
                <c:pt idx="372">
                  <c:v>Week 34/15</c:v>
                </c:pt>
                <c:pt idx="373">
                  <c:v>Week 35/15</c:v>
                </c:pt>
                <c:pt idx="374">
                  <c:v>Week 36/15</c:v>
                </c:pt>
                <c:pt idx="375">
                  <c:v>Week 37/15</c:v>
                </c:pt>
                <c:pt idx="376">
                  <c:v>Week 38/15</c:v>
                </c:pt>
                <c:pt idx="377">
                  <c:v>Week 39/15</c:v>
                </c:pt>
                <c:pt idx="378">
                  <c:v>Week 40/15</c:v>
                </c:pt>
                <c:pt idx="379">
                  <c:v>Week 41/15</c:v>
                </c:pt>
                <c:pt idx="380">
                  <c:v>Week 42/15</c:v>
                </c:pt>
                <c:pt idx="381">
                  <c:v>Week 43/15</c:v>
                </c:pt>
                <c:pt idx="382">
                  <c:v>Week 44/15</c:v>
                </c:pt>
                <c:pt idx="383">
                  <c:v>Week 45/15</c:v>
                </c:pt>
                <c:pt idx="384">
                  <c:v>Week 46/15</c:v>
                </c:pt>
                <c:pt idx="385">
                  <c:v>Week 47/15</c:v>
                </c:pt>
                <c:pt idx="386">
                  <c:v>Week 48/15</c:v>
                </c:pt>
                <c:pt idx="387">
                  <c:v>Week 49/15</c:v>
                </c:pt>
                <c:pt idx="388">
                  <c:v>Week 50/15</c:v>
                </c:pt>
                <c:pt idx="389">
                  <c:v>Week 51/15</c:v>
                </c:pt>
                <c:pt idx="390">
                  <c:v>Week 52/15</c:v>
                </c:pt>
                <c:pt idx="391">
                  <c:v>Week 53/15</c:v>
                </c:pt>
                <c:pt idx="392">
                  <c:v>Week 01/16</c:v>
                </c:pt>
                <c:pt idx="393">
                  <c:v>Week 02/16</c:v>
                </c:pt>
                <c:pt idx="394">
                  <c:v>Week 03/16</c:v>
                </c:pt>
                <c:pt idx="395">
                  <c:v>Week 04/16</c:v>
                </c:pt>
                <c:pt idx="396">
                  <c:v>Week 05/16</c:v>
                </c:pt>
                <c:pt idx="397">
                  <c:v>Week 06/16</c:v>
                </c:pt>
                <c:pt idx="398">
                  <c:v>Week 07/16</c:v>
                </c:pt>
                <c:pt idx="399">
                  <c:v>Week 08/16</c:v>
                </c:pt>
                <c:pt idx="400">
                  <c:v>Week 09/16</c:v>
                </c:pt>
                <c:pt idx="401">
                  <c:v>Week 10/16</c:v>
                </c:pt>
                <c:pt idx="403">
                  <c:v>%age change - 1 week</c:v>
                </c:pt>
                <c:pt idx="404">
                  <c:v>%age change - 1 month</c:v>
                </c:pt>
              </c:strCache>
            </c:strRef>
          </c:cat>
          <c:val>
            <c:numRef>
              <c:f>India!$E$310:$E$424</c:f>
              <c:numCache>
                <c:formatCode>General</c:formatCode>
                <c:ptCount val="115"/>
                <c:pt idx="0">
                  <c:v>6</c:v>
                </c:pt>
                <c:pt idx="1">
                  <c:v>3</c:v>
                </c:pt>
                <c:pt idx="2">
                  <c:v>5</c:v>
                </c:pt>
                <c:pt idx="3">
                  <c:v>3</c:v>
                </c:pt>
                <c:pt idx="4">
                  <c:v>1</c:v>
                </c:pt>
                <c:pt idx="5">
                  <c:v>1</c:v>
                </c:pt>
                <c:pt idx="6">
                  <c:v>2</c:v>
                </c:pt>
                <c:pt idx="7">
                  <c:v>4</c:v>
                </c:pt>
                <c:pt idx="8">
                  <c:v>1</c:v>
                </c:pt>
                <c:pt idx="9">
                  <c:v>2</c:v>
                </c:pt>
                <c:pt idx="10">
                  <c:v>4</c:v>
                </c:pt>
                <c:pt idx="11">
                  <c:v>5</c:v>
                </c:pt>
                <c:pt idx="12">
                  <c:v>4</c:v>
                </c:pt>
                <c:pt idx="13">
                  <c:v>3</c:v>
                </c:pt>
                <c:pt idx="14">
                  <c:v>5</c:v>
                </c:pt>
                <c:pt idx="15">
                  <c:v>7</c:v>
                </c:pt>
                <c:pt idx="16">
                  <c:v>7</c:v>
                </c:pt>
                <c:pt idx="17">
                  <c:v>5</c:v>
                </c:pt>
                <c:pt idx="18">
                  <c:v>4</c:v>
                </c:pt>
                <c:pt idx="19">
                  <c:v>4</c:v>
                </c:pt>
                <c:pt idx="20">
                  <c:v>10</c:v>
                </c:pt>
                <c:pt idx="21">
                  <c:v>9</c:v>
                </c:pt>
                <c:pt idx="22">
                  <c:v>11</c:v>
                </c:pt>
                <c:pt idx="23">
                  <c:v>8</c:v>
                </c:pt>
                <c:pt idx="24">
                  <c:v>12</c:v>
                </c:pt>
                <c:pt idx="25">
                  <c:v>11</c:v>
                </c:pt>
                <c:pt idx="26">
                  <c:v>7</c:v>
                </c:pt>
                <c:pt idx="27">
                  <c:v>11</c:v>
                </c:pt>
                <c:pt idx="28">
                  <c:v>8</c:v>
                </c:pt>
                <c:pt idx="29">
                  <c:v>9</c:v>
                </c:pt>
                <c:pt idx="30">
                  <c:v>11</c:v>
                </c:pt>
                <c:pt idx="31">
                  <c:v>6</c:v>
                </c:pt>
                <c:pt idx="32">
                  <c:v>11</c:v>
                </c:pt>
                <c:pt idx="33">
                  <c:v>10</c:v>
                </c:pt>
                <c:pt idx="34">
                  <c:v>6</c:v>
                </c:pt>
                <c:pt idx="35">
                  <c:v>8</c:v>
                </c:pt>
                <c:pt idx="36">
                  <c:v>11</c:v>
                </c:pt>
                <c:pt idx="37">
                  <c:v>19</c:v>
                </c:pt>
                <c:pt idx="38">
                  <c:v>14</c:v>
                </c:pt>
                <c:pt idx="39">
                  <c:v>12</c:v>
                </c:pt>
                <c:pt idx="40">
                  <c:v>9</c:v>
                </c:pt>
                <c:pt idx="41">
                  <c:v>6</c:v>
                </c:pt>
                <c:pt idx="42">
                  <c:v>14</c:v>
                </c:pt>
                <c:pt idx="43">
                  <c:v>25</c:v>
                </c:pt>
                <c:pt idx="44">
                  <c:v>25</c:v>
                </c:pt>
                <c:pt idx="45">
                  <c:v>24</c:v>
                </c:pt>
                <c:pt idx="46">
                  <c:v>26</c:v>
                </c:pt>
                <c:pt idx="47">
                  <c:v>29</c:v>
                </c:pt>
                <c:pt idx="48">
                  <c:v>29</c:v>
                </c:pt>
                <c:pt idx="49">
                  <c:v>33</c:v>
                </c:pt>
                <c:pt idx="50">
                  <c:v>33</c:v>
                </c:pt>
                <c:pt idx="51">
                  <c:v>36</c:v>
                </c:pt>
                <c:pt idx="52">
                  <c:v>25</c:v>
                </c:pt>
                <c:pt idx="53">
                  <c:v>25</c:v>
                </c:pt>
                <c:pt idx="54">
                  <c:v>21</c:v>
                </c:pt>
                <c:pt idx="55">
                  <c:v>18</c:v>
                </c:pt>
                <c:pt idx="56">
                  <c:v>18</c:v>
                </c:pt>
                <c:pt idx="57">
                  <c:v>15</c:v>
                </c:pt>
                <c:pt idx="58">
                  <c:v>19</c:v>
                </c:pt>
                <c:pt idx="59">
                  <c:v>25</c:v>
                </c:pt>
                <c:pt idx="60">
                  <c:v>22</c:v>
                </c:pt>
                <c:pt idx="61">
                  <c:v>18</c:v>
                </c:pt>
                <c:pt idx="62">
                  <c:v>11</c:v>
                </c:pt>
                <c:pt idx="63">
                  <c:v>14</c:v>
                </c:pt>
                <c:pt idx="64">
                  <c:v>17</c:v>
                </c:pt>
                <c:pt idx="65">
                  <c:v>21</c:v>
                </c:pt>
                <c:pt idx="66">
                  <c:v>18</c:v>
                </c:pt>
                <c:pt idx="67">
                  <c:v>8</c:v>
                </c:pt>
                <c:pt idx="68">
                  <c:v>21</c:v>
                </c:pt>
                <c:pt idx="69">
                  <c:v>9</c:v>
                </c:pt>
                <c:pt idx="70">
                  <c:v>5</c:v>
                </c:pt>
                <c:pt idx="71">
                  <c:v>6</c:v>
                </c:pt>
                <c:pt idx="72">
                  <c:v>8</c:v>
                </c:pt>
                <c:pt idx="73">
                  <c:v>8</c:v>
                </c:pt>
                <c:pt idx="74">
                  <c:v>8</c:v>
                </c:pt>
                <c:pt idx="75">
                  <c:v>10</c:v>
                </c:pt>
                <c:pt idx="76">
                  <c:v>10</c:v>
                </c:pt>
                <c:pt idx="77">
                  <c:v>15</c:v>
                </c:pt>
                <c:pt idx="78">
                  <c:v>2</c:v>
                </c:pt>
                <c:pt idx="79">
                  <c:v>5</c:v>
                </c:pt>
                <c:pt idx="80">
                  <c:v>7</c:v>
                </c:pt>
                <c:pt idx="81">
                  <c:v>8</c:v>
                </c:pt>
                <c:pt idx="82">
                  <c:v>1</c:v>
                </c:pt>
                <c:pt idx="83">
                  <c:v>1</c:v>
                </c:pt>
                <c:pt idx="84">
                  <c:v>3</c:v>
                </c:pt>
                <c:pt idx="85">
                  <c:v>3</c:v>
                </c:pt>
                <c:pt idx="86">
                  <c:v>10</c:v>
                </c:pt>
                <c:pt idx="87">
                  <c:v>6</c:v>
                </c:pt>
                <c:pt idx="88">
                  <c:v>3</c:v>
                </c:pt>
                <c:pt idx="89">
                  <c:v>5</c:v>
                </c:pt>
                <c:pt idx="90">
                  <c:v>3</c:v>
                </c:pt>
                <c:pt idx="91">
                  <c:v>6</c:v>
                </c:pt>
                <c:pt idx="92">
                  <c:v>2</c:v>
                </c:pt>
                <c:pt idx="93">
                  <c:v>6</c:v>
                </c:pt>
                <c:pt idx="94">
                  <c:v>8</c:v>
                </c:pt>
                <c:pt idx="95">
                  <c:v>2</c:v>
                </c:pt>
                <c:pt idx="96">
                  <c:v>6</c:v>
                </c:pt>
                <c:pt idx="97">
                  <c:v>7</c:v>
                </c:pt>
                <c:pt idx="98">
                  <c:v>7</c:v>
                </c:pt>
                <c:pt idx="99">
                  <c:v>7</c:v>
                </c:pt>
                <c:pt idx="100">
                  <c:v>8</c:v>
                </c:pt>
                <c:pt idx="101">
                  <c:v>4</c:v>
                </c:pt>
                <c:pt idx="102">
                  <c:v>6</c:v>
                </c:pt>
                <c:pt idx="103">
                  <c:v>8</c:v>
                </c:pt>
                <c:pt idx="104">
                  <c:v>9</c:v>
                </c:pt>
                <c:pt idx="105">
                  <c:v>8</c:v>
                </c:pt>
                <c:pt idx="106">
                  <c:v>3</c:v>
                </c:pt>
                <c:pt idx="107">
                  <c:v>9</c:v>
                </c:pt>
                <c:pt idx="108">
                  <c:v>13</c:v>
                </c:pt>
                <c:pt idx="109">
                  <c:v>15</c:v>
                </c:pt>
                <c:pt idx="110">
                  <c:v>8</c:v>
                </c:pt>
                <c:pt idx="111">
                  <c:v>15</c:v>
                </c:pt>
                <c:pt idx="112">
                  <c:v>15</c:v>
                </c:pt>
                <c:pt idx="113">
                  <c:v>11</c:v>
                </c:pt>
                <c:pt idx="114">
                  <c:v>12</c:v>
                </c:pt>
              </c:numCache>
            </c:numRef>
          </c:val>
        </c:ser>
        <c:ser>
          <c:idx val="2"/>
          <c:order val="2"/>
          <c:tx>
            <c:v>Capesize</c:v>
          </c:tx>
          <c:spPr>
            <a:ln w="25400">
              <a:solidFill>
                <a:srgbClr val="90713A"/>
              </a:solidFill>
              <a:prstDash val="solid"/>
            </a:ln>
          </c:spPr>
          <c:marker>
            <c:symbol val="none"/>
          </c:marker>
          <c:cat>
            <c:strRef>
              <c:f>India!$B$310:$B$4225</c:f>
              <c:strCache>
                <c:ptCount val="405"/>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6">
                  <c:v>%age change - 1 week</c:v>
                </c:pt>
                <c:pt idx="117">
                  <c:v>%age change - 1 month</c:v>
                </c:pt>
                <c:pt idx="120">
                  <c:v>Date</c:v>
                </c:pt>
                <c:pt idx="121">
                  <c:v>Week 43/10</c:v>
                </c:pt>
                <c:pt idx="122">
                  <c:v>Week 44/10</c:v>
                </c:pt>
                <c:pt idx="123">
                  <c:v>Week 45/10</c:v>
                </c:pt>
                <c:pt idx="124">
                  <c:v>Week 46/10</c:v>
                </c:pt>
                <c:pt idx="125">
                  <c:v>Week 47/10</c:v>
                </c:pt>
                <c:pt idx="126">
                  <c:v>Week 48/10</c:v>
                </c:pt>
                <c:pt idx="127">
                  <c:v>Week 49/10</c:v>
                </c:pt>
                <c:pt idx="128">
                  <c:v>Week 50/10</c:v>
                </c:pt>
                <c:pt idx="129">
                  <c:v>Week 51/10</c:v>
                </c:pt>
                <c:pt idx="130">
                  <c:v>Week 52/10</c:v>
                </c:pt>
                <c:pt idx="131">
                  <c:v>Week 01/11</c:v>
                </c:pt>
                <c:pt idx="132">
                  <c:v>Week 02/11</c:v>
                </c:pt>
                <c:pt idx="133">
                  <c:v>Week 03/11</c:v>
                </c:pt>
                <c:pt idx="134">
                  <c:v>Week 04/11</c:v>
                </c:pt>
                <c:pt idx="135">
                  <c:v>Week 05/11</c:v>
                </c:pt>
                <c:pt idx="136">
                  <c:v>Week 06/11</c:v>
                </c:pt>
                <c:pt idx="137">
                  <c:v>Week 07/11</c:v>
                </c:pt>
                <c:pt idx="138">
                  <c:v>Week 08/11</c:v>
                </c:pt>
                <c:pt idx="139">
                  <c:v>Week 09/11</c:v>
                </c:pt>
                <c:pt idx="140">
                  <c:v>Week 10/11</c:v>
                </c:pt>
                <c:pt idx="141">
                  <c:v>Week 11/11</c:v>
                </c:pt>
                <c:pt idx="142">
                  <c:v>Week 12/11</c:v>
                </c:pt>
                <c:pt idx="143">
                  <c:v>Week 13/11</c:v>
                </c:pt>
                <c:pt idx="144">
                  <c:v>Week 14/11</c:v>
                </c:pt>
                <c:pt idx="145">
                  <c:v>Week 15/11</c:v>
                </c:pt>
                <c:pt idx="146">
                  <c:v>Week 16/11</c:v>
                </c:pt>
                <c:pt idx="147">
                  <c:v>Week 17/11</c:v>
                </c:pt>
                <c:pt idx="148">
                  <c:v>Week 18/11</c:v>
                </c:pt>
                <c:pt idx="149">
                  <c:v>Week 19/11</c:v>
                </c:pt>
                <c:pt idx="150">
                  <c:v>Week 20/11</c:v>
                </c:pt>
                <c:pt idx="151">
                  <c:v>Week 21/11</c:v>
                </c:pt>
                <c:pt idx="152">
                  <c:v>Week 22/11</c:v>
                </c:pt>
                <c:pt idx="153">
                  <c:v>Week 23/11</c:v>
                </c:pt>
                <c:pt idx="154">
                  <c:v>Week 24/11</c:v>
                </c:pt>
                <c:pt idx="155">
                  <c:v>Week 25/11</c:v>
                </c:pt>
                <c:pt idx="156">
                  <c:v>Week 26/11</c:v>
                </c:pt>
                <c:pt idx="157">
                  <c:v>Week 27/11</c:v>
                </c:pt>
                <c:pt idx="158">
                  <c:v>Week 28/11</c:v>
                </c:pt>
                <c:pt idx="159">
                  <c:v>Week 29/11</c:v>
                </c:pt>
                <c:pt idx="160">
                  <c:v>Week 30/11</c:v>
                </c:pt>
                <c:pt idx="161">
                  <c:v>Week 31/11</c:v>
                </c:pt>
                <c:pt idx="162">
                  <c:v>Week 32/11</c:v>
                </c:pt>
                <c:pt idx="163">
                  <c:v>Week 33/11</c:v>
                </c:pt>
                <c:pt idx="164">
                  <c:v>Week 34/11</c:v>
                </c:pt>
                <c:pt idx="165">
                  <c:v>Week 35/11</c:v>
                </c:pt>
                <c:pt idx="166">
                  <c:v>Week 36/11</c:v>
                </c:pt>
                <c:pt idx="167">
                  <c:v>Week 37/11</c:v>
                </c:pt>
                <c:pt idx="168">
                  <c:v>Week 38/11</c:v>
                </c:pt>
                <c:pt idx="169">
                  <c:v>Week 39/11</c:v>
                </c:pt>
                <c:pt idx="170">
                  <c:v>Week 40/11</c:v>
                </c:pt>
                <c:pt idx="171">
                  <c:v>Week 41/11</c:v>
                </c:pt>
                <c:pt idx="172">
                  <c:v>Week 42/11</c:v>
                </c:pt>
                <c:pt idx="173">
                  <c:v>Week 43/11</c:v>
                </c:pt>
                <c:pt idx="174">
                  <c:v>Week 44/11</c:v>
                </c:pt>
                <c:pt idx="175">
                  <c:v>Week 45/11</c:v>
                </c:pt>
                <c:pt idx="176">
                  <c:v>Week 46/11</c:v>
                </c:pt>
                <c:pt idx="177">
                  <c:v>Week 47/11</c:v>
                </c:pt>
                <c:pt idx="178">
                  <c:v>Week 48/11</c:v>
                </c:pt>
                <c:pt idx="179">
                  <c:v>Week 49/11</c:v>
                </c:pt>
                <c:pt idx="180">
                  <c:v>Week 50/11</c:v>
                </c:pt>
                <c:pt idx="181">
                  <c:v>Week 51/11</c:v>
                </c:pt>
                <c:pt idx="182">
                  <c:v>Week 52/11</c:v>
                </c:pt>
                <c:pt idx="183">
                  <c:v>Week 01/12</c:v>
                </c:pt>
                <c:pt idx="184">
                  <c:v>Week 02/12</c:v>
                </c:pt>
                <c:pt idx="185">
                  <c:v>Week 03/12</c:v>
                </c:pt>
                <c:pt idx="186">
                  <c:v>Week 04/12</c:v>
                </c:pt>
                <c:pt idx="187">
                  <c:v>Week 05/12</c:v>
                </c:pt>
                <c:pt idx="188">
                  <c:v>Week 06/12</c:v>
                </c:pt>
                <c:pt idx="189">
                  <c:v>Week 07/12</c:v>
                </c:pt>
                <c:pt idx="190">
                  <c:v>Week 08/12</c:v>
                </c:pt>
                <c:pt idx="191">
                  <c:v>Week 09/12</c:v>
                </c:pt>
                <c:pt idx="192">
                  <c:v>Week 10/12</c:v>
                </c:pt>
                <c:pt idx="193">
                  <c:v>Week 11/12</c:v>
                </c:pt>
                <c:pt idx="194">
                  <c:v>Week 12/12</c:v>
                </c:pt>
                <c:pt idx="195">
                  <c:v>Week 13/12</c:v>
                </c:pt>
                <c:pt idx="196">
                  <c:v>Week 14/12</c:v>
                </c:pt>
                <c:pt idx="197">
                  <c:v>Week 15/12</c:v>
                </c:pt>
                <c:pt idx="198">
                  <c:v>Week 16/12</c:v>
                </c:pt>
                <c:pt idx="199">
                  <c:v>Week 17/12</c:v>
                </c:pt>
                <c:pt idx="200">
                  <c:v>Week 18/12</c:v>
                </c:pt>
                <c:pt idx="201">
                  <c:v>Week 19/12</c:v>
                </c:pt>
                <c:pt idx="202">
                  <c:v>Week 20/12</c:v>
                </c:pt>
                <c:pt idx="203">
                  <c:v>Week 21/12</c:v>
                </c:pt>
                <c:pt idx="204">
                  <c:v>Week 22/12</c:v>
                </c:pt>
                <c:pt idx="205">
                  <c:v>Week 23/12</c:v>
                </c:pt>
                <c:pt idx="206">
                  <c:v>Week 24/12</c:v>
                </c:pt>
                <c:pt idx="207">
                  <c:v>Week 25/12</c:v>
                </c:pt>
                <c:pt idx="208">
                  <c:v>Week 26/12</c:v>
                </c:pt>
                <c:pt idx="209">
                  <c:v>Week 27/12</c:v>
                </c:pt>
                <c:pt idx="210">
                  <c:v>Week 28/12</c:v>
                </c:pt>
                <c:pt idx="211">
                  <c:v>Week 29/12</c:v>
                </c:pt>
                <c:pt idx="212">
                  <c:v>Week 30/12</c:v>
                </c:pt>
                <c:pt idx="213">
                  <c:v>Week 31/12</c:v>
                </c:pt>
                <c:pt idx="214">
                  <c:v>Week 32/12</c:v>
                </c:pt>
                <c:pt idx="215">
                  <c:v>Week 33/12</c:v>
                </c:pt>
                <c:pt idx="216">
                  <c:v>Week 34/12</c:v>
                </c:pt>
                <c:pt idx="217">
                  <c:v>Week 35/12</c:v>
                </c:pt>
                <c:pt idx="218">
                  <c:v>Week 36/12</c:v>
                </c:pt>
                <c:pt idx="219">
                  <c:v>Week 37/12</c:v>
                </c:pt>
                <c:pt idx="220">
                  <c:v>Week 38/12</c:v>
                </c:pt>
                <c:pt idx="221">
                  <c:v>Week 39/12</c:v>
                </c:pt>
                <c:pt idx="222">
                  <c:v>Week 40/12</c:v>
                </c:pt>
                <c:pt idx="223">
                  <c:v>Week 41/12</c:v>
                </c:pt>
                <c:pt idx="224">
                  <c:v>Week 42/12</c:v>
                </c:pt>
                <c:pt idx="225">
                  <c:v>Week 43/12</c:v>
                </c:pt>
                <c:pt idx="226">
                  <c:v>Week 44/12</c:v>
                </c:pt>
                <c:pt idx="227">
                  <c:v>Week 45/12</c:v>
                </c:pt>
                <c:pt idx="228">
                  <c:v>Week 46/12</c:v>
                </c:pt>
                <c:pt idx="229">
                  <c:v>Week 47/12</c:v>
                </c:pt>
                <c:pt idx="230">
                  <c:v>Week 48/12</c:v>
                </c:pt>
                <c:pt idx="231">
                  <c:v>Week 49/12</c:v>
                </c:pt>
                <c:pt idx="232">
                  <c:v>Week 50/12</c:v>
                </c:pt>
                <c:pt idx="233">
                  <c:v>Week 51/12</c:v>
                </c:pt>
                <c:pt idx="234">
                  <c:v>Week 52/12</c:v>
                </c:pt>
                <c:pt idx="235">
                  <c:v>Week 1/13</c:v>
                </c:pt>
                <c:pt idx="236">
                  <c:v>Week 2/13</c:v>
                </c:pt>
                <c:pt idx="237">
                  <c:v>Week 3/13</c:v>
                </c:pt>
                <c:pt idx="238">
                  <c:v>Week 4/13</c:v>
                </c:pt>
                <c:pt idx="239">
                  <c:v>Week 5/13</c:v>
                </c:pt>
                <c:pt idx="240">
                  <c:v>Week 6/13</c:v>
                </c:pt>
                <c:pt idx="241">
                  <c:v>Week 7/13</c:v>
                </c:pt>
                <c:pt idx="242">
                  <c:v>Week 8/13</c:v>
                </c:pt>
                <c:pt idx="243">
                  <c:v>Week 9/13</c:v>
                </c:pt>
                <c:pt idx="244">
                  <c:v>Week 10/13</c:v>
                </c:pt>
                <c:pt idx="245">
                  <c:v>Week 11/13</c:v>
                </c:pt>
                <c:pt idx="246">
                  <c:v>Week 12/13</c:v>
                </c:pt>
                <c:pt idx="247">
                  <c:v>Week 13/13</c:v>
                </c:pt>
                <c:pt idx="248">
                  <c:v>Week 14/13</c:v>
                </c:pt>
                <c:pt idx="249">
                  <c:v>Week 15/13</c:v>
                </c:pt>
                <c:pt idx="250">
                  <c:v>Week 16/13</c:v>
                </c:pt>
                <c:pt idx="251">
                  <c:v>Week 17/13</c:v>
                </c:pt>
                <c:pt idx="252">
                  <c:v>Week 18/13</c:v>
                </c:pt>
                <c:pt idx="253">
                  <c:v>Week 19/13</c:v>
                </c:pt>
                <c:pt idx="254">
                  <c:v>Week 20/13</c:v>
                </c:pt>
                <c:pt idx="255">
                  <c:v>Week 21/13</c:v>
                </c:pt>
                <c:pt idx="256">
                  <c:v>Week 22/13</c:v>
                </c:pt>
                <c:pt idx="257">
                  <c:v>Week 23/13</c:v>
                </c:pt>
                <c:pt idx="258">
                  <c:v>Week 24/13</c:v>
                </c:pt>
                <c:pt idx="259">
                  <c:v>Week 25/13</c:v>
                </c:pt>
                <c:pt idx="260">
                  <c:v>Week 26/13</c:v>
                </c:pt>
                <c:pt idx="261">
                  <c:v>Week 27/13</c:v>
                </c:pt>
                <c:pt idx="262">
                  <c:v>Week 28/13</c:v>
                </c:pt>
                <c:pt idx="263">
                  <c:v>Week 29/13</c:v>
                </c:pt>
                <c:pt idx="264">
                  <c:v>Week 30/13</c:v>
                </c:pt>
                <c:pt idx="265">
                  <c:v>Week 31/13</c:v>
                </c:pt>
                <c:pt idx="266">
                  <c:v>Week 32/13</c:v>
                </c:pt>
                <c:pt idx="267">
                  <c:v>Week 33/13</c:v>
                </c:pt>
                <c:pt idx="268">
                  <c:v>Week 34/13</c:v>
                </c:pt>
                <c:pt idx="269">
                  <c:v>Week 35/13</c:v>
                </c:pt>
                <c:pt idx="270">
                  <c:v>Week 36/13</c:v>
                </c:pt>
                <c:pt idx="271">
                  <c:v>Week 37/13</c:v>
                </c:pt>
                <c:pt idx="272">
                  <c:v>Week 38/13</c:v>
                </c:pt>
                <c:pt idx="273">
                  <c:v>Week 39/13</c:v>
                </c:pt>
                <c:pt idx="274">
                  <c:v>Week 40/13</c:v>
                </c:pt>
                <c:pt idx="275">
                  <c:v>Week 41/13</c:v>
                </c:pt>
                <c:pt idx="276">
                  <c:v>Week 42/13</c:v>
                </c:pt>
                <c:pt idx="277">
                  <c:v>Week 43/13</c:v>
                </c:pt>
                <c:pt idx="278">
                  <c:v>Week 44/13</c:v>
                </c:pt>
                <c:pt idx="279">
                  <c:v>Week 45/13</c:v>
                </c:pt>
                <c:pt idx="280">
                  <c:v>Week 46/13</c:v>
                </c:pt>
                <c:pt idx="281">
                  <c:v>Week 47/13</c:v>
                </c:pt>
                <c:pt idx="282">
                  <c:v>Week 48/13</c:v>
                </c:pt>
                <c:pt idx="283">
                  <c:v>Week 49/13</c:v>
                </c:pt>
                <c:pt idx="284">
                  <c:v>Week 50/13</c:v>
                </c:pt>
                <c:pt idx="285">
                  <c:v>Week 51/13</c:v>
                </c:pt>
                <c:pt idx="286">
                  <c:v>Week 52/13</c:v>
                </c:pt>
                <c:pt idx="287">
                  <c:v>Week 01/14</c:v>
                </c:pt>
                <c:pt idx="288">
                  <c:v>Week 02/14</c:v>
                </c:pt>
                <c:pt idx="289">
                  <c:v>Week 03/14</c:v>
                </c:pt>
                <c:pt idx="290">
                  <c:v>Week 04/14</c:v>
                </c:pt>
                <c:pt idx="291">
                  <c:v>Week 05/14</c:v>
                </c:pt>
                <c:pt idx="292">
                  <c:v>Week 06/14</c:v>
                </c:pt>
                <c:pt idx="293">
                  <c:v>Week 07/14</c:v>
                </c:pt>
                <c:pt idx="294">
                  <c:v>Week 08/14</c:v>
                </c:pt>
                <c:pt idx="295">
                  <c:v>Week 09/14</c:v>
                </c:pt>
                <c:pt idx="296">
                  <c:v>Week 10/14</c:v>
                </c:pt>
                <c:pt idx="297">
                  <c:v>Week 11/14</c:v>
                </c:pt>
                <c:pt idx="298">
                  <c:v>Week 12/14</c:v>
                </c:pt>
                <c:pt idx="299">
                  <c:v>Week 13/14</c:v>
                </c:pt>
                <c:pt idx="300">
                  <c:v>Week 14/14</c:v>
                </c:pt>
                <c:pt idx="301">
                  <c:v>Week 15/14</c:v>
                </c:pt>
                <c:pt idx="302">
                  <c:v>Week 16/14</c:v>
                </c:pt>
                <c:pt idx="303">
                  <c:v>Week 17/14</c:v>
                </c:pt>
                <c:pt idx="304">
                  <c:v>Week 18/14</c:v>
                </c:pt>
                <c:pt idx="305">
                  <c:v>Week 19/14</c:v>
                </c:pt>
                <c:pt idx="306">
                  <c:v>Week 20/14</c:v>
                </c:pt>
                <c:pt idx="307">
                  <c:v>Week 21/14</c:v>
                </c:pt>
                <c:pt idx="308">
                  <c:v>Week 22/14</c:v>
                </c:pt>
                <c:pt idx="309">
                  <c:v>Week 23/14</c:v>
                </c:pt>
                <c:pt idx="310">
                  <c:v>Week 24/14</c:v>
                </c:pt>
                <c:pt idx="311">
                  <c:v>Week 25/14</c:v>
                </c:pt>
                <c:pt idx="312">
                  <c:v>Week 26/14</c:v>
                </c:pt>
                <c:pt idx="313">
                  <c:v>Week 27/14</c:v>
                </c:pt>
                <c:pt idx="314">
                  <c:v>Week 28/14</c:v>
                </c:pt>
                <c:pt idx="315">
                  <c:v>Week 29/14</c:v>
                </c:pt>
                <c:pt idx="316">
                  <c:v>Week 30/14</c:v>
                </c:pt>
                <c:pt idx="317">
                  <c:v>Week 31/14</c:v>
                </c:pt>
                <c:pt idx="318">
                  <c:v>Week 32/14</c:v>
                </c:pt>
                <c:pt idx="319">
                  <c:v>Week 33/14</c:v>
                </c:pt>
                <c:pt idx="320">
                  <c:v>Week 34/14</c:v>
                </c:pt>
                <c:pt idx="321">
                  <c:v>Week 35/14</c:v>
                </c:pt>
                <c:pt idx="322">
                  <c:v>Week 36/14</c:v>
                </c:pt>
                <c:pt idx="323">
                  <c:v>Week 37/14</c:v>
                </c:pt>
                <c:pt idx="324">
                  <c:v>Week 38/14</c:v>
                </c:pt>
                <c:pt idx="325">
                  <c:v>Week 39/14</c:v>
                </c:pt>
                <c:pt idx="326">
                  <c:v>Week 40/14</c:v>
                </c:pt>
                <c:pt idx="327">
                  <c:v>Week 41/14</c:v>
                </c:pt>
                <c:pt idx="328">
                  <c:v>Week 42/14</c:v>
                </c:pt>
                <c:pt idx="329">
                  <c:v>Week 43/14</c:v>
                </c:pt>
                <c:pt idx="330">
                  <c:v>Week 44/14</c:v>
                </c:pt>
                <c:pt idx="331">
                  <c:v>Week 45/14</c:v>
                </c:pt>
                <c:pt idx="332">
                  <c:v>Week 46/14</c:v>
                </c:pt>
                <c:pt idx="333">
                  <c:v>Week 47/14</c:v>
                </c:pt>
                <c:pt idx="334">
                  <c:v>Week 48/14</c:v>
                </c:pt>
                <c:pt idx="335">
                  <c:v>Week 49/14</c:v>
                </c:pt>
                <c:pt idx="336">
                  <c:v>Week 50/14</c:v>
                </c:pt>
                <c:pt idx="337">
                  <c:v>Week 51/14</c:v>
                </c:pt>
                <c:pt idx="338">
                  <c:v>Week 52/14</c:v>
                </c:pt>
                <c:pt idx="339">
                  <c:v>Week 1/15</c:v>
                </c:pt>
                <c:pt idx="340">
                  <c:v>Week 2/15</c:v>
                </c:pt>
                <c:pt idx="341">
                  <c:v>Week 3/15</c:v>
                </c:pt>
                <c:pt idx="342">
                  <c:v>Week 4/15</c:v>
                </c:pt>
                <c:pt idx="343">
                  <c:v>Week 5/15</c:v>
                </c:pt>
                <c:pt idx="344">
                  <c:v>Week 6/15</c:v>
                </c:pt>
                <c:pt idx="345">
                  <c:v>Week 7/15</c:v>
                </c:pt>
                <c:pt idx="346">
                  <c:v>Week 8/15</c:v>
                </c:pt>
                <c:pt idx="347">
                  <c:v>Week 9/15</c:v>
                </c:pt>
                <c:pt idx="348">
                  <c:v>Week 10/15</c:v>
                </c:pt>
                <c:pt idx="349">
                  <c:v>Week 11/15</c:v>
                </c:pt>
                <c:pt idx="350">
                  <c:v>Week 12/15</c:v>
                </c:pt>
                <c:pt idx="351">
                  <c:v>Week 13/15</c:v>
                </c:pt>
                <c:pt idx="352">
                  <c:v>Week 14/15</c:v>
                </c:pt>
                <c:pt idx="353">
                  <c:v>Week 15/15</c:v>
                </c:pt>
                <c:pt idx="354">
                  <c:v>Week 16/15</c:v>
                </c:pt>
                <c:pt idx="355">
                  <c:v>Week 17/15</c:v>
                </c:pt>
                <c:pt idx="356">
                  <c:v>Week 18/15</c:v>
                </c:pt>
                <c:pt idx="357">
                  <c:v>Week 19/15</c:v>
                </c:pt>
                <c:pt idx="358">
                  <c:v>Week 20/15</c:v>
                </c:pt>
                <c:pt idx="359">
                  <c:v>Week 21/15</c:v>
                </c:pt>
                <c:pt idx="360">
                  <c:v>Week 22/15</c:v>
                </c:pt>
                <c:pt idx="361">
                  <c:v>Week 23/15</c:v>
                </c:pt>
                <c:pt idx="362">
                  <c:v>Week 24/15</c:v>
                </c:pt>
                <c:pt idx="363">
                  <c:v>Week 25/15</c:v>
                </c:pt>
                <c:pt idx="364">
                  <c:v>Week 26/15</c:v>
                </c:pt>
                <c:pt idx="365">
                  <c:v>Week 27/15</c:v>
                </c:pt>
                <c:pt idx="366">
                  <c:v>Week 28/15</c:v>
                </c:pt>
                <c:pt idx="367">
                  <c:v>Week 29/15</c:v>
                </c:pt>
                <c:pt idx="368">
                  <c:v>Week 30/15</c:v>
                </c:pt>
                <c:pt idx="369">
                  <c:v>Week 31/15</c:v>
                </c:pt>
                <c:pt idx="370">
                  <c:v>Week 32/15</c:v>
                </c:pt>
                <c:pt idx="371">
                  <c:v>Week 33/15</c:v>
                </c:pt>
                <c:pt idx="372">
                  <c:v>Week 34/15</c:v>
                </c:pt>
                <c:pt idx="373">
                  <c:v>Week 35/15</c:v>
                </c:pt>
                <c:pt idx="374">
                  <c:v>Week 36/15</c:v>
                </c:pt>
                <c:pt idx="375">
                  <c:v>Week 37/15</c:v>
                </c:pt>
                <c:pt idx="376">
                  <c:v>Week 38/15</c:v>
                </c:pt>
                <c:pt idx="377">
                  <c:v>Week 39/15</c:v>
                </c:pt>
                <c:pt idx="378">
                  <c:v>Week 40/15</c:v>
                </c:pt>
                <c:pt idx="379">
                  <c:v>Week 41/15</c:v>
                </c:pt>
                <c:pt idx="380">
                  <c:v>Week 42/15</c:v>
                </c:pt>
                <c:pt idx="381">
                  <c:v>Week 43/15</c:v>
                </c:pt>
                <c:pt idx="382">
                  <c:v>Week 44/15</c:v>
                </c:pt>
                <c:pt idx="383">
                  <c:v>Week 45/15</c:v>
                </c:pt>
                <c:pt idx="384">
                  <c:v>Week 46/15</c:v>
                </c:pt>
                <c:pt idx="385">
                  <c:v>Week 47/15</c:v>
                </c:pt>
                <c:pt idx="386">
                  <c:v>Week 48/15</c:v>
                </c:pt>
                <c:pt idx="387">
                  <c:v>Week 49/15</c:v>
                </c:pt>
                <c:pt idx="388">
                  <c:v>Week 50/15</c:v>
                </c:pt>
                <c:pt idx="389">
                  <c:v>Week 51/15</c:v>
                </c:pt>
                <c:pt idx="390">
                  <c:v>Week 52/15</c:v>
                </c:pt>
                <c:pt idx="391">
                  <c:v>Week 53/15</c:v>
                </c:pt>
                <c:pt idx="392">
                  <c:v>Week 01/16</c:v>
                </c:pt>
                <c:pt idx="393">
                  <c:v>Week 02/16</c:v>
                </c:pt>
                <c:pt idx="394">
                  <c:v>Week 03/16</c:v>
                </c:pt>
                <c:pt idx="395">
                  <c:v>Week 04/16</c:v>
                </c:pt>
                <c:pt idx="396">
                  <c:v>Week 05/16</c:v>
                </c:pt>
                <c:pt idx="397">
                  <c:v>Week 06/16</c:v>
                </c:pt>
                <c:pt idx="398">
                  <c:v>Week 07/16</c:v>
                </c:pt>
                <c:pt idx="399">
                  <c:v>Week 08/16</c:v>
                </c:pt>
                <c:pt idx="400">
                  <c:v>Week 09/16</c:v>
                </c:pt>
                <c:pt idx="401">
                  <c:v>Week 10/16</c:v>
                </c:pt>
                <c:pt idx="403">
                  <c:v>%age change - 1 week</c:v>
                </c:pt>
                <c:pt idx="404">
                  <c:v>%age change - 1 month</c:v>
                </c:pt>
              </c:strCache>
            </c:strRef>
          </c:cat>
          <c:val>
            <c:numRef>
              <c:f>India!$F$310:$F$424</c:f>
              <c:numCache>
                <c:formatCode>General</c:formatCode>
                <c:ptCount val="115"/>
                <c:pt idx="0">
                  <c:v>0</c:v>
                </c:pt>
                <c:pt idx="1">
                  <c:v>1</c:v>
                </c:pt>
                <c:pt idx="2">
                  <c:v>1</c:v>
                </c:pt>
                <c:pt idx="3">
                  <c:v>1</c:v>
                </c:pt>
                <c:pt idx="4">
                  <c:v>2</c:v>
                </c:pt>
                <c:pt idx="5">
                  <c:v>0</c:v>
                </c:pt>
                <c:pt idx="6">
                  <c:v>0</c:v>
                </c:pt>
                <c:pt idx="7">
                  <c:v>0</c:v>
                </c:pt>
                <c:pt idx="8">
                  <c:v>0</c:v>
                </c:pt>
                <c:pt idx="9">
                  <c:v>0</c:v>
                </c:pt>
                <c:pt idx="10">
                  <c:v>1</c:v>
                </c:pt>
                <c:pt idx="11">
                  <c:v>1</c:v>
                </c:pt>
                <c:pt idx="12">
                  <c:v>0</c:v>
                </c:pt>
                <c:pt idx="13">
                  <c:v>0</c:v>
                </c:pt>
                <c:pt idx="14">
                  <c:v>0</c:v>
                </c:pt>
                <c:pt idx="15">
                  <c:v>1</c:v>
                </c:pt>
                <c:pt idx="16">
                  <c:v>0</c:v>
                </c:pt>
                <c:pt idx="17">
                  <c:v>1</c:v>
                </c:pt>
                <c:pt idx="18">
                  <c:v>0</c:v>
                </c:pt>
                <c:pt idx="19">
                  <c:v>1</c:v>
                </c:pt>
                <c:pt idx="20">
                  <c:v>2</c:v>
                </c:pt>
                <c:pt idx="21">
                  <c:v>0</c:v>
                </c:pt>
                <c:pt idx="22">
                  <c:v>1</c:v>
                </c:pt>
                <c:pt idx="23">
                  <c:v>2</c:v>
                </c:pt>
                <c:pt idx="24">
                  <c:v>0</c:v>
                </c:pt>
                <c:pt idx="25">
                  <c:v>0</c:v>
                </c:pt>
                <c:pt idx="26">
                  <c:v>0</c:v>
                </c:pt>
                <c:pt idx="27">
                  <c:v>0</c:v>
                </c:pt>
                <c:pt idx="28">
                  <c:v>2</c:v>
                </c:pt>
                <c:pt idx="29">
                  <c:v>3</c:v>
                </c:pt>
                <c:pt idx="30">
                  <c:v>2</c:v>
                </c:pt>
                <c:pt idx="31">
                  <c:v>0</c:v>
                </c:pt>
                <c:pt idx="32">
                  <c:v>0</c:v>
                </c:pt>
                <c:pt idx="33">
                  <c:v>0</c:v>
                </c:pt>
                <c:pt idx="34">
                  <c:v>1</c:v>
                </c:pt>
                <c:pt idx="35">
                  <c:v>1</c:v>
                </c:pt>
                <c:pt idx="36">
                  <c:v>0</c:v>
                </c:pt>
                <c:pt idx="37">
                  <c:v>1</c:v>
                </c:pt>
                <c:pt idx="38">
                  <c:v>0</c:v>
                </c:pt>
                <c:pt idx="39">
                  <c:v>0</c:v>
                </c:pt>
                <c:pt idx="40">
                  <c:v>0</c:v>
                </c:pt>
                <c:pt idx="41">
                  <c:v>3</c:v>
                </c:pt>
                <c:pt idx="42">
                  <c:v>2</c:v>
                </c:pt>
                <c:pt idx="43">
                  <c:v>1</c:v>
                </c:pt>
                <c:pt idx="44">
                  <c:v>1</c:v>
                </c:pt>
                <c:pt idx="45">
                  <c:v>6</c:v>
                </c:pt>
                <c:pt idx="46">
                  <c:v>11</c:v>
                </c:pt>
                <c:pt idx="47">
                  <c:v>10</c:v>
                </c:pt>
                <c:pt idx="48">
                  <c:v>10</c:v>
                </c:pt>
                <c:pt idx="49">
                  <c:v>3</c:v>
                </c:pt>
                <c:pt idx="50">
                  <c:v>2</c:v>
                </c:pt>
                <c:pt idx="51">
                  <c:v>4</c:v>
                </c:pt>
                <c:pt idx="52">
                  <c:v>6</c:v>
                </c:pt>
                <c:pt idx="53">
                  <c:v>5</c:v>
                </c:pt>
                <c:pt idx="54">
                  <c:v>3</c:v>
                </c:pt>
                <c:pt idx="55">
                  <c:v>5</c:v>
                </c:pt>
                <c:pt idx="56">
                  <c:v>5</c:v>
                </c:pt>
                <c:pt idx="57">
                  <c:v>5</c:v>
                </c:pt>
                <c:pt idx="58">
                  <c:v>5</c:v>
                </c:pt>
                <c:pt idx="59">
                  <c:v>5</c:v>
                </c:pt>
                <c:pt idx="60">
                  <c:v>4</c:v>
                </c:pt>
                <c:pt idx="61">
                  <c:v>1</c:v>
                </c:pt>
                <c:pt idx="62">
                  <c:v>0</c:v>
                </c:pt>
                <c:pt idx="63">
                  <c:v>0</c:v>
                </c:pt>
                <c:pt idx="64">
                  <c:v>0</c:v>
                </c:pt>
                <c:pt idx="65">
                  <c:v>0</c:v>
                </c:pt>
                <c:pt idx="66">
                  <c:v>0</c:v>
                </c:pt>
                <c:pt idx="67">
                  <c:v>1</c:v>
                </c:pt>
                <c:pt idx="68">
                  <c:v>0</c:v>
                </c:pt>
                <c:pt idx="69">
                  <c:v>1</c:v>
                </c:pt>
                <c:pt idx="70">
                  <c:v>0</c:v>
                </c:pt>
                <c:pt idx="71">
                  <c:v>0</c:v>
                </c:pt>
                <c:pt idx="72">
                  <c:v>0</c:v>
                </c:pt>
                <c:pt idx="73">
                  <c:v>0</c:v>
                </c:pt>
                <c:pt idx="74">
                  <c:v>0</c:v>
                </c:pt>
                <c:pt idx="75">
                  <c:v>0</c:v>
                </c:pt>
                <c:pt idx="76">
                  <c:v>0</c:v>
                </c:pt>
                <c:pt idx="77">
                  <c:v>0</c:v>
                </c:pt>
                <c:pt idx="78">
                  <c:v>0</c:v>
                </c:pt>
                <c:pt idx="79">
                  <c:v>0</c:v>
                </c:pt>
                <c:pt idx="80">
                  <c:v>0</c:v>
                </c:pt>
                <c:pt idx="81">
                  <c:v>1</c:v>
                </c:pt>
                <c:pt idx="82">
                  <c:v>0</c:v>
                </c:pt>
                <c:pt idx="83">
                  <c:v>0</c:v>
                </c:pt>
                <c:pt idx="84">
                  <c:v>0</c:v>
                </c:pt>
                <c:pt idx="85">
                  <c:v>0</c:v>
                </c:pt>
                <c:pt idx="86">
                  <c:v>0</c:v>
                </c:pt>
                <c:pt idx="87">
                  <c:v>0</c:v>
                </c:pt>
                <c:pt idx="88">
                  <c:v>0</c:v>
                </c:pt>
                <c:pt idx="89">
                  <c:v>0</c:v>
                </c:pt>
                <c:pt idx="90">
                  <c:v>0</c:v>
                </c:pt>
                <c:pt idx="91">
                  <c:v>0</c:v>
                </c:pt>
                <c:pt idx="92">
                  <c:v>0</c:v>
                </c:pt>
                <c:pt idx="93">
                  <c:v>1</c:v>
                </c:pt>
                <c:pt idx="94">
                  <c:v>0</c:v>
                </c:pt>
                <c:pt idx="95">
                  <c:v>0</c:v>
                </c:pt>
                <c:pt idx="96">
                  <c:v>0</c:v>
                </c:pt>
                <c:pt idx="97">
                  <c:v>0</c:v>
                </c:pt>
                <c:pt idx="98">
                  <c:v>2</c:v>
                </c:pt>
                <c:pt idx="99">
                  <c:v>2</c:v>
                </c:pt>
                <c:pt idx="100">
                  <c:v>3</c:v>
                </c:pt>
                <c:pt idx="101">
                  <c:v>5</c:v>
                </c:pt>
                <c:pt idx="102">
                  <c:v>2</c:v>
                </c:pt>
                <c:pt idx="103">
                  <c:v>0</c:v>
                </c:pt>
                <c:pt idx="104">
                  <c:v>1</c:v>
                </c:pt>
                <c:pt idx="105">
                  <c:v>1</c:v>
                </c:pt>
                <c:pt idx="106">
                  <c:v>1</c:v>
                </c:pt>
                <c:pt idx="107">
                  <c:v>1</c:v>
                </c:pt>
                <c:pt idx="108">
                  <c:v>2</c:v>
                </c:pt>
                <c:pt idx="109">
                  <c:v>1</c:v>
                </c:pt>
                <c:pt idx="110">
                  <c:v>1</c:v>
                </c:pt>
                <c:pt idx="111">
                  <c:v>0</c:v>
                </c:pt>
                <c:pt idx="112">
                  <c:v>0</c:v>
                </c:pt>
                <c:pt idx="113">
                  <c:v>0</c:v>
                </c:pt>
                <c:pt idx="114">
                  <c:v>0</c:v>
                </c:pt>
              </c:numCache>
            </c:numRef>
          </c:val>
        </c:ser>
        <c:ser>
          <c:idx val="3"/>
          <c:order val="3"/>
          <c:tx>
            <c:v>Total</c:v>
          </c:tx>
          <c:spPr>
            <a:ln w="25400">
              <a:solidFill>
                <a:srgbClr val="666699"/>
              </a:solidFill>
              <a:prstDash val="solid"/>
            </a:ln>
          </c:spPr>
          <c:marker>
            <c:symbol val="none"/>
          </c:marker>
          <c:cat>
            <c:strRef>
              <c:f>India!$B$310:$B$4225</c:f>
              <c:strCache>
                <c:ptCount val="405"/>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6">
                  <c:v>%age change - 1 week</c:v>
                </c:pt>
                <c:pt idx="117">
                  <c:v>%age change - 1 month</c:v>
                </c:pt>
                <c:pt idx="120">
                  <c:v>Date</c:v>
                </c:pt>
                <c:pt idx="121">
                  <c:v>Week 43/10</c:v>
                </c:pt>
                <c:pt idx="122">
                  <c:v>Week 44/10</c:v>
                </c:pt>
                <c:pt idx="123">
                  <c:v>Week 45/10</c:v>
                </c:pt>
                <c:pt idx="124">
                  <c:v>Week 46/10</c:v>
                </c:pt>
                <c:pt idx="125">
                  <c:v>Week 47/10</c:v>
                </c:pt>
                <c:pt idx="126">
                  <c:v>Week 48/10</c:v>
                </c:pt>
                <c:pt idx="127">
                  <c:v>Week 49/10</c:v>
                </c:pt>
                <c:pt idx="128">
                  <c:v>Week 50/10</c:v>
                </c:pt>
                <c:pt idx="129">
                  <c:v>Week 51/10</c:v>
                </c:pt>
                <c:pt idx="130">
                  <c:v>Week 52/10</c:v>
                </c:pt>
                <c:pt idx="131">
                  <c:v>Week 01/11</c:v>
                </c:pt>
                <c:pt idx="132">
                  <c:v>Week 02/11</c:v>
                </c:pt>
                <c:pt idx="133">
                  <c:v>Week 03/11</c:v>
                </c:pt>
                <c:pt idx="134">
                  <c:v>Week 04/11</c:v>
                </c:pt>
                <c:pt idx="135">
                  <c:v>Week 05/11</c:v>
                </c:pt>
                <c:pt idx="136">
                  <c:v>Week 06/11</c:v>
                </c:pt>
                <c:pt idx="137">
                  <c:v>Week 07/11</c:v>
                </c:pt>
                <c:pt idx="138">
                  <c:v>Week 08/11</c:v>
                </c:pt>
                <c:pt idx="139">
                  <c:v>Week 09/11</c:v>
                </c:pt>
                <c:pt idx="140">
                  <c:v>Week 10/11</c:v>
                </c:pt>
                <c:pt idx="141">
                  <c:v>Week 11/11</c:v>
                </c:pt>
                <c:pt idx="142">
                  <c:v>Week 12/11</c:v>
                </c:pt>
                <c:pt idx="143">
                  <c:v>Week 13/11</c:v>
                </c:pt>
                <c:pt idx="144">
                  <c:v>Week 14/11</c:v>
                </c:pt>
                <c:pt idx="145">
                  <c:v>Week 15/11</c:v>
                </c:pt>
                <c:pt idx="146">
                  <c:v>Week 16/11</c:v>
                </c:pt>
                <c:pt idx="147">
                  <c:v>Week 17/11</c:v>
                </c:pt>
                <c:pt idx="148">
                  <c:v>Week 18/11</c:v>
                </c:pt>
                <c:pt idx="149">
                  <c:v>Week 19/11</c:v>
                </c:pt>
                <c:pt idx="150">
                  <c:v>Week 20/11</c:v>
                </c:pt>
                <c:pt idx="151">
                  <c:v>Week 21/11</c:v>
                </c:pt>
                <c:pt idx="152">
                  <c:v>Week 22/11</c:v>
                </c:pt>
                <c:pt idx="153">
                  <c:v>Week 23/11</c:v>
                </c:pt>
                <c:pt idx="154">
                  <c:v>Week 24/11</c:v>
                </c:pt>
                <c:pt idx="155">
                  <c:v>Week 25/11</c:v>
                </c:pt>
                <c:pt idx="156">
                  <c:v>Week 26/11</c:v>
                </c:pt>
                <c:pt idx="157">
                  <c:v>Week 27/11</c:v>
                </c:pt>
                <c:pt idx="158">
                  <c:v>Week 28/11</c:v>
                </c:pt>
                <c:pt idx="159">
                  <c:v>Week 29/11</c:v>
                </c:pt>
                <c:pt idx="160">
                  <c:v>Week 30/11</c:v>
                </c:pt>
                <c:pt idx="161">
                  <c:v>Week 31/11</c:v>
                </c:pt>
                <c:pt idx="162">
                  <c:v>Week 32/11</c:v>
                </c:pt>
                <c:pt idx="163">
                  <c:v>Week 33/11</c:v>
                </c:pt>
                <c:pt idx="164">
                  <c:v>Week 34/11</c:v>
                </c:pt>
                <c:pt idx="165">
                  <c:v>Week 35/11</c:v>
                </c:pt>
                <c:pt idx="166">
                  <c:v>Week 36/11</c:v>
                </c:pt>
                <c:pt idx="167">
                  <c:v>Week 37/11</c:v>
                </c:pt>
                <c:pt idx="168">
                  <c:v>Week 38/11</c:v>
                </c:pt>
                <c:pt idx="169">
                  <c:v>Week 39/11</c:v>
                </c:pt>
                <c:pt idx="170">
                  <c:v>Week 40/11</c:v>
                </c:pt>
                <c:pt idx="171">
                  <c:v>Week 41/11</c:v>
                </c:pt>
                <c:pt idx="172">
                  <c:v>Week 42/11</c:v>
                </c:pt>
                <c:pt idx="173">
                  <c:v>Week 43/11</c:v>
                </c:pt>
                <c:pt idx="174">
                  <c:v>Week 44/11</c:v>
                </c:pt>
                <c:pt idx="175">
                  <c:v>Week 45/11</c:v>
                </c:pt>
                <c:pt idx="176">
                  <c:v>Week 46/11</c:v>
                </c:pt>
                <c:pt idx="177">
                  <c:v>Week 47/11</c:v>
                </c:pt>
                <c:pt idx="178">
                  <c:v>Week 48/11</c:v>
                </c:pt>
                <c:pt idx="179">
                  <c:v>Week 49/11</c:v>
                </c:pt>
                <c:pt idx="180">
                  <c:v>Week 50/11</c:v>
                </c:pt>
                <c:pt idx="181">
                  <c:v>Week 51/11</c:v>
                </c:pt>
                <c:pt idx="182">
                  <c:v>Week 52/11</c:v>
                </c:pt>
                <c:pt idx="183">
                  <c:v>Week 01/12</c:v>
                </c:pt>
                <c:pt idx="184">
                  <c:v>Week 02/12</c:v>
                </c:pt>
                <c:pt idx="185">
                  <c:v>Week 03/12</c:v>
                </c:pt>
                <c:pt idx="186">
                  <c:v>Week 04/12</c:v>
                </c:pt>
                <c:pt idx="187">
                  <c:v>Week 05/12</c:v>
                </c:pt>
                <c:pt idx="188">
                  <c:v>Week 06/12</c:v>
                </c:pt>
                <c:pt idx="189">
                  <c:v>Week 07/12</c:v>
                </c:pt>
                <c:pt idx="190">
                  <c:v>Week 08/12</c:v>
                </c:pt>
                <c:pt idx="191">
                  <c:v>Week 09/12</c:v>
                </c:pt>
                <c:pt idx="192">
                  <c:v>Week 10/12</c:v>
                </c:pt>
                <c:pt idx="193">
                  <c:v>Week 11/12</c:v>
                </c:pt>
                <c:pt idx="194">
                  <c:v>Week 12/12</c:v>
                </c:pt>
                <c:pt idx="195">
                  <c:v>Week 13/12</c:v>
                </c:pt>
                <c:pt idx="196">
                  <c:v>Week 14/12</c:v>
                </c:pt>
                <c:pt idx="197">
                  <c:v>Week 15/12</c:v>
                </c:pt>
                <c:pt idx="198">
                  <c:v>Week 16/12</c:v>
                </c:pt>
                <c:pt idx="199">
                  <c:v>Week 17/12</c:v>
                </c:pt>
                <c:pt idx="200">
                  <c:v>Week 18/12</c:v>
                </c:pt>
                <c:pt idx="201">
                  <c:v>Week 19/12</c:v>
                </c:pt>
                <c:pt idx="202">
                  <c:v>Week 20/12</c:v>
                </c:pt>
                <c:pt idx="203">
                  <c:v>Week 21/12</c:v>
                </c:pt>
                <c:pt idx="204">
                  <c:v>Week 22/12</c:v>
                </c:pt>
                <c:pt idx="205">
                  <c:v>Week 23/12</c:v>
                </c:pt>
                <c:pt idx="206">
                  <c:v>Week 24/12</c:v>
                </c:pt>
                <c:pt idx="207">
                  <c:v>Week 25/12</c:v>
                </c:pt>
                <c:pt idx="208">
                  <c:v>Week 26/12</c:v>
                </c:pt>
                <c:pt idx="209">
                  <c:v>Week 27/12</c:v>
                </c:pt>
                <c:pt idx="210">
                  <c:v>Week 28/12</c:v>
                </c:pt>
                <c:pt idx="211">
                  <c:v>Week 29/12</c:v>
                </c:pt>
                <c:pt idx="212">
                  <c:v>Week 30/12</c:v>
                </c:pt>
                <c:pt idx="213">
                  <c:v>Week 31/12</c:v>
                </c:pt>
                <c:pt idx="214">
                  <c:v>Week 32/12</c:v>
                </c:pt>
                <c:pt idx="215">
                  <c:v>Week 33/12</c:v>
                </c:pt>
                <c:pt idx="216">
                  <c:v>Week 34/12</c:v>
                </c:pt>
                <c:pt idx="217">
                  <c:v>Week 35/12</c:v>
                </c:pt>
                <c:pt idx="218">
                  <c:v>Week 36/12</c:v>
                </c:pt>
                <c:pt idx="219">
                  <c:v>Week 37/12</c:v>
                </c:pt>
                <c:pt idx="220">
                  <c:v>Week 38/12</c:v>
                </c:pt>
                <c:pt idx="221">
                  <c:v>Week 39/12</c:v>
                </c:pt>
                <c:pt idx="222">
                  <c:v>Week 40/12</c:v>
                </c:pt>
                <c:pt idx="223">
                  <c:v>Week 41/12</c:v>
                </c:pt>
                <c:pt idx="224">
                  <c:v>Week 42/12</c:v>
                </c:pt>
                <c:pt idx="225">
                  <c:v>Week 43/12</c:v>
                </c:pt>
                <c:pt idx="226">
                  <c:v>Week 44/12</c:v>
                </c:pt>
                <c:pt idx="227">
                  <c:v>Week 45/12</c:v>
                </c:pt>
                <c:pt idx="228">
                  <c:v>Week 46/12</c:v>
                </c:pt>
                <c:pt idx="229">
                  <c:v>Week 47/12</c:v>
                </c:pt>
                <c:pt idx="230">
                  <c:v>Week 48/12</c:v>
                </c:pt>
                <c:pt idx="231">
                  <c:v>Week 49/12</c:v>
                </c:pt>
                <c:pt idx="232">
                  <c:v>Week 50/12</c:v>
                </c:pt>
                <c:pt idx="233">
                  <c:v>Week 51/12</c:v>
                </c:pt>
                <c:pt idx="234">
                  <c:v>Week 52/12</c:v>
                </c:pt>
                <c:pt idx="235">
                  <c:v>Week 1/13</c:v>
                </c:pt>
                <c:pt idx="236">
                  <c:v>Week 2/13</c:v>
                </c:pt>
                <c:pt idx="237">
                  <c:v>Week 3/13</c:v>
                </c:pt>
                <c:pt idx="238">
                  <c:v>Week 4/13</c:v>
                </c:pt>
                <c:pt idx="239">
                  <c:v>Week 5/13</c:v>
                </c:pt>
                <c:pt idx="240">
                  <c:v>Week 6/13</c:v>
                </c:pt>
                <c:pt idx="241">
                  <c:v>Week 7/13</c:v>
                </c:pt>
                <c:pt idx="242">
                  <c:v>Week 8/13</c:v>
                </c:pt>
                <c:pt idx="243">
                  <c:v>Week 9/13</c:v>
                </c:pt>
                <c:pt idx="244">
                  <c:v>Week 10/13</c:v>
                </c:pt>
                <c:pt idx="245">
                  <c:v>Week 11/13</c:v>
                </c:pt>
                <c:pt idx="246">
                  <c:v>Week 12/13</c:v>
                </c:pt>
                <c:pt idx="247">
                  <c:v>Week 13/13</c:v>
                </c:pt>
                <c:pt idx="248">
                  <c:v>Week 14/13</c:v>
                </c:pt>
                <c:pt idx="249">
                  <c:v>Week 15/13</c:v>
                </c:pt>
                <c:pt idx="250">
                  <c:v>Week 16/13</c:v>
                </c:pt>
                <c:pt idx="251">
                  <c:v>Week 17/13</c:v>
                </c:pt>
                <c:pt idx="252">
                  <c:v>Week 18/13</c:v>
                </c:pt>
                <c:pt idx="253">
                  <c:v>Week 19/13</c:v>
                </c:pt>
                <c:pt idx="254">
                  <c:v>Week 20/13</c:v>
                </c:pt>
                <c:pt idx="255">
                  <c:v>Week 21/13</c:v>
                </c:pt>
                <c:pt idx="256">
                  <c:v>Week 22/13</c:v>
                </c:pt>
                <c:pt idx="257">
                  <c:v>Week 23/13</c:v>
                </c:pt>
                <c:pt idx="258">
                  <c:v>Week 24/13</c:v>
                </c:pt>
                <c:pt idx="259">
                  <c:v>Week 25/13</c:v>
                </c:pt>
                <c:pt idx="260">
                  <c:v>Week 26/13</c:v>
                </c:pt>
                <c:pt idx="261">
                  <c:v>Week 27/13</c:v>
                </c:pt>
                <c:pt idx="262">
                  <c:v>Week 28/13</c:v>
                </c:pt>
                <c:pt idx="263">
                  <c:v>Week 29/13</c:v>
                </c:pt>
                <c:pt idx="264">
                  <c:v>Week 30/13</c:v>
                </c:pt>
                <c:pt idx="265">
                  <c:v>Week 31/13</c:v>
                </c:pt>
                <c:pt idx="266">
                  <c:v>Week 32/13</c:v>
                </c:pt>
                <c:pt idx="267">
                  <c:v>Week 33/13</c:v>
                </c:pt>
                <c:pt idx="268">
                  <c:v>Week 34/13</c:v>
                </c:pt>
                <c:pt idx="269">
                  <c:v>Week 35/13</c:v>
                </c:pt>
                <c:pt idx="270">
                  <c:v>Week 36/13</c:v>
                </c:pt>
                <c:pt idx="271">
                  <c:v>Week 37/13</c:v>
                </c:pt>
                <c:pt idx="272">
                  <c:v>Week 38/13</c:v>
                </c:pt>
                <c:pt idx="273">
                  <c:v>Week 39/13</c:v>
                </c:pt>
                <c:pt idx="274">
                  <c:v>Week 40/13</c:v>
                </c:pt>
                <c:pt idx="275">
                  <c:v>Week 41/13</c:v>
                </c:pt>
                <c:pt idx="276">
                  <c:v>Week 42/13</c:v>
                </c:pt>
                <c:pt idx="277">
                  <c:v>Week 43/13</c:v>
                </c:pt>
                <c:pt idx="278">
                  <c:v>Week 44/13</c:v>
                </c:pt>
                <c:pt idx="279">
                  <c:v>Week 45/13</c:v>
                </c:pt>
                <c:pt idx="280">
                  <c:v>Week 46/13</c:v>
                </c:pt>
                <c:pt idx="281">
                  <c:v>Week 47/13</c:v>
                </c:pt>
                <c:pt idx="282">
                  <c:v>Week 48/13</c:v>
                </c:pt>
                <c:pt idx="283">
                  <c:v>Week 49/13</c:v>
                </c:pt>
                <c:pt idx="284">
                  <c:v>Week 50/13</c:v>
                </c:pt>
                <c:pt idx="285">
                  <c:v>Week 51/13</c:v>
                </c:pt>
                <c:pt idx="286">
                  <c:v>Week 52/13</c:v>
                </c:pt>
                <c:pt idx="287">
                  <c:v>Week 01/14</c:v>
                </c:pt>
                <c:pt idx="288">
                  <c:v>Week 02/14</c:v>
                </c:pt>
                <c:pt idx="289">
                  <c:v>Week 03/14</c:v>
                </c:pt>
                <c:pt idx="290">
                  <c:v>Week 04/14</c:v>
                </c:pt>
                <c:pt idx="291">
                  <c:v>Week 05/14</c:v>
                </c:pt>
                <c:pt idx="292">
                  <c:v>Week 06/14</c:v>
                </c:pt>
                <c:pt idx="293">
                  <c:v>Week 07/14</c:v>
                </c:pt>
                <c:pt idx="294">
                  <c:v>Week 08/14</c:v>
                </c:pt>
                <c:pt idx="295">
                  <c:v>Week 09/14</c:v>
                </c:pt>
                <c:pt idx="296">
                  <c:v>Week 10/14</c:v>
                </c:pt>
                <c:pt idx="297">
                  <c:v>Week 11/14</c:v>
                </c:pt>
                <c:pt idx="298">
                  <c:v>Week 12/14</c:v>
                </c:pt>
                <c:pt idx="299">
                  <c:v>Week 13/14</c:v>
                </c:pt>
                <c:pt idx="300">
                  <c:v>Week 14/14</c:v>
                </c:pt>
                <c:pt idx="301">
                  <c:v>Week 15/14</c:v>
                </c:pt>
                <c:pt idx="302">
                  <c:v>Week 16/14</c:v>
                </c:pt>
                <c:pt idx="303">
                  <c:v>Week 17/14</c:v>
                </c:pt>
                <c:pt idx="304">
                  <c:v>Week 18/14</c:v>
                </c:pt>
                <c:pt idx="305">
                  <c:v>Week 19/14</c:v>
                </c:pt>
                <c:pt idx="306">
                  <c:v>Week 20/14</c:v>
                </c:pt>
                <c:pt idx="307">
                  <c:v>Week 21/14</c:v>
                </c:pt>
                <c:pt idx="308">
                  <c:v>Week 22/14</c:v>
                </c:pt>
                <c:pt idx="309">
                  <c:v>Week 23/14</c:v>
                </c:pt>
                <c:pt idx="310">
                  <c:v>Week 24/14</c:v>
                </c:pt>
                <c:pt idx="311">
                  <c:v>Week 25/14</c:v>
                </c:pt>
                <c:pt idx="312">
                  <c:v>Week 26/14</c:v>
                </c:pt>
                <c:pt idx="313">
                  <c:v>Week 27/14</c:v>
                </c:pt>
                <c:pt idx="314">
                  <c:v>Week 28/14</c:v>
                </c:pt>
                <c:pt idx="315">
                  <c:v>Week 29/14</c:v>
                </c:pt>
                <c:pt idx="316">
                  <c:v>Week 30/14</c:v>
                </c:pt>
                <c:pt idx="317">
                  <c:v>Week 31/14</c:v>
                </c:pt>
                <c:pt idx="318">
                  <c:v>Week 32/14</c:v>
                </c:pt>
                <c:pt idx="319">
                  <c:v>Week 33/14</c:v>
                </c:pt>
                <c:pt idx="320">
                  <c:v>Week 34/14</c:v>
                </c:pt>
                <c:pt idx="321">
                  <c:v>Week 35/14</c:v>
                </c:pt>
                <c:pt idx="322">
                  <c:v>Week 36/14</c:v>
                </c:pt>
                <c:pt idx="323">
                  <c:v>Week 37/14</c:v>
                </c:pt>
                <c:pt idx="324">
                  <c:v>Week 38/14</c:v>
                </c:pt>
                <c:pt idx="325">
                  <c:v>Week 39/14</c:v>
                </c:pt>
                <c:pt idx="326">
                  <c:v>Week 40/14</c:v>
                </c:pt>
                <c:pt idx="327">
                  <c:v>Week 41/14</c:v>
                </c:pt>
                <c:pt idx="328">
                  <c:v>Week 42/14</c:v>
                </c:pt>
                <c:pt idx="329">
                  <c:v>Week 43/14</c:v>
                </c:pt>
                <c:pt idx="330">
                  <c:v>Week 44/14</c:v>
                </c:pt>
                <c:pt idx="331">
                  <c:v>Week 45/14</c:v>
                </c:pt>
                <c:pt idx="332">
                  <c:v>Week 46/14</c:v>
                </c:pt>
                <c:pt idx="333">
                  <c:v>Week 47/14</c:v>
                </c:pt>
                <c:pt idx="334">
                  <c:v>Week 48/14</c:v>
                </c:pt>
                <c:pt idx="335">
                  <c:v>Week 49/14</c:v>
                </c:pt>
                <c:pt idx="336">
                  <c:v>Week 50/14</c:v>
                </c:pt>
                <c:pt idx="337">
                  <c:v>Week 51/14</c:v>
                </c:pt>
                <c:pt idx="338">
                  <c:v>Week 52/14</c:v>
                </c:pt>
                <c:pt idx="339">
                  <c:v>Week 1/15</c:v>
                </c:pt>
                <c:pt idx="340">
                  <c:v>Week 2/15</c:v>
                </c:pt>
                <c:pt idx="341">
                  <c:v>Week 3/15</c:v>
                </c:pt>
                <c:pt idx="342">
                  <c:v>Week 4/15</c:v>
                </c:pt>
                <c:pt idx="343">
                  <c:v>Week 5/15</c:v>
                </c:pt>
                <c:pt idx="344">
                  <c:v>Week 6/15</c:v>
                </c:pt>
                <c:pt idx="345">
                  <c:v>Week 7/15</c:v>
                </c:pt>
                <c:pt idx="346">
                  <c:v>Week 8/15</c:v>
                </c:pt>
                <c:pt idx="347">
                  <c:v>Week 9/15</c:v>
                </c:pt>
                <c:pt idx="348">
                  <c:v>Week 10/15</c:v>
                </c:pt>
                <c:pt idx="349">
                  <c:v>Week 11/15</c:v>
                </c:pt>
                <c:pt idx="350">
                  <c:v>Week 12/15</c:v>
                </c:pt>
                <c:pt idx="351">
                  <c:v>Week 13/15</c:v>
                </c:pt>
                <c:pt idx="352">
                  <c:v>Week 14/15</c:v>
                </c:pt>
                <c:pt idx="353">
                  <c:v>Week 15/15</c:v>
                </c:pt>
                <c:pt idx="354">
                  <c:v>Week 16/15</c:v>
                </c:pt>
                <c:pt idx="355">
                  <c:v>Week 17/15</c:v>
                </c:pt>
                <c:pt idx="356">
                  <c:v>Week 18/15</c:v>
                </c:pt>
                <c:pt idx="357">
                  <c:v>Week 19/15</c:v>
                </c:pt>
                <c:pt idx="358">
                  <c:v>Week 20/15</c:v>
                </c:pt>
                <c:pt idx="359">
                  <c:v>Week 21/15</c:v>
                </c:pt>
                <c:pt idx="360">
                  <c:v>Week 22/15</c:v>
                </c:pt>
                <c:pt idx="361">
                  <c:v>Week 23/15</c:v>
                </c:pt>
                <c:pt idx="362">
                  <c:v>Week 24/15</c:v>
                </c:pt>
                <c:pt idx="363">
                  <c:v>Week 25/15</c:v>
                </c:pt>
                <c:pt idx="364">
                  <c:v>Week 26/15</c:v>
                </c:pt>
                <c:pt idx="365">
                  <c:v>Week 27/15</c:v>
                </c:pt>
                <c:pt idx="366">
                  <c:v>Week 28/15</c:v>
                </c:pt>
                <c:pt idx="367">
                  <c:v>Week 29/15</c:v>
                </c:pt>
                <c:pt idx="368">
                  <c:v>Week 30/15</c:v>
                </c:pt>
                <c:pt idx="369">
                  <c:v>Week 31/15</c:v>
                </c:pt>
                <c:pt idx="370">
                  <c:v>Week 32/15</c:v>
                </c:pt>
                <c:pt idx="371">
                  <c:v>Week 33/15</c:v>
                </c:pt>
                <c:pt idx="372">
                  <c:v>Week 34/15</c:v>
                </c:pt>
                <c:pt idx="373">
                  <c:v>Week 35/15</c:v>
                </c:pt>
                <c:pt idx="374">
                  <c:v>Week 36/15</c:v>
                </c:pt>
                <c:pt idx="375">
                  <c:v>Week 37/15</c:v>
                </c:pt>
                <c:pt idx="376">
                  <c:v>Week 38/15</c:v>
                </c:pt>
                <c:pt idx="377">
                  <c:v>Week 39/15</c:v>
                </c:pt>
                <c:pt idx="378">
                  <c:v>Week 40/15</c:v>
                </c:pt>
                <c:pt idx="379">
                  <c:v>Week 41/15</c:v>
                </c:pt>
                <c:pt idx="380">
                  <c:v>Week 42/15</c:v>
                </c:pt>
                <c:pt idx="381">
                  <c:v>Week 43/15</c:v>
                </c:pt>
                <c:pt idx="382">
                  <c:v>Week 44/15</c:v>
                </c:pt>
                <c:pt idx="383">
                  <c:v>Week 45/15</c:v>
                </c:pt>
                <c:pt idx="384">
                  <c:v>Week 46/15</c:v>
                </c:pt>
                <c:pt idx="385">
                  <c:v>Week 47/15</c:v>
                </c:pt>
                <c:pt idx="386">
                  <c:v>Week 48/15</c:v>
                </c:pt>
                <c:pt idx="387">
                  <c:v>Week 49/15</c:v>
                </c:pt>
                <c:pt idx="388">
                  <c:v>Week 50/15</c:v>
                </c:pt>
                <c:pt idx="389">
                  <c:v>Week 51/15</c:v>
                </c:pt>
                <c:pt idx="390">
                  <c:v>Week 52/15</c:v>
                </c:pt>
                <c:pt idx="391">
                  <c:v>Week 53/15</c:v>
                </c:pt>
                <c:pt idx="392">
                  <c:v>Week 01/16</c:v>
                </c:pt>
                <c:pt idx="393">
                  <c:v>Week 02/16</c:v>
                </c:pt>
                <c:pt idx="394">
                  <c:v>Week 03/16</c:v>
                </c:pt>
                <c:pt idx="395">
                  <c:v>Week 04/16</c:v>
                </c:pt>
                <c:pt idx="396">
                  <c:v>Week 05/16</c:v>
                </c:pt>
                <c:pt idx="397">
                  <c:v>Week 06/16</c:v>
                </c:pt>
                <c:pt idx="398">
                  <c:v>Week 07/16</c:v>
                </c:pt>
                <c:pt idx="399">
                  <c:v>Week 08/16</c:v>
                </c:pt>
                <c:pt idx="400">
                  <c:v>Week 09/16</c:v>
                </c:pt>
                <c:pt idx="401">
                  <c:v>Week 10/16</c:v>
                </c:pt>
                <c:pt idx="403">
                  <c:v>%age change - 1 week</c:v>
                </c:pt>
                <c:pt idx="404">
                  <c:v>%age change - 1 month</c:v>
                </c:pt>
              </c:strCache>
            </c:strRef>
          </c:cat>
          <c:val>
            <c:numRef>
              <c:f>India!$G$310:$G$424</c:f>
              <c:numCache>
                <c:formatCode>General</c:formatCode>
                <c:ptCount val="115"/>
                <c:pt idx="0">
                  <c:v>10</c:v>
                </c:pt>
                <c:pt idx="1">
                  <c:v>10</c:v>
                </c:pt>
                <c:pt idx="2">
                  <c:v>13</c:v>
                </c:pt>
                <c:pt idx="3">
                  <c:v>13</c:v>
                </c:pt>
                <c:pt idx="4">
                  <c:v>9</c:v>
                </c:pt>
                <c:pt idx="5">
                  <c:v>9</c:v>
                </c:pt>
                <c:pt idx="6">
                  <c:v>9</c:v>
                </c:pt>
                <c:pt idx="7">
                  <c:v>11</c:v>
                </c:pt>
                <c:pt idx="8">
                  <c:v>8</c:v>
                </c:pt>
                <c:pt idx="9">
                  <c:v>15</c:v>
                </c:pt>
                <c:pt idx="10">
                  <c:v>13</c:v>
                </c:pt>
                <c:pt idx="11">
                  <c:v>14</c:v>
                </c:pt>
                <c:pt idx="12">
                  <c:v>14</c:v>
                </c:pt>
                <c:pt idx="13">
                  <c:v>13</c:v>
                </c:pt>
                <c:pt idx="14">
                  <c:v>11</c:v>
                </c:pt>
                <c:pt idx="15">
                  <c:v>15</c:v>
                </c:pt>
                <c:pt idx="16">
                  <c:v>17</c:v>
                </c:pt>
                <c:pt idx="17">
                  <c:v>18</c:v>
                </c:pt>
                <c:pt idx="18">
                  <c:v>13</c:v>
                </c:pt>
                <c:pt idx="19">
                  <c:v>18</c:v>
                </c:pt>
                <c:pt idx="20">
                  <c:v>26</c:v>
                </c:pt>
                <c:pt idx="21">
                  <c:v>29</c:v>
                </c:pt>
                <c:pt idx="22">
                  <c:v>26</c:v>
                </c:pt>
                <c:pt idx="23">
                  <c:v>25</c:v>
                </c:pt>
                <c:pt idx="24">
                  <c:v>26</c:v>
                </c:pt>
                <c:pt idx="25">
                  <c:v>25</c:v>
                </c:pt>
                <c:pt idx="26">
                  <c:v>19</c:v>
                </c:pt>
                <c:pt idx="27">
                  <c:v>17</c:v>
                </c:pt>
                <c:pt idx="28">
                  <c:v>19</c:v>
                </c:pt>
                <c:pt idx="29">
                  <c:v>27</c:v>
                </c:pt>
                <c:pt idx="30">
                  <c:v>23</c:v>
                </c:pt>
                <c:pt idx="31">
                  <c:v>17</c:v>
                </c:pt>
                <c:pt idx="32">
                  <c:v>25</c:v>
                </c:pt>
                <c:pt idx="33">
                  <c:v>23</c:v>
                </c:pt>
                <c:pt idx="34">
                  <c:v>24</c:v>
                </c:pt>
                <c:pt idx="35">
                  <c:v>27</c:v>
                </c:pt>
                <c:pt idx="36">
                  <c:v>34</c:v>
                </c:pt>
                <c:pt idx="37">
                  <c:v>50</c:v>
                </c:pt>
                <c:pt idx="38">
                  <c:v>40</c:v>
                </c:pt>
                <c:pt idx="39">
                  <c:v>20</c:v>
                </c:pt>
                <c:pt idx="40">
                  <c:v>35</c:v>
                </c:pt>
                <c:pt idx="41">
                  <c:v>22</c:v>
                </c:pt>
                <c:pt idx="42">
                  <c:v>30</c:v>
                </c:pt>
                <c:pt idx="43">
                  <c:v>52</c:v>
                </c:pt>
                <c:pt idx="44">
                  <c:v>52</c:v>
                </c:pt>
                <c:pt idx="45">
                  <c:v>52</c:v>
                </c:pt>
                <c:pt idx="46">
                  <c:v>59</c:v>
                </c:pt>
                <c:pt idx="47">
                  <c:v>55</c:v>
                </c:pt>
                <c:pt idx="48">
                  <c:v>55</c:v>
                </c:pt>
                <c:pt idx="49">
                  <c:v>61</c:v>
                </c:pt>
                <c:pt idx="50">
                  <c:v>56</c:v>
                </c:pt>
                <c:pt idx="51">
                  <c:v>70</c:v>
                </c:pt>
                <c:pt idx="52">
                  <c:v>54</c:v>
                </c:pt>
                <c:pt idx="53">
                  <c:v>53</c:v>
                </c:pt>
                <c:pt idx="54">
                  <c:v>45</c:v>
                </c:pt>
                <c:pt idx="55">
                  <c:v>61</c:v>
                </c:pt>
                <c:pt idx="56">
                  <c:v>61</c:v>
                </c:pt>
                <c:pt idx="57">
                  <c:v>53</c:v>
                </c:pt>
                <c:pt idx="58">
                  <c:v>54</c:v>
                </c:pt>
                <c:pt idx="59">
                  <c:v>61</c:v>
                </c:pt>
                <c:pt idx="60">
                  <c:v>46</c:v>
                </c:pt>
                <c:pt idx="61">
                  <c:v>41</c:v>
                </c:pt>
                <c:pt idx="62">
                  <c:v>39</c:v>
                </c:pt>
                <c:pt idx="63">
                  <c:v>29</c:v>
                </c:pt>
                <c:pt idx="64">
                  <c:v>34</c:v>
                </c:pt>
                <c:pt idx="65">
                  <c:v>43</c:v>
                </c:pt>
                <c:pt idx="66">
                  <c:v>38</c:v>
                </c:pt>
                <c:pt idx="67">
                  <c:v>31</c:v>
                </c:pt>
                <c:pt idx="68">
                  <c:v>40</c:v>
                </c:pt>
                <c:pt idx="69">
                  <c:v>34</c:v>
                </c:pt>
                <c:pt idx="70">
                  <c:v>23</c:v>
                </c:pt>
                <c:pt idx="71">
                  <c:v>25</c:v>
                </c:pt>
                <c:pt idx="72">
                  <c:v>20</c:v>
                </c:pt>
                <c:pt idx="73">
                  <c:v>20</c:v>
                </c:pt>
                <c:pt idx="74">
                  <c:v>20</c:v>
                </c:pt>
                <c:pt idx="75">
                  <c:v>27</c:v>
                </c:pt>
                <c:pt idx="76">
                  <c:v>27</c:v>
                </c:pt>
                <c:pt idx="77">
                  <c:v>35</c:v>
                </c:pt>
                <c:pt idx="78">
                  <c:v>39</c:v>
                </c:pt>
                <c:pt idx="79">
                  <c:v>31</c:v>
                </c:pt>
                <c:pt idx="80">
                  <c:v>36</c:v>
                </c:pt>
                <c:pt idx="81">
                  <c:v>36</c:v>
                </c:pt>
                <c:pt idx="82">
                  <c:v>24</c:v>
                </c:pt>
                <c:pt idx="83">
                  <c:v>10</c:v>
                </c:pt>
                <c:pt idx="84">
                  <c:v>21</c:v>
                </c:pt>
                <c:pt idx="85">
                  <c:v>24</c:v>
                </c:pt>
                <c:pt idx="86">
                  <c:v>27</c:v>
                </c:pt>
                <c:pt idx="87">
                  <c:v>23</c:v>
                </c:pt>
                <c:pt idx="88">
                  <c:v>13</c:v>
                </c:pt>
                <c:pt idx="89">
                  <c:v>22</c:v>
                </c:pt>
                <c:pt idx="90">
                  <c:v>17</c:v>
                </c:pt>
                <c:pt idx="91">
                  <c:v>11</c:v>
                </c:pt>
                <c:pt idx="92">
                  <c:v>10</c:v>
                </c:pt>
                <c:pt idx="93">
                  <c:v>16</c:v>
                </c:pt>
                <c:pt idx="94">
                  <c:v>17</c:v>
                </c:pt>
                <c:pt idx="95">
                  <c:v>13</c:v>
                </c:pt>
                <c:pt idx="96">
                  <c:v>10</c:v>
                </c:pt>
                <c:pt idx="97">
                  <c:v>13</c:v>
                </c:pt>
                <c:pt idx="98">
                  <c:v>20</c:v>
                </c:pt>
                <c:pt idx="99">
                  <c:v>20</c:v>
                </c:pt>
                <c:pt idx="100">
                  <c:v>25</c:v>
                </c:pt>
                <c:pt idx="101">
                  <c:v>20</c:v>
                </c:pt>
                <c:pt idx="102">
                  <c:v>22</c:v>
                </c:pt>
                <c:pt idx="103">
                  <c:v>17</c:v>
                </c:pt>
                <c:pt idx="104">
                  <c:v>21</c:v>
                </c:pt>
                <c:pt idx="105">
                  <c:v>19</c:v>
                </c:pt>
                <c:pt idx="106">
                  <c:v>11</c:v>
                </c:pt>
                <c:pt idx="107">
                  <c:v>23</c:v>
                </c:pt>
                <c:pt idx="108">
                  <c:v>29</c:v>
                </c:pt>
                <c:pt idx="109">
                  <c:v>30</c:v>
                </c:pt>
                <c:pt idx="110">
                  <c:v>21</c:v>
                </c:pt>
                <c:pt idx="111">
                  <c:v>31</c:v>
                </c:pt>
                <c:pt idx="112">
                  <c:v>26</c:v>
                </c:pt>
                <c:pt idx="113">
                  <c:v>20</c:v>
                </c:pt>
                <c:pt idx="114">
                  <c:v>20</c:v>
                </c:pt>
              </c:numCache>
            </c:numRef>
          </c:val>
        </c:ser>
        <c:marker val="1"/>
        <c:axId val="96804864"/>
        <c:axId val="96806400"/>
      </c:lineChart>
      <c:catAx>
        <c:axId val="96804864"/>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96806400"/>
        <c:crosses val="autoZero"/>
        <c:auto val="1"/>
        <c:lblAlgn val="ctr"/>
        <c:lblOffset val="100"/>
        <c:tickLblSkip val="4"/>
      </c:catAx>
      <c:valAx>
        <c:axId val="96806400"/>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96804864"/>
        <c:crosses val="autoZero"/>
        <c:crossBetween val="between"/>
      </c:valAx>
      <c:spPr>
        <a:solidFill>
          <a:srgbClr val="FFFFFF"/>
        </a:solidFill>
        <a:ln w="25400">
          <a:noFill/>
        </a:ln>
      </c:spPr>
    </c:plotArea>
    <c:legend>
      <c:legendPos val="r"/>
      <c:layout>
        <c:manualLayout>
          <c:xMode val="edge"/>
          <c:yMode val="edge"/>
          <c:x val="0.85074688032420065"/>
          <c:y val="0.127168270632838"/>
          <c:w val="0.14129376371813104"/>
          <c:h val="0.32562664041997424"/>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Port Congestion Index</a:t>
            </a:r>
          </a:p>
        </c:rich>
      </c:tx>
      <c:layout/>
      <c:spPr>
        <a:noFill/>
        <a:ln w="25400">
          <a:noFill/>
        </a:ln>
      </c:spPr>
    </c:title>
    <c:plotArea>
      <c:layout>
        <c:manualLayout>
          <c:layoutTarget val="inner"/>
          <c:xMode val="edge"/>
          <c:yMode val="edge"/>
          <c:x val="8.9285714285713982E-2"/>
          <c:y val="0.127868852459016"/>
          <c:w val="0.77083333333339032"/>
          <c:h val="0.63934426229515451"/>
        </c:manualLayout>
      </c:layout>
      <c:lineChart>
        <c:grouping val="standard"/>
        <c:ser>
          <c:idx val="0"/>
          <c:order val="0"/>
          <c:tx>
            <c:strRef>
              <c:f>Sourcedata!$A$4</c:f>
              <c:strCache>
                <c:ptCount val="1"/>
                <c:pt idx="0">
                  <c:v>Atlantic </c:v>
                </c:pt>
              </c:strCache>
            </c:strRef>
          </c:tx>
          <c:spPr>
            <a:ln w="25400">
              <a:solidFill>
                <a:srgbClr val="666699"/>
              </a:solidFill>
              <a:prstDash val="solid"/>
            </a:ln>
          </c:spPr>
          <c:marker>
            <c:symbol val="none"/>
          </c:marker>
          <c:cat>
            <c:numRef>
              <c:f>Sourcedata!$FG$3:$JQ$3</c:f>
              <c:numCache>
                <c:formatCode>dd\-mmm\-yy</c:formatCode>
                <c:ptCount val="115"/>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pt idx="83">
                  <c:v>42221</c:v>
                </c:pt>
                <c:pt idx="84">
                  <c:v>42230</c:v>
                </c:pt>
                <c:pt idx="85">
                  <c:v>42237</c:v>
                </c:pt>
                <c:pt idx="86">
                  <c:v>42244</c:v>
                </c:pt>
                <c:pt idx="87">
                  <c:v>42251</c:v>
                </c:pt>
                <c:pt idx="88">
                  <c:v>42258</c:v>
                </c:pt>
                <c:pt idx="89">
                  <c:v>42263</c:v>
                </c:pt>
                <c:pt idx="90">
                  <c:v>42270</c:v>
                </c:pt>
                <c:pt idx="91">
                  <c:v>42277</c:v>
                </c:pt>
                <c:pt idx="92">
                  <c:v>42284</c:v>
                </c:pt>
                <c:pt idx="93">
                  <c:v>42291</c:v>
                </c:pt>
                <c:pt idx="94">
                  <c:v>42298</c:v>
                </c:pt>
                <c:pt idx="95">
                  <c:v>42305</c:v>
                </c:pt>
                <c:pt idx="96">
                  <c:v>42312</c:v>
                </c:pt>
                <c:pt idx="97">
                  <c:v>42319</c:v>
                </c:pt>
                <c:pt idx="98">
                  <c:v>42326</c:v>
                </c:pt>
                <c:pt idx="99">
                  <c:v>42333</c:v>
                </c:pt>
                <c:pt idx="100">
                  <c:v>42340</c:v>
                </c:pt>
                <c:pt idx="101">
                  <c:v>42347</c:v>
                </c:pt>
                <c:pt idx="102">
                  <c:v>42354</c:v>
                </c:pt>
                <c:pt idx="103">
                  <c:v>42361</c:v>
                </c:pt>
                <c:pt idx="104">
                  <c:v>42368</c:v>
                </c:pt>
                <c:pt idx="105">
                  <c:v>42375</c:v>
                </c:pt>
                <c:pt idx="106">
                  <c:v>42382</c:v>
                </c:pt>
                <c:pt idx="107">
                  <c:v>42389</c:v>
                </c:pt>
                <c:pt idx="108">
                  <c:v>42396</c:v>
                </c:pt>
                <c:pt idx="109">
                  <c:v>42403</c:v>
                </c:pt>
                <c:pt idx="110">
                  <c:v>42410</c:v>
                </c:pt>
                <c:pt idx="111">
                  <c:v>42417</c:v>
                </c:pt>
                <c:pt idx="112">
                  <c:v>42424</c:v>
                </c:pt>
                <c:pt idx="113">
                  <c:v>42431</c:v>
                </c:pt>
                <c:pt idx="114">
                  <c:v>42438</c:v>
                </c:pt>
              </c:numCache>
            </c:numRef>
          </c:cat>
          <c:val>
            <c:numRef>
              <c:f>Sourcedata!$FG$4:$JQ$4</c:f>
              <c:numCache>
                <c:formatCode>0.0</c:formatCode>
                <c:ptCount val="115"/>
                <c:pt idx="0">
                  <c:v>3.1666666666666665</c:v>
                </c:pt>
                <c:pt idx="1">
                  <c:v>2.8541666666666665</c:v>
                </c:pt>
                <c:pt idx="2">
                  <c:v>2.625</c:v>
                </c:pt>
                <c:pt idx="3">
                  <c:v>2.6875</c:v>
                </c:pt>
                <c:pt idx="4">
                  <c:v>2.25</c:v>
                </c:pt>
                <c:pt idx="5">
                  <c:v>2.2916666666666665</c:v>
                </c:pt>
                <c:pt idx="6">
                  <c:v>2.9166666666666665</c:v>
                </c:pt>
                <c:pt idx="7">
                  <c:v>3.5</c:v>
                </c:pt>
                <c:pt idx="8">
                  <c:v>3.0416666666666665</c:v>
                </c:pt>
                <c:pt idx="9">
                  <c:v>5.0588235294117645</c:v>
                </c:pt>
                <c:pt idx="10">
                  <c:v>6.8235294117647056</c:v>
                </c:pt>
                <c:pt idx="11">
                  <c:v>7.0882352941176467</c:v>
                </c:pt>
                <c:pt idx="12">
                  <c:v>6.0588235294117645</c:v>
                </c:pt>
                <c:pt idx="13">
                  <c:v>4.1470588235294121</c:v>
                </c:pt>
                <c:pt idx="14">
                  <c:v>4.7352941176470589</c:v>
                </c:pt>
                <c:pt idx="15">
                  <c:v>5.117647058823529</c:v>
                </c:pt>
                <c:pt idx="16">
                  <c:v>5.3529411764705879</c:v>
                </c:pt>
                <c:pt idx="17">
                  <c:v>5.7058823529411766</c:v>
                </c:pt>
                <c:pt idx="18">
                  <c:v>6.7352941176470589</c:v>
                </c:pt>
                <c:pt idx="19">
                  <c:v>7.0588235294117645</c:v>
                </c:pt>
                <c:pt idx="20">
                  <c:v>6.8529411764705879</c:v>
                </c:pt>
                <c:pt idx="21">
                  <c:v>5.2058823529411766</c:v>
                </c:pt>
                <c:pt idx="22">
                  <c:v>5.117647058823529</c:v>
                </c:pt>
                <c:pt idx="23">
                  <c:v>3.9705882352941178</c:v>
                </c:pt>
                <c:pt idx="24">
                  <c:v>4.0882352941176467</c:v>
                </c:pt>
                <c:pt idx="25">
                  <c:v>3.6176470588235294</c:v>
                </c:pt>
                <c:pt idx="26">
                  <c:v>3.4411764705882355</c:v>
                </c:pt>
                <c:pt idx="27">
                  <c:v>3.3529411764705883</c:v>
                </c:pt>
                <c:pt idx="28">
                  <c:v>4.882352941176471</c:v>
                </c:pt>
                <c:pt idx="29">
                  <c:v>4.5294117647058822</c:v>
                </c:pt>
                <c:pt idx="30">
                  <c:v>4.0882352941176467</c:v>
                </c:pt>
                <c:pt idx="31">
                  <c:v>4.9705882352941178</c:v>
                </c:pt>
                <c:pt idx="32">
                  <c:v>5.1470588235294121</c:v>
                </c:pt>
                <c:pt idx="33">
                  <c:v>5.9117647058823533</c:v>
                </c:pt>
                <c:pt idx="34">
                  <c:v>5.1764705882352944</c:v>
                </c:pt>
                <c:pt idx="35">
                  <c:v>5.7941176470588234</c:v>
                </c:pt>
                <c:pt idx="36">
                  <c:v>5.9411764705882355</c:v>
                </c:pt>
                <c:pt idx="37">
                  <c:v>5.617647058823529</c:v>
                </c:pt>
                <c:pt idx="38">
                  <c:v>5.4117647058823533</c:v>
                </c:pt>
                <c:pt idx="39">
                  <c:v>5.0294117647058822</c:v>
                </c:pt>
                <c:pt idx="40">
                  <c:v>5.1470588235294121</c:v>
                </c:pt>
                <c:pt idx="41">
                  <c:v>6.0588235294117645</c:v>
                </c:pt>
                <c:pt idx="42">
                  <c:v>5.3235294117647056</c:v>
                </c:pt>
                <c:pt idx="43">
                  <c:v>5</c:v>
                </c:pt>
                <c:pt idx="44">
                  <c:v>5</c:v>
                </c:pt>
                <c:pt idx="45">
                  <c:v>4.7647058823529411</c:v>
                </c:pt>
                <c:pt idx="46">
                  <c:v>4.3235294117647056</c:v>
                </c:pt>
                <c:pt idx="47">
                  <c:v>3.6470588235294117</c:v>
                </c:pt>
                <c:pt idx="48">
                  <c:v>4.3235294117647056</c:v>
                </c:pt>
                <c:pt idx="49">
                  <c:v>4.2058823529411766</c:v>
                </c:pt>
                <c:pt idx="50">
                  <c:v>5.1764705882352944</c:v>
                </c:pt>
                <c:pt idx="51">
                  <c:v>6.2647058823529411</c:v>
                </c:pt>
                <c:pt idx="52">
                  <c:v>4.9117647058823533</c:v>
                </c:pt>
                <c:pt idx="53">
                  <c:v>5.6470588235294121</c:v>
                </c:pt>
                <c:pt idx="54">
                  <c:v>5.0294117647058822</c:v>
                </c:pt>
                <c:pt idx="55">
                  <c:v>4.2941176470588234</c:v>
                </c:pt>
                <c:pt idx="56">
                  <c:v>4.117647058823529</c:v>
                </c:pt>
                <c:pt idx="57">
                  <c:v>4.1764705882352944</c:v>
                </c:pt>
                <c:pt idx="58">
                  <c:v>4.5294117647058822</c:v>
                </c:pt>
                <c:pt idx="59">
                  <c:v>4.3529411764705879</c:v>
                </c:pt>
                <c:pt idx="60">
                  <c:v>4.4705882352941178</c:v>
                </c:pt>
                <c:pt idx="61">
                  <c:v>3.8823529411764706</c:v>
                </c:pt>
                <c:pt idx="62">
                  <c:v>4.6764705882352944</c:v>
                </c:pt>
                <c:pt idx="63">
                  <c:v>5.9411764705882355</c:v>
                </c:pt>
                <c:pt idx="64">
                  <c:v>6.4411764705882355</c:v>
                </c:pt>
                <c:pt idx="65">
                  <c:v>5.5294117647058822</c:v>
                </c:pt>
                <c:pt idx="66">
                  <c:v>5.1470588235294121</c:v>
                </c:pt>
                <c:pt idx="67">
                  <c:v>4.4705882352941178</c:v>
                </c:pt>
                <c:pt idx="68">
                  <c:v>3.6176470588235294</c:v>
                </c:pt>
                <c:pt idx="69">
                  <c:v>3.2058823529411766</c:v>
                </c:pt>
                <c:pt idx="70">
                  <c:v>3.6764705882352939</c:v>
                </c:pt>
                <c:pt idx="71">
                  <c:v>3.3823529411764706</c:v>
                </c:pt>
                <c:pt idx="72">
                  <c:v>4.4117647058823533</c:v>
                </c:pt>
                <c:pt idx="73">
                  <c:v>5.1764705882352944</c:v>
                </c:pt>
                <c:pt idx="74">
                  <c:v>5.617647058823529</c:v>
                </c:pt>
                <c:pt idx="75">
                  <c:v>6.3529411764705879</c:v>
                </c:pt>
                <c:pt idx="76">
                  <c:v>5.2647058823529411</c:v>
                </c:pt>
                <c:pt idx="77">
                  <c:v>4.2941176470588234</c:v>
                </c:pt>
                <c:pt idx="78">
                  <c:v>5.3235294117647056</c:v>
                </c:pt>
                <c:pt idx="79">
                  <c:v>7.5294117647058822</c:v>
                </c:pt>
                <c:pt idx="80">
                  <c:v>8.4705882352941178</c:v>
                </c:pt>
                <c:pt idx="81">
                  <c:v>6.7941176470588234</c:v>
                </c:pt>
                <c:pt idx="82">
                  <c:v>6.0588235294117645</c:v>
                </c:pt>
                <c:pt idx="83">
                  <c:v>3.9705882352941178</c:v>
                </c:pt>
                <c:pt idx="84">
                  <c:v>3.4705882352941178</c:v>
                </c:pt>
                <c:pt idx="85">
                  <c:v>2.3235294117647061</c:v>
                </c:pt>
                <c:pt idx="86">
                  <c:v>1.5</c:v>
                </c:pt>
                <c:pt idx="87">
                  <c:v>3.7941176470588234</c:v>
                </c:pt>
                <c:pt idx="88">
                  <c:v>4.117647058823529</c:v>
                </c:pt>
                <c:pt idx="89">
                  <c:v>4.1764705882352944</c:v>
                </c:pt>
                <c:pt idx="90">
                  <c:v>5.2647058823529411</c:v>
                </c:pt>
                <c:pt idx="91">
                  <c:v>4.5882352941176467</c:v>
                </c:pt>
                <c:pt idx="92">
                  <c:v>3.8823529411764706</c:v>
                </c:pt>
                <c:pt idx="93">
                  <c:v>3.5588235294117645</c:v>
                </c:pt>
                <c:pt idx="94">
                  <c:v>4.4705882352941178</c:v>
                </c:pt>
                <c:pt idx="95">
                  <c:v>4.2352941176470589</c:v>
                </c:pt>
                <c:pt idx="96">
                  <c:v>4.1470588235294121</c:v>
                </c:pt>
                <c:pt idx="97">
                  <c:v>5.3235294117647056</c:v>
                </c:pt>
                <c:pt idx="98">
                  <c:v>4.0294117647058822</c:v>
                </c:pt>
                <c:pt idx="99">
                  <c:v>4.1470588235294121</c:v>
                </c:pt>
                <c:pt idx="100">
                  <c:v>4.3529411764705879</c:v>
                </c:pt>
                <c:pt idx="101">
                  <c:v>4.4411764705882355</c:v>
                </c:pt>
                <c:pt idx="102">
                  <c:v>4.2647058823529411</c:v>
                </c:pt>
                <c:pt idx="103">
                  <c:v>4.2941176470588234</c:v>
                </c:pt>
                <c:pt idx="104">
                  <c:v>3.4705882352941178</c:v>
                </c:pt>
                <c:pt idx="105">
                  <c:v>1.3529411764705883</c:v>
                </c:pt>
                <c:pt idx="106">
                  <c:v>3.2647058823529411</c:v>
                </c:pt>
                <c:pt idx="107">
                  <c:v>2.0294117647058822</c:v>
                </c:pt>
                <c:pt idx="108">
                  <c:v>2.5588235294117645</c:v>
                </c:pt>
                <c:pt idx="109">
                  <c:v>4.1470588235294121</c:v>
                </c:pt>
                <c:pt idx="110">
                  <c:v>4.2647058823529411</c:v>
                </c:pt>
                <c:pt idx="111">
                  <c:v>4.2941176470588234</c:v>
                </c:pt>
                <c:pt idx="112">
                  <c:v>4.882352941176471</c:v>
                </c:pt>
                <c:pt idx="113">
                  <c:v>4.7647058823529411</c:v>
                </c:pt>
                <c:pt idx="114">
                  <c:v>5.4705882352941178</c:v>
                </c:pt>
              </c:numCache>
            </c:numRef>
          </c:val>
        </c:ser>
        <c:ser>
          <c:idx val="1"/>
          <c:order val="1"/>
          <c:tx>
            <c:v>Pacific</c:v>
          </c:tx>
          <c:spPr>
            <a:ln w="25400">
              <a:solidFill>
                <a:srgbClr val="993366"/>
              </a:solidFill>
              <a:prstDash val="solid"/>
            </a:ln>
          </c:spPr>
          <c:marker>
            <c:symbol val="none"/>
          </c:marker>
          <c:cat>
            <c:numRef>
              <c:f>Sourcedata!$FG$3:$JQ$3</c:f>
              <c:numCache>
                <c:formatCode>dd\-mmm\-yy</c:formatCode>
                <c:ptCount val="115"/>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pt idx="83">
                  <c:v>42221</c:v>
                </c:pt>
                <c:pt idx="84">
                  <c:v>42230</c:v>
                </c:pt>
                <c:pt idx="85">
                  <c:v>42237</c:v>
                </c:pt>
                <c:pt idx="86">
                  <c:v>42244</c:v>
                </c:pt>
                <c:pt idx="87">
                  <c:v>42251</c:v>
                </c:pt>
                <c:pt idx="88">
                  <c:v>42258</c:v>
                </c:pt>
                <c:pt idx="89">
                  <c:v>42263</c:v>
                </c:pt>
                <c:pt idx="90">
                  <c:v>42270</c:v>
                </c:pt>
                <c:pt idx="91">
                  <c:v>42277</c:v>
                </c:pt>
                <c:pt idx="92">
                  <c:v>42284</c:v>
                </c:pt>
                <c:pt idx="93">
                  <c:v>42291</c:v>
                </c:pt>
                <c:pt idx="94">
                  <c:v>42298</c:v>
                </c:pt>
                <c:pt idx="95">
                  <c:v>42305</c:v>
                </c:pt>
                <c:pt idx="96">
                  <c:v>42312</c:v>
                </c:pt>
                <c:pt idx="97">
                  <c:v>42319</c:v>
                </c:pt>
                <c:pt idx="98">
                  <c:v>42326</c:v>
                </c:pt>
                <c:pt idx="99">
                  <c:v>42333</c:v>
                </c:pt>
                <c:pt idx="100">
                  <c:v>42340</c:v>
                </c:pt>
                <c:pt idx="101">
                  <c:v>42347</c:v>
                </c:pt>
                <c:pt idx="102">
                  <c:v>42354</c:v>
                </c:pt>
                <c:pt idx="103">
                  <c:v>42361</c:v>
                </c:pt>
                <c:pt idx="104">
                  <c:v>42368</c:v>
                </c:pt>
                <c:pt idx="105">
                  <c:v>42375</c:v>
                </c:pt>
                <c:pt idx="106">
                  <c:v>42382</c:v>
                </c:pt>
                <c:pt idx="107">
                  <c:v>42389</c:v>
                </c:pt>
                <c:pt idx="108">
                  <c:v>42396</c:v>
                </c:pt>
                <c:pt idx="109">
                  <c:v>42403</c:v>
                </c:pt>
                <c:pt idx="110">
                  <c:v>42410</c:v>
                </c:pt>
                <c:pt idx="111">
                  <c:v>42417</c:v>
                </c:pt>
                <c:pt idx="112">
                  <c:v>42424</c:v>
                </c:pt>
                <c:pt idx="113">
                  <c:v>42431</c:v>
                </c:pt>
                <c:pt idx="114">
                  <c:v>42438</c:v>
                </c:pt>
              </c:numCache>
            </c:numRef>
          </c:cat>
          <c:val>
            <c:numRef>
              <c:f>Sourcedata!$FG$5:$JQ$5</c:f>
              <c:numCache>
                <c:formatCode>0.0</c:formatCode>
                <c:ptCount val="115"/>
                <c:pt idx="0">
                  <c:v>2.8630136986301369</c:v>
                </c:pt>
                <c:pt idx="1">
                  <c:v>2.7671232876712328</c:v>
                </c:pt>
                <c:pt idx="2">
                  <c:v>2.7123287671232879</c:v>
                </c:pt>
                <c:pt idx="3">
                  <c:v>2.5821917808219177</c:v>
                </c:pt>
                <c:pt idx="4">
                  <c:v>2.7671232876712328</c:v>
                </c:pt>
                <c:pt idx="5">
                  <c:v>2.7808219178082192</c:v>
                </c:pt>
                <c:pt idx="6">
                  <c:v>2.506849315068493</c:v>
                </c:pt>
                <c:pt idx="7">
                  <c:v>2.595890410958904</c:v>
                </c:pt>
                <c:pt idx="8">
                  <c:v>3.1986301369863015</c:v>
                </c:pt>
                <c:pt idx="9">
                  <c:v>3.1780821917808217</c:v>
                </c:pt>
                <c:pt idx="10">
                  <c:v>2.1643835616438358</c:v>
                </c:pt>
                <c:pt idx="11">
                  <c:v>2.5273972602739727</c:v>
                </c:pt>
                <c:pt idx="12">
                  <c:v>2.7328767123287672</c:v>
                </c:pt>
                <c:pt idx="13">
                  <c:v>2.6917808219178081</c:v>
                </c:pt>
                <c:pt idx="14">
                  <c:v>2.8630136986301369</c:v>
                </c:pt>
                <c:pt idx="15">
                  <c:v>2.8698630136986303</c:v>
                </c:pt>
                <c:pt idx="16">
                  <c:v>3.0616438356164384</c:v>
                </c:pt>
                <c:pt idx="17">
                  <c:v>3</c:v>
                </c:pt>
                <c:pt idx="18">
                  <c:v>2.993150684931507</c:v>
                </c:pt>
                <c:pt idx="19">
                  <c:v>2.904109589041096</c:v>
                </c:pt>
                <c:pt idx="20">
                  <c:v>3.0684931506849313</c:v>
                </c:pt>
                <c:pt idx="21">
                  <c:v>3.1027397260273974</c:v>
                </c:pt>
                <c:pt idx="22">
                  <c:v>2.6369863013698631</c:v>
                </c:pt>
                <c:pt idx="23">
                  <c:v>2.6575342465753424</c:v>
                </c:pt>
                <c:pt idx="24">
                  <c:v>2.6917808219178081</c:v>
                </c:pt>
                <c:pt idx="25">
                  <c:v>3.0205479452054793</c:v>
                </c:pt>
                <c:pt idx="26">
                  <c:v>3.1301369863013697</c:v>
                </c:pt>
                <c:pt idx="27">
                  <c:v>2.9726027397260273</c:v>
                </c:pt>
                <c:pt idx="28">
                  <c:v>2.8356164383561642</c:v>
                </c:pt>
                <c:pt idx="29">
                  <c:v>2.9383561643835616</c:v>
                </c:pt>
                <c:pt idx="30">
                  <c:v>3.3219178082191783</c:v>
                </c:pt>
                <c:pt idx="31">
                  <c:v>3.2054794520547945</c:v>
                </c:pt>
                <c:pt idx="32">
                  <c:v>3.1849315068493151</c:v>
                </c:pt>
                <c:pt idx="33">
                  <c:v>3.0136986301369864</c:v>
                </c:pt>
                <c:pt idx="34">
                  <c:v>3.1164383561643834</c:v>
                </c:pt>
                <c:pt idx="35">
                  <c:v>3.2945205479452055</c:v>
                </c:pt>
                <c:pt idx="36">
                  <c:v>3.5753424657534247</c:v>
                </c:pt>
                <c:pt idx="37">
                  <c:v>3.6986301369863015</c:v>
                </c:pt>
                <c:pt idx="38">
                  <c:v>3.7534246575342465</c:v>
                </c:pt>
                <c:pt idx="39">
                  <c:v>2.7808219178082192</c:v>
                </c:pt>
                <c:pt idx="40">
                  <c:v>2.7534246575342465</c:v>
                </c:pt>
                <c:pt idx="41">
                  <c:v>2.7849315068493152</c:v>
                </c:pt>
                <c:pt idx="42">
                  <c:v>2.5410958904109591</c:v>
                </c:pt>
                <c:pt idx="43">
                  <c:v>2.7534246575342465</c:v>
                </c:pt>
                <c:pt idx="44">
                  <c:v>2.7534246575342465</c:v>
                </c:pt>
                <c:pt idx="45">
                  <c:v>2.9657534246575343</c:v>
                </c:pt>
                <c:pt idx="46">
                  <c:v>2.9178082191780823</c:v>
                </c:pt>
                <c:pt idx="47">
                  <c:v>2.9246575342465753</c:v>
                </c:pt>
                <c:pt idx="48">
                  <c:v>2.7671232876712328</c:v>
                </c:pt>
                <c:pt idx="49">
                  <c:v>2.9315068493150687</c:v>
                </c:pt>
                <c:pt idx="50">
                  <c:v>2.9383561643835616</c:v>
                </c:pt>
                <c:pt idx="51">
                  <c:v>2.952054794520548</c:v>
                </c:pt>
                <c:pt idx="52">
                  <c:v>2.904109589041096</c:v>
                </c:pt>
                <c:pt idx="53">
                  <c:v>2.993150684931507</c:v>
                </c:pt>
                <c:pt idx="54">
                  <c:v>2.8013698630136985</c:v>
                </c:pt>
                <c:pt idx="55">
                  <c:v>2.9657534246575343</c:v>
                </c:pt>
                <c:pt idx="56">
                  <c:v>2.8972602739726026</c:v>
                </c:pt>
                <c:pt idx="57">
                  <c:v>2.7260273972602738</c:v>
                </c:pt>
                <c:pt idx="58">
                  <c:v>2.4794520547945207</c:v>
                </c:pt>
                <c:pt idx="59">
                  <c:v>2.6369863013698631</c:v>
                </c:pt>
                <c:pt idx="60">
                  <c:v>2.7739726027397262</c:v>
                </c:pt>
                <c:pt idx="61">
                  <c:v>2.7191780821917808</c:v>
                </c:pt>
                <c:pt idx="62">
                  <c:v>2.4863013698630136</c:v>
                </c:pt>
                <c:pt idx="63">
                  <c:v>2.7945205479452055</c:v>
                </c:pt>
                <c:pt idx="64">
                  <c:v>2.6643835616438358</c:v>
                </c:pt>
                <c:pt idx="65">
                  <c:v>2.4726027397260273</c:v>
                </c:pt>
                <c:pt idx="66">
                  <c:v>3.0273972602739727</c:v>
                </c:pt>
                <c:pt idx="67">
                  <c:v>2.5</c:v>
                </c:pt>
                <c:pt idx="68">
                  <c:v>2.2739726027397262</c:v>
                </c:pt>
                <c:pt idx="69">
                  <c:v>2.5205479452054793</c:v>
                </c:pt>
                <c:pt idx="70">
                  <c:v>2.6301369863013697</c:v>
                </c:pt>
                <c:pt idx="71">
                  <c:v>2.5753424657534247</c:v>
                </c:pt>
                <c:pt idx="72">
                  <c:v>2.6506849315068495</c:v>
                </c:pt>
                <c:pt idx="73">
                  <c:v>2.4178082191780823</c:v>
                </c:pt>
                <c:pt idx="74">
                  <c:v>2.4424657534246577</c:v>
                </c:pt>
                <c:pt idx="75">
                  <c:v>2.6452054794520548</c:v>
                </c:pt>
                <c:pt idx="76">
                  <c:v>2.6506849315068495</c:v>
                </c:pt>
                <c:pt idx="77">
                  <c:v>2.3424657534246576</c:v>
                </c:pt>
                <c:pt idx="78">
                  <c:v>2.9726027397260273</c:v>
                </c:pt>
                <c:pt idx="79">
                  <c:v>2.904109589041096</c:v>
                </c:pt>
                <c:pt idx="80">
                  <c:v>2.1821917808219178</c:v>
                </c:pt>
                <c:pt idx="81">
                  <c:v>2.952054794520548</c:v>
                </c:pt>
                <c:pt idx="82">
                  <c:v>3.2876712328767121</c:v>
                </c:pt>
                <c:pt idx="83">
                  <c:v>2.2534246575342465</c:v>
                </c:pt>
                <c:pt idx="84">
                  <c:v>2.1849315068493151</c:v>
                </c:pt>
                <c:pt idx="85">
                  <c:v>3.0890410958904111</c:v>
                </c:pt>
                <c:pt idx="86">
                  <c:v>2.3698630136986303</c:v>
                </c:pt>
                <c:pt idx="87">
                  <c:v>1.9246575342465753</c:v>
                </c:pt>
                <c:pt idx="88">
                  <c:v>1.7465753424657535</c:v>
                </c:pt>
                <c:pt idx="89">
                  <c:v>2.4452054794520546</c:v>
                </c:pt>
                <c:pt idx="90">
                  <c:v>1.6575342465753424</c:v>
                </c:pt>
                <c:pt idx="91">
                  <c:v>2.4178082191780823</c:v>
                </c:pt>
                <c:pt idx="92">
                  <c:v>1.7397260273972603</c:v>
                </c:pt>
                <c:pt idx="93">
                  <c:v>1.7328767123287672</c:v>
                </c:pt>
                <c:pt idx="94">
                  <c:v>1.9109589041095891</c:v>
                </c:pt>
                <c:pt idx="95">
                  <c:v>1.6301369863013699</c:v>
                </c:pt>
                <c:pt idx="96">
                  <c:v>1.726027397260274</c:v>
                </c:pt>
                <c:pt idx="97">
                  <c:v>2.1917808219178081</c:v>
                </c:pt>
                <c:pt idx="98">
                  <c:v>2.5547945205479454</c:v>
                </c:pt>
                <c:pt idx="99">
                  <c:v>2.7876712328767121</c:v>
                </c:pt>
                <c:pt idx="100">
                  <c:v>2.2465753424657535</c:v>
                </c:pt>
                <c:pt idx="101">
                  <c:v>2.5410958904109591</c:v>
                </c:pt>
                <c:pt idx="102">
                  <c:v>2.0821917808219177</c:v>
                </c:pt>
                <c:pt idx="103">
                  <c:v>2.0684931506849313</c:v>
                </c:pt>
                <c:pt idx="104">
                  <c:v>2.1369863013698631</c:v>
                </c:pt>
                <c:pt idx="105">
                  <c:v>1.8835616438356164</c:v>
                </c:pt>
                <c:pt idx="106">
                  <c:v>1.9383561643835616</c:v>
                </c:pt>
                <c:pt idx="107">
                  <c:v>2.1849315068493151</c:v>
                </c:pt>
                <c:pt idx="108">
                  <c:v>2.3630136986301369</c:v>
                </c:pt>
                <c:pt idx="109">
                  <c:v>2.4178082191780823</c:v>
                </c:pt>
                <c:pt idx="110">
                  <c:v>2.1986301369863015</c:v>
                </c:pt>
                <c:pt idx="111">
                  <c:v>1.904109589041096</c:v>
                </c:pt>
                <c:pt idx="112">
                  <c:v>1.8698630136986301</c:v>
                </c:pt>
                <c:pt idx="113">
                  <c:v>2.0342465753424657</c:v>
                </c:pt>
                <c:pt idx="114">
                  <c:v>2.2534246575342465</c:v>
                </c:pt>
              </c:numCache>
            </c:numRef>
          </c:val>
        </c:ser>
        <c:marker val="1"/>
        <c:axId val="94365952"/>
        <c:axId val="96866304"/>
      </c:lineChart>
      <c:dateAx>
        <c:axId val="94365952"/>
        <c:scaling>
          <c:orientation val="minMax"/>
        </c:scaling>
        <c:axPos val="b"/>
        <c:numFmt formatCode="dd\-mmm\-yy" sourceLinked="0"/>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96866304"/>
        <c:crosses val="autoZero"/>
        <c:auto val="1"/>
        <c:lblOffset val="100"/>
        <c:baseTimeUnit val="days"/>
      </c:dateAx>
      <c:valAx>
        <c:axId val="96866304"/>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Av. Days Delay</a:t>
                </a:r>
              </a:p>
            </c:rich>
          </c:tx>
          <c:layout/>
          <c:spPr>
            <a:noFill/>
            <a:ln w="25400">
              <a:noFill/>
            </a:ln>
          </c:spPr>
        </c:title>
        <c:numFmt formatCode="0.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94365952"/>
        <c:crosses val="autoZero"/>
        <c:crossBetween val="between"/>
      </c:valAx>
      <c:spPr>
        <a:solidFill>
          <a:srgbClr val="FFFFFF"/>
        </a:solidFill>
        <a:ln w="25400">
          <a:noFill/>
        </a:ln>
      </c:spPr>
    </c:plotArea>
    <c:legend>
      <c:legendPos val="r"/>
      <c:layout>
        <c:manualLayout>
          <c:xMode val="edge"/>
          <c:yMode val="edge"/>
          <c:x val="0.87091985950735862"/>
          <c:y val="0.25355191256830573"/>
          <c:w val="0.12314532112057409"/>
          <c:h val="0.29726775956286106"/>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Ttl no. of Vsls @ Anchorage</a:t>
            </a:r>
          </a:p>
        </c:rich>
      </c:tx>
      <c:layout/>
      <c:spPr>
        <a:noFill/>
        <a:ln w="25400">
          <a:noFill/>
        </a:ln>
      </c:spPr>
    </c:title>
    <c:plotArea>
      <c:layout>
        <c:manualLayout>
          <c:layoutTarget val="inner"/>
          <c:xMode val="edge"/>
          <c:yMode val="edge"/>
          <c:x val="0.10089020771513429"/>
          <c:y val="0.12543554006968588"/>
          <c:w val="0.73639960435217966"/>
          <c:h val="0.60511033681765258"/>
        </c:manualLayout>
      </c:layout>
      <c:lineChart>
        <c:grouping val="standard"/>
        <c:ser>
          <c:idx val="0"/>
          <c:order val="0"/>
          <c:tx>
            <c:v>Supramax</c:v>
          </c:tx>
          <c:spPr>
            <a:ln w="25400">
              <a:solidFill>
                <a:srgbClr val="666699"/>
              </a:solidFill>
              <a:prstDash val="solid"/>
            </a:ln>
          </c:spPr>
          <c:marker>
            <c:symbol val="none"/>
          </c:marker>
          <c:cat>
            <c:strRef>
              <c:f>Sourcedata!$B$464:$B$578</c:f>
              <c:strCache>
                <c:ptCount val="115"/>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strCache>
            </c:strRef>
          </c:cat>
          <c:val>
            <c:numRef>
              <c:f>Sourcedata!$D$464:$D$578</c:f>
              <c:numCache>
                <c:formatCode>0</c:formatCode>
                <c:ptCount val="115"/>
                <c:pt idx="0">
                  <c:v>48</c:v>
                </c:pt>
                <c:pt idx="1">
                  <c:v>49</c:v>
                </c:pt>
                <c:pt idx="2">
                  <c:v>63</c:v>
                </c:pt>
                <c:pt idx="3">
                  <c:v>60</c:v>
                </c:pt>
                <c:pt idx="4">
                  <c:v>53</c:v>
                </c:pt>
                <c:pt idx="5">
                  <c:v>81</c:v>
                </c:pt>
                <c:pt idx="6">
                  <c:v>60</c:v>
                </c:pt>
                <c:pt idx="7">
                  <c:v>64</c:v>
                </c:pt>
                <c:pt idx="8">
                  <c:v>66</c:v>
                </c:pt>
                <c:pt idx="9">
                  <c:v>68</c:v>
                </c:pt>
                <c:pt idx="10">
                  <c:v>43</c:v>
                </c:pt>
                <c:pt idx="11">
                  <c:v>45</c:v>
                </c:pt>
                <c:pt idx="12">
                  <c:v>49</c:v>
                </c:pt>
                <c:pt idx="13">
                  <c:v>45</c:v>
                </c:pt>
                <c:pt idx="14">
                  <c:v>42</c:v>
                </c:pt>
                <c:pt idx="15">
                  <c:v>62</c:v>
                </c:pt>
                <c:pt idx="16">
                  <c:v>64</c:v>
                </c:pt>
                <c:pt idx="17">
                  <c:v>50</c:v>
                </c:pt>
                <c:pt idx="18">
                  <c:v>42</c:v>
                </c:pt>
                <c:pt idx="19">
                  <c:v>56</c:v>
                </c:pt>
                <c:pt idx="20">
                  <c:v>60</c:v>
                </c:pt>
                <c:pt idx="21">
                  <c:v>52</c:v>
                </c:pt>
                <c:pt idx="22">
                  <c:v>41</c:v>
                </c:pt>
                <c:pt idx="23">
                  <c:v>49</c:v>
                </c:pt>
                <c:pt idx="24">
                  <c:v>51</c:v>
                </c:pt>
                <c:pt idx="25">
                  <c:v>64</c:v>
                </c:pt>
                <c:pt idx="26">
                  <c:v>50</c:v>
                </c:pt>
                <c:pt idx="27">
                  <c:v>43</c:v>
                </c:pt>
                <c:pt idx="28">
                  <c:v>68</c:v>
                </c:pt>
                <c:pt idx="29">
                  <c:v>80</c:v>
                </c:pt>
                <c:pt idx="30">
                  <c:v>51</c:v>
                </c:pt>
                <c:pt idx="31">
                  <c:v>51</c:v>
                </c:pt>
                <c:pt idx="32">
                  <c:v>52</c:v>
                </c:pt>
                <c:pt idx="33">
                  <c:v>48</c:v>
                </c:pt>
                <c:pt idx="34">
                  <c:v>57</c:v>
                </c:pt>
                <c:pt idx="35">
                  <c:v>44</c:v>
                </c:pt>
                <c:pt idx="36">
                  <c:v>75</c:v>
                </c:pt>
                <c:pt idx="37">
                  <c:v>81</c:v>
                </c:pt>
                <c:pt idx="38">
                  <c:v>68</c:v>
                </c:pt>
                <c:pt idx="39">
                  <c:v>30</c:v>
                </c:pt>
                <c:pt idx="40">
                  <c:v>48</c:v>
                </c:pt>
                <c:pt idx="41">
                  <c:v>42</c:v>
                </c:pt>
                <c:pt idx="42">
                  <c:v>50</c:v>
                </c:pt>
                <c:pt idx="43">
                  <c:v>73</c:v>
                </c:pt>
                <c:pt idx="44">
                  <c:v>71</c:v>
                </c:pt>
                <c:pt idx="45">
                  <c:v>59</c:v>
                </c:pt>
                <c:pt idx="46">
                  <c:v>61</c:v>
                </c:pt>
                <c:pt idx="47">
                  <c:v>48</c:v>
                </c:pt>
                <c:pt idx="48">
                  <c:v>51</c:v>
                </c:pt>
                <c:pt idx="49">
                  <c:v>59</c:v>
                </c:pt>
                <c:pt idx="50">
                  <c:v>42</c:v>
                </c:pt>
                <c:pt idx="51">
                  <c:v>67</c:v>
                </c:pt>
                <c:pt idx="52">
                  <c:v>56</c:v>
                </c:pt>
                <c:pt idx="53">
                  <c:v>56</c:v>
                </c:pt>
                <c:pt idx="54">
                  <c:v>44</c:v>
                </c:pt>
                <c:pt idx="55">
                  <c:v>60</c:v>
                </c:pt>
                <c:pt idx="56">
                  <c:v>55</c:v>
                </c:pt>
                <c:pt idx="57">
                  <c:v>54</c:v>
                </c:pt>
                <c:pt idx="58">
                  <c:v>54</c:v>
                </c:pt>
                <c:pt idx="59">
                  <c:v>76</c:v>
                </c:pt>
                <c:pt idx="60">
                  <c:v>50</c:v>
                </c:pt>
                <c:pt idx="61">
                  <c:v>65</c:v>
                </c:pt>
                <c:pt idx="62">
                  <c:v>68</c:v>
                </c:pt>
                <c:pt idx="63">
                  <c:v>61</c:v>
                </c:pt>
                <c:pt idx="64">
                  <c:v>51</c:v>
                </c:pt>
                <c:pt idx="65">
                  <c:v>48</c:v>
                </c:pt>
                <c:pt idx="66">
                  <c:v>51</c:v>
                </c:pt>
                <c:pt idx="67">
                  <c:v>66</c:v>
                </c:pt>
                <c:pt idx="68">
                  <c:v>39</c:v>
                </c:pt>
                <c:pt idx="69">
                  <c:v>43</c:v>
                </c:pt>
                <c:pt idx="70">
                  <c:v>44</c:v>
                </c:pt>
                <c:pt idx="71">
                  <c:v>49</c:v>
                </c:pt>
                <c:pt idx="72">
                  <c:v>36</c:v>
                </c:pt>
                <c:pt idx="73">
                  <c:v>38</c:v>
                </c:pt>
                <c:pt idx="74">
                  <c:v>29</c:v>
                </c:pt>
                <c:pt idx="75">
                  <c:v>39</c:v>
                </c:pt>
                <c:pt idx="76">
                  <c:v>39</c:v>
                </c:pt>
                <c:pt idx="77">
                  <c:v>48</c:v>
                </c:pt>
                <c:pt idx="78">
                  <c:v>38</c:v>
                </c:pt>
                <c:pt idx="79">
                  <c:v>33</c:v>
                </c:pt>
                <c:pt idx="80">
                  <c:v>35</c:v>
                </c:pt>
                <c:pt idx="81">
                  <c:v>37</c:v>
                </c:pt>
                <c:pt idx="82">
                  <c:v>51</c:v>
                </c:pt>
                <c:pt idx="83">
                  <c:v>29</c:v>
                </c:pt>
                <c:pt idx="84">
                  <c:v>35</c:v>
                </c:pt>
                <c:pt idx="85">
                  <c:v>35</c:v>
                </c:pt>
                <c:pt idx="86">
                  <c:v>32</c:v>
                </c:pt>
                <c:pt idx="87">
                  <c:v>41</c:v>
                </c:pt>
                <c:pt idx="88">
                  <c:v>35</c:v>
                </c:pt>
                <c:pt idx="89">
                  <c:v>30</c:v>
                </c:pt>
                <c:pt idx="90">
                  <c:v>48</c:v>
                </c:pt>
                <c:pt idx="91">
                  <c:v>29</c:v>
                </c:pt>
                <c:pt idx="92">
                  <c:v>21</c:v>
                </c:pt>
                <c:pt idx="93">
                  <c:v>46</c:v>
                </c:pt>
                <c:pt idx="94">
                  <c:v>38</c:v>
                </c:pt>
                <c:pt idx="95">
                  <c:v>40</c:v>
                </c:pt>
                <c:pt idx="96">
                  <c:v>26</c:v>
                </c:pt>
                <c:pt idx="97">
                  <c:v>26</c:v>
                </c:pt>
                <c:pt idx="98">
                  <c:v>54</c:v>
                </c:pt>
                <c:pt idx="99">
                  <c:v>47</c:v>
                </c:pt>
                <c:pt idx="100">
                  <c:v>41</c:v>
                </c:pt>
                <c:pt idx="101">
                  <c:v>43</c:v>
                </c:pt>
                <c:pt idx="102">
                  <c:v>45</c:v>
                </c:pt>
                <c:pt idx="103">
                  <c:v>46</c:v>
                </c:pt>
                <c:pt idx="104">
                  <c:v>55</c:v>
                </c:pt>
                <c:pt idx="105">
                  <c:v>45</c:v>
                </c:pt>
                <c:pt idx="106">
                  <c:v>25</c:v>
                </c:pt>
                <c:pt idx="107">
                  <c:v>37</c:v>
                </c:pt>
                <c:pt idx="108">
                  <c:v>57</c:v>
                </c:pt>
                <c:pt idx="109">
                  <c:v>51</c:v>
                </c:pt>
                <c:pt idx="110">
                  <c:v>44</c:v>
                </c:pt>
                <c:pt idx="111">
                  <c:v>35</c:v>
                </c:pt>
                <c:pt idx="112">
                  <c:v>33</c:v>
                </c:pt>
                <c:pt idx="113">
                  <c:v>23</c:v>
                </c:pt>
                <c:pt idx="114">
                  <c:v>21</c:v>
                </c:pt>
              </c:numCache>
            </c:numRef>
          </c:val>
        </c:ser>
        <c:ser>
          <c:idx val="1"/>
          <c:order val="1"/>
          <c:tx>
            <c:v>Panamax</c:v>
          </c:tx>
          <c:spPr>
            <a:ln w="25400">
              <a:solidFill>
                <a:srgbClr val="993366"/>
              </a:solidFill>
              <a:prstDash val="solid"/>
            </a:ln>
          </c:spPr>
          <c:marker>
            <c:symbol val="none"/>
          </c:marker>
          <c:cat>
            <c:strRef>
              <c:f>Sourcedata!$B$464:$B$578</c:f>
              <c:strCache>
                <c:ptCount val="115"/>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strCache>
            </c:strRef>
          </c:cat>
          <c:val>
            <c:numRef>
              <c:f>Sourcedata!$E$464:$E$578</c:f>
              <c:numCache>
                <c:formatCode>0</c:formatCode>
                <c:ptCount val="115"/>
                <c:pt idx="0">
                  <c:v>82</c:v>
                </c:pt>
                <c:pt idx="1">
                  <c:v>87</c:v>
                </c:pt>
                <c:pt idx="2">
                  <c:v>83</c:v>
                </c:pt>
                <c:pt idx="3">
                  <c:v>96</c:v>
                </c:pt>
                <c:pt idx="4">
                  <c:v>88</c:v>
                </c:pt>
                <c:pt idx="5">
                  <c:v>91</c:v>
                </c:pt>
                <c:pt idx="6">
                  <c:v>76</c:v>
                </c:pt>
                <c:pt idx="7">
                  <c:v>91</c:v>
                </c:pt>
                <c:pt idx="8">
                  <c:v>68</c:v>
                </c:pt>
                <c:pt idx="9">
                  <c:v>68</c:v>
                </c:pt>
                <c:pt idx="10">
                  <c:v>95</c:v>
                </c:pt>
                <c:pt idx="11">
                  <c:v>80</c:v>
                </c:pt>
                <c:pt idx="12">
                  <c:v>93</c:v>
                </c:pt>
                <c:pt idx="13">
                  <c:v>98</c:v>
                </c:pt>
                <c:pt idx="14">
                  <c:v>83</c:v>
                </c:pt>
                <c:pt idx="15">
                  <c:v>99</c:v>
                </c:pt>
                <c:pt idx="16">
                  <c:v>119</c:v>
                </c:pt>
                <c:pt idx="17">
                  <c:v>83</c:v>
                </c:pt>
                <c:pt idx="18">
                  <c:v>85</c:v>
                </c:pt>
                <c:pt idx="19">
                  <c:v>104</c:v>
                </c:pt>
                <c:pt idx="20">
                  <c:v>92</c:v>
                </c:pt>
                <c:pt idx="21">
                  <c:v>85</c:v>
                </c:pt>
                <c:pt idx="22">
                  <c:v>98</c:v>
                </c:pt>
                <c:pt idx="23">
                  <c:v>102</c:v>
                </c:pt>
                <c:pt idx="24">
                  <c:v>98</c:v>
                </c:pt>
                <c:pt idx="25">
                  <c:v>128</c:v>
                </c:pt>
                <c:pt idx="26">
                  <c:v>130</c:v>
                </c:pt>
                <c:pt idx="27">
                  <c:v>109</c:v>
                </c:pt>
                <c:pt idx="28">
                  <c:v>97</c:v>
                </c:pt>
                <c:pt idx="29">
                  <c:v>122</c:v>
                </c:pt>
                <c:pt idx="30">
                  <c:v>125</c:v>
                </c:pt>
                <c:pt idx="31">
                  <c:v>99</c:v>
                </c:pt>
                <c:pt idx="32">
                  <c:v>105</c:v>
                </c:pt>
                <c:pt idx="33">
                  <c:v>113</c:v>
                </c:pt>
                <c:pt idx="34">
                  <c:v>126</c:v>
                </c:pt>
                <c:pt idx="35">
                  <c:v>138</c:v>
                </c:pt>
                <c:pt idx="36">
                  <c:v>148</c:v>
                </c:pt>
                <c:pt idx="37">
                  <c:v>160</c:v>
                </c:pt>
                <c:pt idx="38">
                  <c:v>162</c:v>
                </c:pt>
                <c:pt idx="39">
                  <c:v>139</c:v>
                </c:pt>
                <c:pt idx="40">
                  <c:v>112</c:v>
                </c:pt>
                <c:pt idx="41">
                  <c:v>110</c:v>
                </c:pt>
                <c:pt idx="42">
                  <c:v>129</c:v>
                </c:pt>
                <c:pt idx="43">
                  <c:v>151</c:v>
                </c:pt>
                <c:pt idx="44">
                  <c:v>147</c:v>
                </c:pt>
                <c:pt idx="45">
                  <c:v>152</c:v>
                </c:pt>
                <c:pt idx="46">
                  <c:v>125</c:v>
                </c:pt>
                <c:pt idx="47">
                  <c:v>117</c:v>
                </c:pt>
                <c:pt idx="48">
                  <c:v>123</c:v>
                </c:pt>
                <c:pt idx="49">
                  <c:v>121</c:v>
                </c:pt>
                <c:pt idx="50">
                  <c:v>148</c:v>
                </c:pt>
                <c:pt idx="51">
                  <c:v>186</c:v>
                </c:pt>
                <c:pt idx="52">
                  <c:v>141</c:v>
                </c:pt>
                <c:pt idx="53">
                  <c:v>119</c:v>
                </c:pt>
                <c:pt idx="54">
                  <c:v>114</c:v>
                </c:pt>
                <c:pt idx="55">
                  <c:v>120</c:v>
                </c:pt>
                <c:pt idx="56">
                  <c:v>112</c:v>
                </c:pt>
                <c:pt idx="57">
                  <c:v>113</c:v>
                </c:pt>
                <c:pt idx="58">
                  <c:v>119</c:v>
                </c:pt>
                <c:pt idx="59">
                  <c:v>145</c:v>
                </c:pt>
                <c:pt idx="60">
                  <c:v>168</c:v>
                </c:pt>
                <c:pt idx="61">
                  <c:v>119</c:v>
                </c:pt>
                <c:pt idx="62">
                  <c:v>101</c:v>
                </c:pt>
                <c:pt idx="63">
                  <c:v>90</c:v>
                </c:pt>
                <c:pt idx="64">
                  <c:v>89</c:v>
                </c:pt>
                <c:pt idx="65">
                  <c:v>90</c:v>
                </c:pt>
                <c:pt idx="66">
                  <c:v>114</c:v>
                </c:pt>
                <c:pt idx="67">
                  <c:v>94</c:v>
                </c:pt>
                <c:pt idx="68">
                  <c:v>102</c:v>
                </c:pt>
                <c:pt idx="69">
                  <c:v>81</c:v>
                </c:pt>
                <c:pt idx="70">
                  <c:v>87</c:v>
                </c:pt>
                <c:pt idx="71">
                  <c:v>85</c:v>
                </c:pt>
                <c:pt idx="72">
                  <c:v>103</c:v>
                </c:pt>
                <c:pt idx="73">
                  <c:v>96</c:v>
                </c:pt>
                <c:pt idx="74">
                  <c:v>95</c:v>
                </c:pt>
                <c:pt idx="75">
                  <c:v>97</c:v>
                </c:pt>
                <c:pt idx="76">
                  <c:v>79</c:v>
                </c:pt>
                <c:pt idx="77">
                  <c:v>85</c:v>
                </c:pt>
                <c:pt idx="78">
                  <c:v>63</c:v>
                </c:pt>
                <c:pt idx="79">
                  <c:v>48</c:v>
                </c:pt>
                <c:pt idx="80">
                  <c:v>50</c:v>
                </c:pt>
                <c:pt idx="81">
                  <c:v>83</c:v>
                </c:pt>
                <c:pt idx="82">
                  <c:v>55</c:v>
                </c:pt>
                <c:pt idx="83">
                  <c:v>58</c:v>
                </c:pt>
                <c:pt idx="84">
                  <c:v>71</c:v>
                </c:pt>
                <c:pt idx="85">
                  <c:v>71</c:v>
                </c:pt>
                <c:pt idx="86">
                  <c:v>57</c:v>
                </c:pt>
                <c:pt idx="87">
                  <c:v>54</c:v>
                </c:pt>
                <c:pt idx="88">
                  <c:v>45</c:v>
                </c:pt>
                <c:pt idx="89">
                  <c:v>56</c:v>
                </c:pt>
                <c:pt idx="90">
                  <c:v>50</c:v>
                </c:pt>
                <c:pt idx="91">
                  <c:v>61</c:v>
                </c:pt>
                <c:pt idx="92">
                  <c:v>51</c:v>
                </c:pt>
                <c:pt idx="93">
                  <c:v>64</c:v>
                </c:pt>
                <c:pt idx="94">
                  <c:v>65</c:v>
                </c:pt>
                <c:pt idx="95">
                  <c:v>56</c:v>
                </c:pt>
                <c:pt idx="96">
                  <c:v>57</c:v>
                </c:pt>
                <c:pt idx="97">
                  <c:v>56</c:v>
                </c:pt>
                <c:pt idx="98">
                  <c:v>54</c:v>
                </c:pt>
                <c:pt idx="99">
                  <c:v>57</c:v>
                </c:pt>
                <c:pt idx="100">
                  <c:v>58</c:v>
                </c:pt>
                <c:pt idx="101">
                  <c:v>51</c:v>
                </c:pt>
                <c:pt idx="102">
                  <c:v>46</c:v>
                </c:pt>
                <c:pt idx="103">
                  <c:v>80</c:v>
                </c:pt>
                <c:pt idx="104">
                  <c:v>65</c:v>
                </c:pt>
                <c:pt idx="105">
                  <c:v>57</c:v>
                </c:pt>
                <c:pt idx="106">
                  <c:v>40</c:v>
                </c:pt>
                <c:pt idx="107">
                  <c:v>60</c:v>
                </c:pt>
                <c:pt idx="108">
                  <c:v>87</c:v>
                </c:pt>
                <c:pt idx="109">
                  <c:v>72</c:v>
                </c:pt>
                <c:pt idx="110">
                  <c:v>71</c:v>
                </c:pt>
                <c:pt idx="111">
                  <c:v>82</c:v>
                </c:pt>
                <c:pt idx="112">
                  <c:v>76</c:v>
                </c:pt>
                <c:pt idx="113">
                  <c:v>50</c:v>
                </c:pt>
                <c:pt idx="114">
                  <c:v>62</c:v>
                </c:pt>
              </c:numCache>
            </c:numRef>
          </c:val>
        </c:ser>
        <c:ser>
          <c:idx val="2"/>
          <c:order val="2"/>
          <c:tx>
            <c:v>Capesize</c:v>
          </c:tx>
          <c:spPr>
            <a:ln w="25400">
              <a:solidFill>
                <a:srgbClr val="90713A"/>
              </a:solidFill>
              <a:prstDash val="solid"/>
            </a:ln>
          </c:spPr>
          <c:marker>
            <c:symbol val="none"/>
          </c:marker>
          <c:cat>
            <c:strRef>
              <c:f>Sourcedata!$B$464:$B$578</c:f>
              <c:strCache>
                <c:ptCount val="115"/>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strCache>
            </c:strRef>
          </c:cat>
          <c:val>
            <c:numRef>
              <c:f>Sourcedata!$F$464:$F$578</c:f>
              <c:numCache>
                <c:formatCode>0</c:formatCode>
                <c:ptCount val="115"/>
                <c:pt idx="0">
                  <c:v>200</c:v>
                </c:pt>
                <c:pt idx="1">
                  <c:v>200</c:v>
                </c:pt>
                <c:pt idx="2">
                  <c:v>173</c:v>
                </c:pt>
                <c:pt idx="3">
                  <c:v>147</c:v>
                </c:pt>
                <c:pt idx="4">
                  <c:v>128</c:v>
                </c:pt>
                <c:pt idx="5">
                  <c:v>171</c:v>
                </c:pt>
                <c:pt idx="6">
                  <c:v>156</c:v>
                </c:pt>
                <c:pt idx="7">
                  <c:v>147</c:v>
                </c:pt>
                <c:pt idx="8">
                  <c:v>155</c:v>
                </c:pt>
                <c:pt idx="9">
                  <c:v>161</c:v>
                </c:pt>
                <c:pt idx="10">
                  <c:v>132</c:v>
                </c:pt>
                <c:pt idx="11">
                  <c:v>162</c:v>
                </c:pt>
                <c:pt idx="12">
                  <c:v>136</c:v>
                </c:pt>
                <c:pt idx="13">
                  <c:v>157</c:v>
                </c:pt>
                <c:pt idx="14">
                  <c:v>122</c:v>
                </c:pt>
                <c:pt idx="15">
                  <c:v>152</c:v>
                </c:pt>
                <c:pt idx="16">
                  <c:v>157</c:v>
                </c:pt>
                <c:pt idx="17">
                  <c:v>161</c:v>
                </c:pt>
                <c:pt idx="18">
                  <c:v>185</c:v>
                </c:pt>
                <c:pt idx="19">
                  <c:v>195</c:v>
                </c:pt>
                <c:pt idx="20">
                  <c:v>177</c:v>
                </c:pt>
                <c:pt idx="21">
                  <c:v>161</c:v>
                </c:pt>
                <c:pt idx="22">
                  <c:v>159</c:v>
                </c:pt>
                <c:pt idx="23">
                  <c:v>168</c:v>
                </c:pt>
                <c:pt idx="24">
                  <c:v>147</c:v>
                </c:pt>
                <c:pt idx="25">
                  <c:v>173</c:v>
                </c:pt>
                <c:pt idx="26">
                  <c:v>145</c:v>
                </c:pt>
                <c:pt idx="27">
                  <c:v>162</c:v>
                </c:pt>
                <c:pt idx="28">
                  <c:v>158</c:v>
                </c:pt>
                <c:pt idx="29">
                  <c:v>178</c:v>
                </c:pt>
                <c:pt idx="30">
                  <c:v>192</c:v>
                </c:pt>
                <c:pt idx="31">
                  <c:v>161</c:v>
                </c:pt>
                <c:pt idx="32">
                  <c:v>158</c:v>
                </c:pt>
                <c:pt idx="33">
                  <c:v>165</c:v>
                </c:pt>
                <c:pt idx="34">
                  <c:v>150</c:v>
                </c:pt>
                <c:pt idx="35">
                  <c:v>157</c:v>
                </c:pt>
                <c:pt idx="36">
                  <c:v>175</c:v>
                </c:pt>
                <c:pt idx="37">
                  <c:v>194</c:v>
                </c:pt>
                <c:pt idx="38">
                  <c:v>164</c:v>
                </c:pt>
                <c:pt idx="39">
                  <c:v>164</c:v>
                </c:pt>
                <c:pt idx="40">
                  <c:v>144</c:v>
                </c:pt>
                <c:pt idx="41">
                  <c:v>168</c:v>
                </c:pt>
                <c:pt idx="42">
                  <c:v>162</c:v>
                </c:pt>
                <c:pt idx="43">
                  <c:v>162</c:v>
                </c:pt>
                <c:pt idx="44">
                  <c:v>168</c:v>
                </c:pt>
                <c:pt idx="45">
                  <c:v>180</c:v>
                </c:pt>
                <c:pt idx="46">
                  <c:v>178</c:v>
                </c:pt>
                <c:pt idx="47">
                  <c:v>188</c:v>
                </c:pt>
                <c:pt idx="48">
                  <c:v>193</c:v>
                </c:pt>
                <c:pt idx="49">
                  <c:v>193</c:v>
                </c:pt>
                <c:pt idx="50">
                  <c:v>196</c:v>
                </c:pt>
                <c:pt idx="51">
                  <c:v>207</c:v>
                </c:pt>
                <c:pt idx="52">
                  <c:v>198</c:v>
                </c:pt>
                <c:pt idx="53">
                  <c:v>183</c:v>
                </c:pt>
                <c:pt idx="54">
                  <c:v>165</c:v>
                </c:pt>
                <c:pt idx="55">
                  <c:v>182</c:v>
                </c:pt>
                <c:pt idx="56">
                  <c:v>161</c:v>
                </c:pt>
                <c:pt idx="57">
                  <c:v>165</c:v>
                </c:pt>
                <c:pt idx="58">
                  <c:v>156</c:v>
                </c:pt>
                <c:pt idx="59">
                  <c:v>162</c:v>
                </c:pt>
                <c:pt idx="60">
                  <c:v>152</c:v>
                </c:pt>
                <c:pt idx="61">
                  <c:v>151</c:v>
                </c:pt>
                <c:pt idx="62">
                  <c:v>159</c:v>
                </c:pt>
                <c:pt idx="63">
                  <c:v>200</c:v>
                </c:pt>
                <c:pt idx="64">
                  <c:v>185</c:v>
                </c:pt>
                <c:pt idx="65">
                  <c:v>155</c:v>
                </c:pt>
                <c:pt idx="66">
                  <c:v>171</c:v>
                </c:pt>
                <c:pt idx="67">
                  <c:v>143</c:v>
                </c:pt>
                <c:pt idx="68">
                  <c:v>124</c:v>
                </c:pt>
                <c:pt idx="69">
                  <c:v>143</c:v>
                </c:pt>
                <c:pt idx="70">
                  <c:v>133</c:v>
                </c:pt>
                <c:pt idx="71">
                  <c:v>136</c:v>
                </c:pt>
                <c:pt idx="72">
                  <c:v>136</c:v>
                </c:pt>
                <c:pt idx="73">
                  <c:v>133</c:v>
                </c:pt>
                <c:pt idx="74">
                  <c:v>132</c:v>
                </c:pt>
                <c:pt idx="75">
                  <c:v>141</c:v>
                </c:pt>
                <c:pt idx="76">
                  <c:v>160</c:v>
                </c:pt>
                <c:pt idx="77">
                  <c:v>134</c:v>
                </c:pt>
                <c:pt idx="78">
                  <c:v>113</c:v>
                </c:pt>
                <c:pt idx="79">
                  <c:v>99</c:v>
                </c:pt>
                <c:pt idx="80">
                  <c:v>93</c:v>
                </c:pt>
                <c:pt idx="81">
                  <c:v>89</c:v>
                </c:pt>
                <c:pt idx="82">
                  <c:v>112</c:v>
                </c:pt>
                <c:pt idx="83">
                  <c:v>105</c:v>
                </c:pt>
                <c:pt idx="84">
                  <c:v>101</c:v>
                </c:pt>
                <c:pt idx="85">
                  <c:v>101</c:v>
                </c:pt>
                <c:pt idx="86">
                  <c:v>106</c:v>
                </c:pt>
                <c:pt idx="87">
                  <c:v>98</c:v>
                </c:pt>
                <c:pt idx="88">
                  <c:v>110</c:v>
                </c:pt>
                <c:pt idx="89">
                  <c:v>109</c:v>
                </c:pt>
                <c:pt idx="90">
                  <c:v>107</c:v>
                </c:pt>
                <c:pt idx="91">
                  <c:v>83</c:v>
                </c:pt>
                <c:pt idx="92">
                  <c:v>86</c:v>
                </c:pt>
                <c:pt idx="93">
                  <c:v>92</c:v>
                </c:pt>
                <c:pt idx="94">
                  <c:v>107</c:v>
                </c:pt>
                <c:pt idx="95">
                  <c:v>103</c:v>
                </c:pt>
                <c:pt idx="96">
                  <c:v>98</c:v>
                </c:pt>
                <c:pt idx="97">
                  <c:v>103</c:v>
                </c:pt>
                <c:pt idx="98">
                  <c:v>110</c:v>
                </c:pt>
                <c:pt idx="99">
                  <c:v>124</c:v>
                </c:pt>
                <c:pt idx="100">
                  <c:v>127</c:v>
                </c:pt>
                <c:pt idx="101">
                  <c:v>138</c:v>
                </c:pt>
                <c:pt idx="102">
                  <c:v>124</c:v>
                </c:pt>
                <c:pt idx="103">
                  <c:v>125</c:v>
                </c:pt>
                <c:pt idx="104">
                  <c:v>109</c:v>
                </c:pt>
                <c:pt idx="105">
                  <c:v>92</c:v>
                </c:pt>
                <c:pt idx="106">
                  <c:v>95</c:v>
                </c:pt>
                <c:pt idx="107">
                  <c:v>82</c:v>
                </c:pt>
                <c:pt idx="108">
                  <c:v>114</c:v>
                </c:pt>
                <c:pt idx="109">
                  <c:v>130</c:v>
                </c:pt>
                <c:pt idx="110">
                  <c:v>138</c:v>
                </c:pt>
                <c:pt idx="111">
                  <c:v>142</c:v>
                </c:pt>
                <c:pt idx="112">
                  <c:v>139</c:v>
                </c:pt>
                <c:pt idx="113">
                  <c:v>101</c:v>
                </c:pt>
                <c:pt idx="114">
                  <c:v>114</c:v>
                </c:pt>
              </c:numCache>
            </c:numRef>
          </c:val>
        </c:ser>
        <c:ser>
          <c:idx val="3"/>
          <c:order val="3"/>
          <c:tx>
            <c:v>Total</c:v>
          </c:tx>
          <c:spPr>
            <a:ln w="25400">
              <a:solidFill>
                <a:srgbClr val="666699"/>
              </a:solidFill>
              <a:prstDash val="solid"/>
            </a:ln>
          </c:spPr>
          <c:marker>
            <c:symbol val="none"/>
          </c:marker>
          <c:cat>
            <c:strRef>
              <c:f>Sourcedata!$B$464:$B$578</c:f>
              <c:strCache>
                <c:ptCount val="115"/>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strCache>
            </c:strRef>
          </c:cat>
          <c:val>
            <c:numRef>
              <c:f>Sourcedata!$I$464:$I$578</c:f>
              <c:numCache>
                <c:formatCode>0</c:formatCode>
                <c:ptCount val="115"/>
                <c:pt idx="0">
                  <c:v>339</c:v>
                </c:pt>
                <c:pt idx="1">
                  <c:v>336</c:v>
                </c:pt>
                <c:pt idx="2">
                  <c:v>317</c:v>
                </c:pt>
                <c:pt idx="3">
                  <c:v>306</c:v>
                </c:pt>
                <c:pt idx="4">
                  <c:v>303</c:v>
                </c:pt>
                <c:pt idx="5">
                  <c:v>343</c:v>
                </c:pt>
                <c:pt idx="6">
                  <c:v>292</c:v>
                </c:pt>
                <c:pt idx="7">
                  <c:v>302</c:v>
                </c:pt>
                <c:pt idx="8">
                  <c:v>290</c:v>
                </c:pt>
                <c:pt idx="9">
                  <c:v>302</c:v>
                </c:pt>
                <c:pt idx="10">
                  <c:v>270</c:v>
                </c:pt>
                <c:pt idx="11">
                  <c:v>287</c:v>
                </c:pt>
                <c:pt idx="12">
                  <c:v>278</c:v>
                </c:pt>
                <c:pt idx="13">
                  <c:v>300</c:v>
                </c:pt>
                <c:pt idx="14">
                  <c:v>247</c:v>
                </c:pt>
                <c:pt idx="15">
                  <c:v>313</c:v>
                </c:pt>
                <c:pt idx="16">
                  <c:v>340</c:v>
                </c:pt>
                <c:pt idx="17">
                  <c:v>294</c:v>
                </c:pt>
                <c:pt idx="18">
                  <c:v>312</c:v>
                </c:pt>
                <c:pt idx="19">
                  <c:v>355</c:v>
                </c:pt>
                <c:pt idx="20">
                  <c:v>329</c:v>
                </c:pt>
                <c:pt idx="21">
                  <c:v>299</c:v>
                </c:pt>
                <c:pt idx="22">
                  <c:v>298</c:v>
                </c:pt>
                <c:pt idx="23">
                  <c:v>325</c:v>
                </c:pt>
                <c:pt idx="24">
                  <c:v>302</c:v>
                </c:pt>
                <c:pt idx="25">
                  <c:v>370</c:v>
                </c:pt>
                <c:pt idx="26">
                  <c:v>333</c:v>
                </c:pt>
                <c:pt idx="27">
                  <c:v>321</c:v>
                </c:pt>
                <c:pt idx="28">
                  <c:v>322</c:v>
                </c:pt>
                <c:pt idx="29">
                  <c:v>383</c:v>
                </c:pt>
                <c:pt idx="30">
                  <c:v>368</c:v>
                </c:pt>
                <c:pt idx="31">
                  <c:v>311</c:v>
                </c:pt>
                <c:pt idx="32">
                  <c:v>315</c:v>
                </c:pt>
                <c:pt idx="33">
                  <c:v>324</c:v>
                </c:pt>
                <c:pt idx="34">
                  <c:v>323</c:v>
                </c:pt>
                <c:pt idx="35">
                  <c:v>339</c:v>
                </c:pt>
                <c:pt idx="36">
                  <c:v>398</c:v>
                </c:pt>
                <c:pt idx="37">
                  <c:v>435</c:v>
                </c:pt>
                <c:pt idx="38">
                  <c:v>429</c:v>
                </c:pt>
                <c:pt idx="39">
                  <c:v>338</c:v>
                </c:pt>
                <c:pt idx="40">
                  <c:v>304</c:v>
                </c:pt>
                <c:pt idx="41">
                  <c:v>320</c:v>
                </c:pt>
                <c:pt idx="42">
                  <c:v>331</c:v>
                </c:pt>
                <c:pt idx="43">
                  <c:v>372</c:v>
                </c:pt>
                <c:pt idx="44">
                  <c:v>386</c:v>
                </c:pt>
                <c:pt idx="45">
                  <c:v>391</c:v>
                </c:pt>
                <c:pt idx="46">
                  <c:v>364</c:v>
                </c:pt>
                <c:pt idx="47">
                  <c:v>353</c:v>
                </c:pt>
                <c:pt idx="48">
                  <c:v>367</c:v>
                </c:pt>
                <c:pt idx="49">
                  <c:v>373</c:v>
                </c:pt>
                <c:pt idx="50">
                  <c:v>386</c:v>
                </c:pt>
                <c:pt idx="51">
                  <c:v>460</c:v>
                </c:pt>
                <c:pt idx="52">
                  <c:v>395</c:v>
                </c:pt>
                <c:pt idx="53">
                  <c:v>358</c:v>
                </c:pt>
                <c:pt idx="54">
                  <c:v>323</c:v>
                </c:pt>
                <c:pt idx="55">
                  <c:v>362</c:v>
                </c:pt>
                <c:pt idx="56">
                  <c:v>328</c:v>
                </c:pt>
                <c:pt idx="57">
                  <c:v>332</c:v>
                </c:pt>
                <c:pt idx="58">
                  <c:v>329</c:v>
                </c:pt>
                <c:pt idx="59">
                  <c:v>383</c:v>
                </c:pt>
                <c:pt idx="60">
                  <c:v>370</c:v>
                </c:pt>
                <c:pt idx="61">
                  <c:v>342</c:v>
                </c:pt>
                <c:pt idx="62">
                  <c:v>348</c:v>
                </c:pt>
                <c:pt idx="63">
                  <c:v>362</c:v>
                </c:pt>
                <c:pt idx="64">
                  <c:v>342</c:v>
                </c:pt>
                <c:pt idx="65">
                  <c:v>309</c:v>
                </c:pt>
                <c:pt idx="66">
                  <c:v>356</c:v>
                </c:pt>
                <c:pt idx="67">
                  <c:v>314</c:v>
                </c:pt>
                <c:pt idx="68">
                  <c:v>305</c:v>
                </c:pt>
                <c:pt idx="69">
                  <c:v>304</c:v>
                </c:pt>
                <c:pt idx="70">
                  <c:v>317</c:v>
                </c:pt>
                <c:pt idx="71">
                  <c:v>324</c:v>
                </c:pt>
                <c:pt idx="72">
                  <c:v>319</c:v>
                </c:pt>
                <c:pt idx="73">
                  <c:v>312</c:v>
                </c:pt>
                <c:pt idx="74">
                  <c:v>310</c:v>
                </c:pt>
                <c:pt idx="75">
                  <c:v>322</c:v>
                </c:pt>
                <c:pt idx="76">
                  <c:v>309</c:v>
                </c:pt>
                <c:pt idx="77">
                  <c:v>284</c:v>
                </c:pt>
                <c:pt idx="78">
                  <c:v>270</c:v>
                </c:pt>
                <c:pt idx="79">
                  <c:v>222</c:v>
                </c:pt>
                <c:pt idx="80">
                  <c:v>218</c:v>
                </c:pt>
                <c:pt idx="81">
                  <c:v>253</c:v>
                </c:pt>
                <c:pt idx="82">
                  <c:v>248</c:v>
                </c:pt>
                <c:pt idx="83">
                  <c:v>207</c:v>
                </c:pt>
                <c:pt idx="84">
                  <c:v>202</c:v>
                </c:pt>
                <c:pt idx="85">
                  <c:v>248</c:v>
                </c:pt>
                <c:pt idx="86">
                  <c:v>223</c:v>
                </c:pt>
                <c:pt idx="87">
                  <c:v>238</c:v>
                </c:pt>
                <c:pt idx="88">
                  <c:v>217</c:v>
                </c:pt>
                <c:pt idx="89">
                  <c:v>234</c:v>
                </c:pt>
                <c:pt idx="90">
                  <c:v>235</c:v>
                </c:pt>
                <c:pt idx="91">
                  <c:v>195</c:v>
                </c:pt>
                <c:pt idx="92">
                  <c:v>196</c:v>
                </c:pt>
                <c:pt idx="93">
                  <c:v>233</c:v>
                </c:pt>
                <c:pt idx="94">
                  <c:v>247</c:v>
                </c:pt>
                <c:pt idx="95">
                  <c:v>233</c:v>
                </c:pt>
                <c:pt idx="96">
                  <c:v>210</c:v>
                </c:pt>
                <c:pt idx="97">
                  <c:v>219</c:v>
                </c:pt>
                <c:pt idx="98">
                  <c:v>257</c:v>
                </c:pt>
                <c:pt idx="99">
                  <c:v>266</c:v>
                </c:pt>
                <c:pt idx="100">
                  <c:v>274</c:v>
                </c:pt>
                <c:pt idx="101">
                  <c:v>268</c:v>
                </c:pt>
                <c:pt idx="102">
                  <c:v>265</c:v>
                </c:pt>
                <c:pt idx="103">
                  <c:v>276</c:v>
                </c:pt>
                <c:pt idx="104">
                  <c:v>263</c:v>
                </c:pt>
                <c:pt idx="105">
                  <c:v>203</c:v>
                </c:pt>
                <c:pt idx="106">
                  <c:v>194</c:v>
                </c:pt>
                <c:pt idx="107">
                  <c:v>208</c:v>
                </c:pt>
                <c:pt idx="108">
                  <c:v>292</c:v>
                </c:pt>
                <c:pt idx="109">
                  <c:v>287</c:v>
                </c:pt>
                <c:pt idx="110">
                  <c:v>289</c:v>
                </c:pt>
                <c:pt idx="111">
                  <c:v>292</c:v>
                </c:pt>
                <c:pt idx="112">
                  <c:v>275</c:v>
                </c:pt>
                <c:pt idx="113">
                  <c:v>198</c:v>
                </c:pt>
                <c:pt idx="114">
                  <c:v>226</c:v>
                </c:pt>
              </c:numCache>
            </c:numRef>
          </c:val>
        </c:ser>
        <c:marker val="1"/>
        <c:axId val="97011968"/>
        <c:axId val="97021952"/>
      </c:lineChart>
      <c:catAx>
        <c:axId val="97011968"/>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97021952"/>
        <c:crosses val="autoZero"/>
        <c:auto val="1"/>
        <c:lblAlgn val="ctr"/>
        <c:lblOffset val="100"/>
        <c:tickLblSkip val="4"/>
        <c:tickMarkSkip val="1"/>
      </c:catAx>
      <c:valAx>
        <c:axId val="9702195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97011968"/>
        <c:crosses val="autoZero"/>
        <c:crossBetween val="between"/>
      </c:valAx>
      <c:spPr>
        <a:solidFill>
          <a:srgbClr val="FFFFFF"/>
        </a:solidFill>
        <a:ln w="25400">
          <a:noFill/>
        </a:ln>
      </c:spPr>
    </c:plotArea>
    <c:legend>
      <c:legendPos val="r"/>
      <c:layout>
        <c:manualLayout>
          <c:xMode val="edge"/>
          <c:yMode val="edge"/>
          <c:x val="0.85151591198371313"/>
          <c:y val="0.18996984455321642"/>
          <c:w val="0.13944637734238369"/>
          <c:h val="0.336035556531043"/>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144145</xdr:colOff>
      <xdr:row>209</xdr:row>
      <xdr:rowOff>80645</xdr:rowOff>
    </xdr:from>
    <xdr:to>
      <xdr:col>8</xdr:col>
      <xdr:colOff>488813</xdr:colOff>
      <xdr:row>213</xdr:row>
      <xdr:rowOff>45671</xdr:rowOff>
    </xdr:to>
    <xdr:sp macro="" textlink="" fLocksText="0">
      <xdr:nvSpPr>
        <xdr:cNvPr id="1025" name="Text Box 31"/>
        <xdr:cNvSpPr txBox="1">
          <a:spLocks noChangeArrowheads="1"/>
        </xdr:cNvSpPr>
      </xdr:nvSpPr>
      <xdr:spPr bwMode="auto">
        <a:xfrm>
          <a:off x="990600" y="51488340"/>
          <a:ext cx="5097780" cy="632460"/>
        </a:xfrm>
        <a:prstGeom prst="rect">
          <a:avLst/>
        </a:prstGeom>
        <a:solidFill>
          <a:srgbClr val="FFFFFF"/>
        </a:solidFill>
        <a:ln w="9360">
          <a:solidFill>
            <a:srgbClr val="000000"/>
          </a:solidFill>
          <a:miter lim="800000"/>
          <a:headEnd/>
          <a:tailEnd/>
        </a:ln>
        <a:effectLst/>
      </xdr:spPr>
      <xdr:txBody>
        <a:bodyPr vertOverflow="clip" wrap="square" lIns="27360" tIns="18000" rIns="0" bIns="0" anchor="t" upright="1"/>
        <a:lstStyle/>
        <a:p>
          <a:pPr algn="l" rtl="0">
            <a:lnSpc>
              <a:spcPts val="700"/>
            </a:lnSpc>
            <a:defRPr sz="1000"/>
          </a:pPr>
          <a:r>
            <a:rPr lang="en-GB" sz="700" b="0" i="0" u="none" strike="noStrike" baseline="0">
              <a:solidFill>
                <a:srgbClr val="000000"/>
              </a:solidFill>
              <a:latin typeface="Trebuchet MS"/>
            </a:rPr>
            <a:t>The Global Ports Congestion Index's material is proprietary and may not be copied or used for anything other than internal business reference. All forms of copy, reproduction and republication are forbidden without the </a:t>
          </a:r>
          <a:r>
            <a:rPr lang="en-GB" sz="700" b="1" i="0" u="none" strike="noStrike" baseline="0">
              <a:solidFill>
                <a:srgbClr val="000000"/>
              </a:solidFill>
              <a:latin typeface="Trebuchet MS"/>
            </a:rPr>
            <a:t>express authorisation</a:t>
          </a:r>
          <a:r>
            <a:rPr lang="en-GB" sz="700" b="0" i="0" u="none" strike="noStrike" baseline="0">
              <a:solidFill>
                <a:srgbClr val="000000"/>
              </a:solidFill>
              <a:latin typeface="Trebuchet MS"/>
            </a:rPr>
            <a:t> of G-ports (UK) Ltd. G-ports (UK) Ltd does not accept any errors, omissions or of any action taken as a result of the information published in any way whatsoever. All information is provided for by third parties and is given in good faith and without guarantee. </a:t>
          </a:r>
        </a:p>
      </xdr:txBody>
    </xdr:sp>
    <xdr:clientData/>
  </xdr:twoCellAnchor>
  <xdr:twoCellAnchor>
    <xdr:from>
      <xdr:col>0</xdr:col>
      <xdr:colOff>76200</xdr:colOff>
      <xdr:row>81</xdr:row>
      <xdr:rowOff>47625</xdr:rowOff>
    </xdr:from>
    <xdr:to>
      <xdr:col>9</xdr:col>
      <xdr:colOff>9525</xdr:colOff>
      <xdr:row>85</xdr:row>
      <xdr:rowOff>485775</xdr:rowOff>
    </xdr:to>
    <xdr:graphicFrame macro="">
      <xdr:nvGraphicFramePr>
        <xdr:cNvPr id="112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61</xdr:row>
      <xdr:rowOff>390525</xdr:rowOff>
    </xdr:from>
    <xdr:to>
      <xdr:col>9</xdr:col>
      <xdr:colOff>9525</xdr:colOff>
      <xdr:row>66</xdr:row>
      <xdr:rowOff>238125</xdr:rowOff>
    </xdr:to>
    <xdr:graphicFrame macro="">
      <xdr:nvGraphicFramePr>
        <xdr:cNvPr id="1127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66</xdr:row>
      <xdr:rowOff>333375</xdr:rowOff>
    </xdr:from>
    <xdr:to>
      <xdr:col>9</xdr:col>
      <xdr:colOff>0</xdr:colOff>
      <xdr:row>73</xdr:row>
      <xdr:rowOff>114300</xdr:rowOff>
    </xdr:to>
    <xdr:graphicFrame macro="">
      <xdr:nvGraphicFramePr>
        <xdr:cNvPr id="1128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66675</xdr:colOff>
      <xdr:row>73</xdr:row>
      <xdr:rowOff>200025</xdr:rowOff>
    </xdr:from>
    <xdr:to>
      <xdr:col>9</xdr:col>
      <xdr:colOff>9525</xdr:colOff>
      <xdr:row>81</xdr:row>
      <xdr:rowOff>38100</xdr:rowOff>
    </xdr:to>
    <xdr:graphicFrame macro="">
      <xdr:nvGraphicFramePr>
        <xdr:cNvPr id="1128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86</xdr:row>
      <xdr:rowOff>9525</xdr:rowOff>
    </xdr:from>
    <xdr:to>
      <xdr:col>9</xdr:col>
      <xdr:colOff>0</xdr:colOff>
      <xdr:row>90</xdr:row>
      <xdr:rowOff>428625</xdr:rowOff>
    </xdr:to>
    <xdr:graphicFrame macro="">
      <xdr:nvGraphicFramePr>
        <xdr:cNvPr id="1128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76200</xdr:colOff>
      <xdr:row>90</xdr:row>
      <xdr:rowOff>533400</xdr:rowOff>
    </xdr:from>
    <xdr:to>
      <xdr:col>9</xdr:col>
      <xdr:colOff>9525</xdr:colOff>
      <xdr:row>95</xdr:row>
      <xdr:rowOff>371475</xdr:rowOff>
    </xdr:to>
    <xdr:graphicFrame macro="">
      <xdr:nvGraphicFramePr>
        <xdr:cNvPr id="1128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0</xdr:col>
      <xdr:colOff>1678081</xdr:colOff>
      <xdr:row>5</xdr:row>
      <xdr:rowOff>47625</xdr:rowOff>
    </xdr:to>
    <xdr:pic>
      <xdr:nvPicPr>
        <xdr:cNvPr id="11284" name="Picture 12" descr="GPorts_logo-new-13.jpg"/>
        <xdr:cNvPicPr>
          <a:picLocks noChangeAspect="1"/>
        </xdr:cNvPicPr>
      </xdr:nvPicPr>
      <xdr:blipFill>
        <a:blip xmlns:r="http://schemas.openxmlformats.org/officeDocument/2006/relationships" r:embed="rId7" cstate="print"/>
        <a:srcRect/>
        <a:stretch>
          <a:fillRect/>
        </a:stretch>
      </xdr:blipFill>
      <xdr:spPr bwMode="auto">
        <a:xfrm>
          <a:off x="0" y="0"/>
          <a:ext cx="1676400" cy="1295400"/>
        </a:xfrm>
        <a:prstGeom prst="rect">
          <a:avLst/>
        </a:prstGeom>
        <a:noFill/>
        <a:ln w="9525">
          <a:noFill/>
          <a:miter lim="800000"/>
          <a:headEnd/>
          <a:tailEnd/>
        </a:ln>
      </xdr:spPr>
    </xdr:pic>
    <xdr:clientData/>
  </xdr:twoCellAnchor>
  <xdr:twoCellAnchor>
    <xdr:from>
      <xdr:col>0</xdr:col>
      <xdr:colOff>204507</xdr:colOff>
      <xdr:row>42</xdr:row>
      <xdr:rowOff>124946</xdr:rowOff>
    </xdr:from>
    <xdr:to>
      <xdr:col>9</xdr:col>
      <xdr:colOff>156882</xdr:colOff>
      <xdr:row>56</xdr:row>
      <xdr:rowOff>685240</xdr:rowOff>
    </xdr:to>
    <xdr:graphicFrame macro="">
      <xdr:nvGraphicFramePr>
        <xdr:cNvPr id="1128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47625</xdr:colOff>
      <xdr:row>56</xdr:row>
      <xdr:rowOff>676275</xdr:rowOff>
    </xdr:from>
    <xdr:to>
      <xdr:col>9</xdr:col>
      <xdr:colOff>19050</xdr:colOff>
      <xdr:row>61</xdr:row>
      <xdr:rowOff>295275</xdr:rowOff>
    </xdr:to>
    <xdr:graphicFrame macro="">
      <xdr:nvGraphicFramePr>
        <xdr:cNvPr id="1128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DropboxGports/Dropbox/Congestion%20Index/gpci-160915/C+O/Congestionindex-C+O-160915-%20tbc.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gestionIndex"/>
      <sheetName val="Brazil"/>
      <sheetName val="China"/>
      <sheetName val="South Africa"/>
      <sheetName val="Indonesia"/>
      <sheetName val="Australia"/>
      <sheetName val="India"/>
      <sheetName val="WC Canada"/>
      <sheetName val="Sourcedata"/>
      <sheetName val="Sheet1"/>
    </sheetNames>
    <sheetDataSet>
      <sheetData sheetId="0">
        <row r="113">
          <cell r="C113">
            <v>1</v>
          </cell>
          <cell r="D113">
            <v>7</v>
          </cell>
          <cell r="H113">
            <v>1</v>
          </cell>
          <cell r="I113">
            <v>2</v>
          </cell>
        </row>
        <row r="114">
          <cell r="C114">
            <v>0</v>
          </cell>
          <cell r="D114">
            <v>1</v>
          </cell>
          <cell r="H114">
            <v>7</v>
          </cell>
          <cell r="I114">
            <v>8</v>
          </cell>
        </row>
        <row r="115">
          <cell r="C115">
            <v>0</v>
          </cell>
          <cell r="D115">
            <v>10</v>
          </cell>
        </row>
        <row r="116">
          <cell r="C116">
            <v>4</v>
          </cell>
          <cell r="D116">
            <v>10</v>
          </cell>
        </row>
        <row r="117">
          <cell r="C117">
            <v>1</v>
          </cell>
          <cell r="D117">
            <v>3</v>
          </cell>
          <cell r="H117">
            <v>4</v>
          </cell>
          <cell r="I117">
            <v>11</v>
          </cell>
        </row>
        <row r="118">
          <cell r="C118">
            <v>1</v>
          </cell>
          <cell r="D118">
            <v>3</v>
          </cell>
          <cell r="H118">
            <v>4</v>
          </cell>
          <cell r="I118">
            <v>10</v>
          </cell>
        </row>
        <row r="119">
          <cell r="C119">
            <v>2</v>
          </cell>
          <cell r="D119">
            <v>12</v>
          </cell>
          <cell r="H119">
            <v>3</v>
          </cell>
          <cell r="I119">
            <v>7</v>
          </cell>
        </row>
        <row r="120">
          <cell r="C120">
            <v>5</v>
          </cell>
          <cell r="D120">
            <v>7</v>
          </cell>
          <cell r="H120">
            <v>4</v>
          </cell>
          <cell r="I120">
            <v>4</v>
          </cell>
        </row>
        <row r="121">
          <cell r="C121">
            <v>1</v>
          </cell>
          <cell r="D121">
            <v>4</v>
          </cell>
          <cell r="H121">
            <v>0</v>
          </cell>
          <cell r="I121">
            <v>0</v>
          </cell>
        </row>
        <row r="122">
          <cell r="C122">
            <v>2</v>
          </cell>
          <cell r="D122">
            <v>5</v>
          </cell>
          <cell r="H122">
            <v>1</v>
          </cell>
          <cell r="I122">
            <v>7</v>
          </cell>
        </row>
        <row r="123">
          <cell r="C123">
            <v>1</v>
          </cell>
          <cell r="D123">
            <v>9</v>
          </cell>
          <cell r="H123">
            <v>7</v>
          </cell>
          <cell r="I123">
            <v>7</v>
          </cell>
        </row>
        <row r="124">
          <cell r="C124">
            <v>2</v>
          </cell>
          <cell r="D124">
            <v>10</v>
          </cell>
          <cell r="H124">
            <v>2</v>
          </cell>
          <cell r="I124">
            <v>4</v>
          </cell>
        </row>
        <row r="125">
          <cell r="C125">
            <v>3</v>
          </cell>
          <cell r="D125">
            <v>4</v>
          </cell>
          <cell r="H125">
            <v>3</v>
          </cell>
          <cell r="I125">
            <v>3</v>
          </cell>
        </row>
        <row r="126">
          <cell r="C126">
            <v>2</v>
          </cell>
          <cell r="D126">
            <v>2</v>
          </cell>
          <cell r="H126">
            <v>2</v>
          </cell>
          <cell r="I126">
            <v>14</v>
          </cell>
        </row>
        <row r="127">
          <cell r="C127">
            <v>0</v>
          </cell>
          <cell r="D127">
            <v>0</v>
          </cell>
          <cell r="H127">
            <v>3</v>
          </cell>
          <cell r="I127">
            <v>3</v>
          </cell>
        </row>
        <row r="128">
          <cell r="H128">
            <v>5</v>
          </cell>
          <cell r="I128">
            <v>5</v>
          </cell>
        </row>
        <row r="129">
          <cell r="H129">
            <v>0</v>
          </cell>
          <cell r="I129">
            <v>0</v>
          </cell>
        </row>
        <row r="130">
          <cell r="H130">
            <v>0</v>
          </cell>
          <cell r="I130">
            <v>0</v>
          </cell>
        </row>
        <row r="131">
          <cell r="C131">
            <v>2</v>
          </cell>
          <cell r="D131">
            <v>4</v>
          </cell>
          <cell r="H131">
            <v>0</v>
          </cell>
          <cell r="I131">
            <v>0</v>
          </cell>
        </row>
        <row r="132">
          <cell r="C132">
            <v>1</v>
          </cell>
          <cell r="D132">
            <v>3</v>
          </cell>
        </row>
        <row r="133">
          <cell r="C133">
            <v>1</v>
          </cell>
          <cell r="D133">
            <v>2</v>
          </cell>
        </row>
        <row r="134">
          <cell r="C134">
            <v>0</v>
          </cell>
          <cell r="D134">
            <v>4</v>
          </cell>
        </row>
        <row r="135">
          <cell r="C135">
            <v>1</v>
          </cell>
          <cell r="D135">
            <v>2</v>
          </cell>
        </row>
        <row r="136">
          <cell r="C136">
            <v>1</v>
          </cell>
          <cell r="D136">
            <v>2</v>
          </cell>
        </row>
        <row r="137">
          <cell r="C137">
            <v>1</v>
          </cell>
          <cell r="D137">
            <v>2</v>
          </cell>
        </row>
        <row r="138">
          <cell r="C138" t="str">
            <v>0</v>
          </cell>
          <cell r="D138">
            <v>0</v>
          </cell>
        </row>
        <row r="139">
          <cell r="C139">
            <v>0</v>
          </cell>
          <cell r="D139">
            <v>0</v>
          </cell>
        </row>
        <row r="140">
          <cell r="C140">
            <v>1</v>
          </cell>
          <cell r="D140">
            <v>2</v>
          </cell>
        </row>
        <row r="141">
          <cell r="C141">
            <v>1</v>
          </cell>
          <cell r="D141">
            <v>2</v>
          </cell>
        </row>
        <row r="142">
          <cell r="C142">
            <v>0</v>
          </cell>
          <cell r="D142">
            <v>2</v>
          </cell>
        </row>
        <row r="143">
          <cell r="C143">
            <v>1</v>
          </cell>
          <cell r="D143">
            <v>2</v>
          </cell>
        </row>
        <row r="144">
          <cell r="C144">
            <v>1</v>
          </cell>
          <cell r="D144">
            <v>3</v>
          </cell>
        </row>
        <row r="145">
          <cell r="C145">
            <v>5</v>
          </cell>
          <cell r="D145">
            <v>5</v>
          </cell>
        </row>
        <row r="146">
          <cell r="C146">
            <v>1</v>
          </cell>
          <cell r="D146">
            <v>2</v>
          </cell>
        </row>
        <row r="147">
          <cell r="C147">
            <v>1</v>
          </cell>
          <cell r="D147">
            <v>2</v>
          </cell>
        </row>
        <row r="148">
          <cell r="C148">
            <v>1</v>
          </cell>
          <cell r="D148">
            <v>2</v>
          </cell>
        </row>
        <row r="149">
          <cell r="C149">
            <v>1</v>
          </cell>
          <cell r="D149">
            <v>2</v>
          </cell>
        </row>
        <row r="150">
          <cell r="C150">
            <v>1</v>
          </cell>
          <cell r="D150">
            <v>2</v>
          </cell>
        </row>
        <row r="151">
          <cell r="C151">
            <v>1</v>
          </cell>
          <cell r="D151">
            <v>3</v>
          </cell>
        </row>
        <row r="152">
          <cell r="C152">
            <v>1</v>
          </cell>
          <cell r="D152">
            <v>2</v>
          </cell>
        </row>
        <row r="153">
          <cell r="C153">
            <v>0</v>
          </cell>
          <cell r="D153">
            <v>2</v>
          </cell>
        </row>
        <row r="154">
          <cell r="C154">
            <v>1</v>
          </cell>
          <cell r="D154">
            <v>2</v>
          </cell>
        </row>
        <row r="155">
          <cell r="C155">
            <v>1</v>
          </cell>
          <cell r="D155">
            <v>2</v>
          </cell>
        </row>
        <row r="156">
          <cell r="C156">
            <v>2</v>
          </cell>
          <cell r="D156">
            <v>2</v>
          </cell>
        </row>
        <row r="157">
          <cell r="C157">
            <v>1</v>
          </cell>
          <cell r="D157">
            <v>3</v>
          </cell>
        </row>
        <row r="160">
          <cell r="C160">
            <v>0</v>
          </cell>
          <cell r="D160">
            <v>0</v>
          </cell>
        </row>
        <row r="161">
          <cell r="C161">
            <v>2</v>
          </cell>
          <cell r="D161">
            <v>3</v>
          </cell>
        </row>
        <row r="162">
          <cell r="C162">
            <v>4</v>
          </cell>
          <cell r="D162">
            <v>5</v>
          </cell>
        </row>
        <row r="163">
          <cell r="C163">
            <v>4</v>
          </cell>
          <cell r="D163">
            <v>5</v>
          </cell>
        </row>
        <row r="164">
          <cell r="C164">
            <v>6</v>
          </cell>
          <cell r="D164">
            <v>7</v>
          </cell>
        </row>
        <row r="165">
          <cell r="C165">
            <v>6</v>
          </cell>
          <cell r="D165">
            <v>7</v>
          </cell>
        </row>
        <row r="166">
          <cell r="C166">
            <v>2</v>
          </cell>
          <cell r="D166">
            <v>3</v>
          </cell>
        </row>
        <row r="167">
          <cell r="C167">
            <v>2</v>
          </cell>
          <cell r="D167">
            <v>3</v>
          </cell>
        </row>
        <row r="168">
          <cell r="C168">
            <v>4</v>
          </cell>
          <cell r="D168">
            <v>5</v>
          </cell>
        </row>
        <row r="169">
          <cell r="C169">
            <v>4</v>
          </cell>
          <cell r="D169">
            <v>5</v>
          </cell>
        </row>
        <row r="170">
          <cell r="C170">
            <v>0</v>
          </cell>
          <cell r="D170">
            <v>0</v>
          </cell>
        </row>
        <row r="171">
          <cell r="C171">
            <v>3</v>
          </cell>
          <cell r="D171">
            <v>4</v>
          </cell>
        </row>
        <row r="172">
          <cell r="C172">
            <v>2</v>
          </cell>
          <cell r="D172">
            <v>3</v>
          </cell>
        </row>
        <row r="173">
          <cell r="C173">
            <v>0</v>
          </cell>
          <cell r="D173">
            <v>0</v>
          </cell>
        </row>
        <row r="174">
          <cell r="C174">
            <v>1</v>
          </cell>
          <cell r="D174">
            <v>2</v>
          </cell>
        </row>
        <row r="175">
          <cell r="C175">
            <v>2</v>
          </cell>
          <cell r="D175">
            <v>3</v>
          </cell>
        </row>
        <row r="176">
          <cell r="C176">
            <v>1</v>
          </cell>
          <cell r="D176">
            <v>2</v>
          </cell>
        </row>
        <row r="177">
          <cell r="C177">
            <v>4</v>
          </cell>
          <cell r="D177">
            <v>5</v>
          </cell>
        </row>
        <row r="178">
          <cell r="C178">
            <v>3</v>
          </cell>
          <cell r="D178">
            <v>5</v>
          </cell>
        </row>
        <row r="179">
          <cell r="C179">
            <v>3</v>
          </cell>
          <cell r="D179">
            <v>4</v>
          </cell>
        </row>
        <row r="180">
          <cell r="C180">
            <v>0</v>
          </cell>
          <cell r="D180">
            <v>0</v>
          </cell>
        </row>
        <row r="181">
          <cell r="C181">
            <v>0</v>
          </cell>
          <cell r="D181">
            <v>0</v>
          </cell>
        </row>
        <row r="182">
          <cell r="C182">
            <v>3</v>
          </cell>
          <cell r="D182">
            <v>4</v>
          </cell>
        </row>
        <row r="183">
          <cell r="C183">
            <v>3</v>
          </cell>
          <cell r="D183">
            <v>4</v>
          </cell>
        </row>
        <row r="186">
          <cell r="C186">
            <v>0</v>
          </cell>
          <cell r="D186">
            <v>0</v>
          </cell>
        </row>
        <row r="187">
          <cell r="C187">
            <v>0</v>
          </cell>
          <cell r="D187">
            <v>1</v>
          </cell>
        </row>
        <row r="188">
          <cell r="C188">
            <v>0</v>
          </cell>
          <cell r="D188">
            <v>0</v>
          </cell>
        </row>
        <row r="189">
          <cell r="C189">
            <v>0</v>
          </cell>
          <cell r="D189">
            <v>0</v>
          </cell>
        </row>
        <row r="190">
          <cell r="C190">
            <v>0</v>
          </cell>
          <cell r="D190">
            <v>0</v>
          </cell>
        </row>
        <row r="191">
          <cell r="C191">
            <v>0</v>
          </cell>
          <cell r="D191">
            <v>3</v>
          </cell>
        </row>
        <row r="192">
          <cell r="C192">
            <v>0</v>
          </cell>
          <cell r="D192">
            <v>0</v>
          </cell>
        </row>
        <row r="193">
          <cell r="C193">
            <v>0</v>
          </cell>
          <cell r="D193">
            <v>5</v>
          </cell>
        </row>
        <row r="194">
          <cell r="C194">
            <v>0</v>
          </cell>
          <cell r="D194">
            <v>0</v>
          </cell>
        </row>
        <row r="195">
          <cell r="C195">
            <v>0</v>
          </cell>
          <cell r="D195">
            <v>3</v>
          </cell>
        </row>
        <row r="196">
          <cell r="C196">
            <v>0</v>
          </cell>
          <cell r="D196">
            <v>0</v>
          </cell>
        </row>
        <row r="203">
          <cell r="C203">
            <v>0</v>
          </cell>
          <cell r="D203">
            <v>0</v>
          </cell>
        </row>
        <row r="204">
          <cell r="C204">
            <v>1</v>
          </cell>
          <cell r="D204">
            <v>3</v>
          </cell>
        </row>
        <row r="205">
          <cell r="C205">
            <v>0</v>
          </cell>
          <cell r="D205">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K207"/>
  <sheetViews>
    <sheetView showGridLines="0" tabSelected="1" zoomScale="85" zoomScaleNormal="85" zoomScalePageLayoutView="40" workbookViewId="0">
      <selection activeCell="K115" sqref="K115"/>
    </sheetView>
  </sheetViews>
  <sheetFormatPr defaultColWidth="8.7109375" defaultRowHeight="12.75"/>
  <cols>
    <col min="1" max="1" width="41.140625" customWidth="1"/>
    <col min="2" max="2" width="22.7109375" customWidth="1"/>
    <col min="3" max="3" width="8.42578125" customWidth="1"/>
    <col min="4" max="4" width="8.140625" customWidth="1"/>
    <col min="5" max="5" width="7.42578125" customWidth="1"/>
    <col min="6" max="6" width="9" customWidth="1"/>
    <col min="7" max="7" width="18.7109375" customWidth="1"/>
    <col min="8" max="8" width="9.42578125" bestFit="1" customWidth="1"/>
    <col min="9" max="9" width="10" bestFit="1" customWidth="1"/>
    <col min="10" max="10" width="6.42578125" customWidth="1"/>
  </cols>
  <sheetData>
    <row r="1" spans="1:11" s="94" customFormat="1" ht="14.25" customHeight="1">
      <c r="A1" s="92"/>
      <c r="B1" s="93"/>
      <c r="C1" s="93"/>
      <c r="D1" s="93"/>
      <c r="E1" s="93"/>
      <c r="F1" s="93"/>
      <c r="G1" s="92"/>
      <c r="H1" s="92"/>
      <c r="I1" s="92"/>
    </row>
    <row r="2" spans="1:11" s="94" customFormat="1">
      <c r="A2" s="92"/>
      <c r="B2" s="93"/>
      <c r="C2" s="93"/>
      <c r="D2" s="93"/>
      <c r="E2" s="93"/>
      <c r="F2" s="93"/>
      <c r="G2" s="92"/>
      <c r="H2" s="92"/>
      <c r="I2" s="92"/>
    </row>
    <row r="3" spans="1:11" s="94" customFormat="1">
      <c r="A3" s="92"/>
      <c r="B3" s="93"/>
      <c r="C3" s="93"/>
      <c r="D3" s="93"/>
      <c r="E3" s="93"/>
      <c r="F3" s="93"/>
      <c r="G3" s="92"/>
      <c r="H3" s="92"/>
      <c r="I3" s="92"/>
    </row>
    <row r="4" spans="1:11" s="94" customFormat="1" ht="33.75">
      <c r="A4" s="92"/>
      <c r="B4" s="95"/>
      <c r="C4" s="96"/>
      <c r="D4" s="93"/>
      <c r="E4" s="93"/>
      <c r="F4" s="93"/>
      <c r="G4" s="92"/>
      <c r="H4" s="92"/>
      <c r="I4" s="92"/>
    </row>
    <row r="5" spans="1:11" s="94" customFormat="1" ht="24.75" customHeight="1">
      <c r="A5" s="92"/>
      <c r="B5" s="93"/>
      <c r="C5" s="93"/>
      <c r="D5" s="93"/>
      <c r="E5" s="93"/>
      <c r="F5" s="93"/>
      <c r="G5" s="92"/>
      <c r="H5" s="92"/>
      <c r="I5" s="92"/>
    </row>
    <row r="6" spans="1:11" s="94" customFormat="1" ht="8.25" customHeight="1">
      <c r="A6" s="92"/>
      <c r="B6" s="93"/>
      <c r="C6" s="93"/>
      <c r="D6" s="93"/>
      <c r="E6" s="93"/>
      <c r="F6" s="93"/>
      <c r="G6" s="92"/>
      <c r="H6" s="92"/>
      <c r="I6" s="92"/>
    </row>
    <row r="7" spans="1:11" s="2" customFormat="1" ht="24.75" customHeight="1">
      <c r="A7" s="250" t="s">
        <v>1265</v>
      </c>
      <c r="B7" s="250"/>
      <c r="C7" s="251"/>
      <c r="D7" s="251"/>
      <c r="E7" s="251"/>
    </row>
    <row r="8" spans="1:11" ht="29.25" customHeight="1">
      <c r="A8" s="277"/>
      <c r="B8" s="278" t="s">
        <v>1167</v>
      </c>
      <c r="C8" s="279" t="s">
        <v>1163</v>
      </c>
      <c r="D8" s="279" t="s">
        <v>1164</v>
      </c>
      <c r="E8" s="279" t="s">
        <v>1165</v>
      </c>
      <c r="F8" s="279" t="s">
        <v>1166</v>
      </c>
      <c r="G8" s="278" t="s">
        <v>1157</v>
      </c>
      <c r="H8" s="279" t="s">
        <v>1163</v>
      </c>
      <c r="I8" s="279" t="s">
        <v>1164</v>
      </c>
      <c r="J8" s="279" t="s">
        <v>1165</v>
      </c>
      <c r="K8" s="279" t="s">
        <v>1166</v>
      </c>
    </row>
    <row r="9" spans="1:11" ht="21.75" customHeight="1" thickBot="1">
      <c r="A9" s="297" t="s">
        <v>7</v>
      </c>
      <c r="B9" s="280"/>
      <c r="C9" s="280"/>
      <c r="D9" s="280"/>
      <c r="E9" s="280"/>
      <c r="F9" s="280"/>
      <c r="G9" s="280"/>
      <c r="H9" s="280"/>
      <c r="I9" s="280"/>
      <c r="J9" s="280"/>
      <c r="K9" s="281"/>
    </row>
    <row r="10" spans="1:11" s="9" customFormat="1" ht="20.100000000000001" customHeight="1">
      <c r="A10" s="277" t="s">
        <v>1155</v>
      </c>
      <c r="B10" s="287">
        <f>Brazil!I116</f>
        <v>33</v>
      </c>
      <c r="C10" s="254">
        <f>SUM(Brazil!F116:H116)</f>
        <v>22</v>
      </c>
      <c r="D10" s="254">
        <f>Brazil!E116</f>
        <v>8</v>
      </c>
      <c r="E10" s="254">
        <f>Brazil!D116</f>
        <v>2</v>
      </c>
      <c r="F10" s="254">
        <f>Brazil!C116</f>
        <v>1</v>
      </c>
      <c r="G10" s="254">
        <f>Brazil!I119</f>
        <v>66</v>
      </c>
      <c r="H10" s="254">
        <f>SUM(Brazil!F119:H119)</f>
        <v>55</v>
      </c>
      <c r="I10" s="254">
        <f>Brazil!E119</f>
        <v>8</v>
      </c>
      <c r="J10" s="254">
        <f>Brazil!D119</f>
        <v>2</v>
      </c>
      <c r="K10" s="305">
        <f>Brazil!C119</f>
        <v>1</v>
      </c>
    </row>
    <row r="11" spans="1:11" s="9" customFormat="1" ht="20.100000000000001" customHeight="1" thickBot="1">
      <c r="A11" s="277" t="s">
        <v>1156</v>
      </c>
      <c r="B11" s="306">
        <v>22</v>
      </c>
      <c r="C11" s="284">
        <v>15</v>
      </c>
      <c r="D11" s="284">
        <v>4</v>
      </c>
      <c r="E11" s="284">
        <v>3</v>
      </c>
      <c r="F11" s="284">
        <v>0</v>
      </c>
      <c r="G11" s="284">
        <v>64</v>
      </c>
      <c r="H11" s="284">
        <v>56</v>
      </c>
      <c r="I11" s="284">
        <v>7</v>
      </c>
      <c r="J11" s="284">
        <v>1</v>
      </c>
      <c r="K11" s="307">
        <v>0</v>
      </c>
    </row>
    <row r="12" spans="1:11" ht="18.75" customHeight="1" thickBot="1">
      <c r="A12" s="298" t="s">
        <v>8</v>
      </c>
      <c r="B12" s="285"/>
      <c r="C12" s="285"/>
      <c r="D12" s="285"/>
      <c r="E12" s="285"/>
      <c r="F12" s="285"/>
      <c r="G12" s="285"/>
      <c r="H12" s="285"/>
      <c r="I12" s="285"/>
      <c r="J12" s="285"/>
      <c r="K12" s="286"/>
    </row>
    <row r="13" spans="1:11" s="9" customFormat="1" ht="20.100000000000001" customHeight="1">
      <c r="A13" s="277" t="s">
        <v>1155</v>
      </c>
      <c r="B13" s="287">
        <f>China!G231</f>
        <v>48</v>
      </c>
      <c r="C13" s="254">
        <f>China!F231</f>
        <v>35</v>
      </c>
      <c r="D13" s="254">
        <f>China!E231</f>
        <v>9</v>
      </c>
      <c r="E13" s="254">
        <f>China!D231</f>
        <v>3</v>
      </c>
      <c r="F13" s="254">
        <f>China!C231</f>
        <v>1</v>
      </c>
      <c r="G13" s="254">
        <f>China!G234</f>
        <v>55</v>
      </c>
      <c r="H13" s="254">
        <f>China!F234</f>
        <v>36</v>
      </c>
      <c r="I13" s="254">
        <f>China!E234</f>
        <v>12</v>
      </c>
      <c r="J13" s="254">
        <f>China!D234</f>
        <v>7</v>
      </c>
      <c r="K13" s="288">
        <f>China!C234</f>
        <v>0</v>
      </c>
    </row>
    <row r="14" spans="1:11" s="9" customFormat="1" ht="20.100000000000001" customHeight="1" thickBot="1">
      <c r="A14" s="277" t="s">
        <v>1156</v>
      </c>
      <c r="B14" s="379">
        <v>42</v>
      </c>
      <c r="C14" s="380">
        <v>26</v>
      </c>
      <c r="D14" s="380">
        <v>9</v>
      </c>
      <c r="E14" s="380">
        <v>2</v>
      </c>
      <c r="F14" s="380">
        <v>5</v>
      </c>
      <c r="G14" s="380">
        <v>63</v>
      </c>
      <c r="H14" s="380">
        <v>48</v>
      </c>
      <c r="I14" s="380">
        <v>10</v>
      </c>
      <c r="J14" s="380">
        <v>2</v>
      </c>
      <c r="K14" s="381">
        <v>3</v>
      </c>
    </row>
    <row r="15" spans="1:11" ht="18.75" customHeight="1" thickBot="1">
      <c r="A15" s="298" t="s">
        <v>13</v>
      </c>
      <c r="B15" s="285"/>
      <c r="C15" s="285"/>
      <c r="D15" s="285"/>
      <c r="E15" s="285"/>
      <c r="F15" s="285"/>
      <c r="G15" s="285"/>
      <c r="H15" s="285"/>
      <c r="I15" s="285"/>
      <c r="J15" s="285"/>
      <c r="K15" s="286"/>
    </row>
    <row r="16" spans="1:11" s="9" customFormat="1" ht="20.100000000000001" customHeight="1">
      <c r="A16" s="277" t="s">
        <v>1155</v>
      </c>
      <c r="B16" s="287">
        <f>'South Africa'!G21</f>
        <v>12</v>
      </c>
      <c r="C16" s="254">
        <f>'South Africa'!F21</f>
        <v>9</v>
      </c>
      <c r="D16" s="254">
        <f>'South Africa'!E21</f>
        <v>0</v>
      </c>
      <c r="E16" s="254">
        <f>'South Africa'!D21</f>
        <v>3</v>
      </c>
      <c r="F16" s="254">
        <f>'South Africa'!C21</f>
        <v>0</v>
      </c>
      <c r="G16" s="254">
        <f>'South Africa'!G24</f>
        <v>61</v>
      </c>
      <c r="H16" s="254">
        <f>'South Africa'!F24</f>
        <v>14</v>
      </c>
      <c r="I16" s="254">
        <f>'South Africa'!E24</f>
        <v>8</v>
      </c>
      <c r="J16" s="254">
        <f>'South Africa'!D24</f>
        <v>34</v>
      </c>
      <c r="K16" s="288">
        <f>'South Africa'!C24</f>
        <v>5</v>
      </c>
    </row>
    <row r="17" spans="1:11" s="9" customFormat="1" ht="20.100000000000001" customHeight="1" thickBot="1">
      <c r="A17" s="277" t="s">
        <v>1156</v>
      </c>
      <c r="B17" s="300">
        <v>7</v>
      </c>
      <c r="C17" s="252">
        <v>2</v>
      </c>
      <c r="D17" s="252">
        <v>0</v>
      </c>
      <c r="E17" s="252">
        <v>5</v>
      </c>
      <c r="F17" s="252">
        <v>0</v>
      </c>
      <c r="G17" s="252">
        <v>75</v>
      </c>
      <c r="H17" s="252">
        <v>21</v>
      </c>
      <c r="I17" s="252">
        <v>17</v>
      </c>
      <c r="J17" s="252">
        <v>32</v>
      </c>
      <c r="K17" s="304">
        <v>5</v>
      </c>
    </row>
    <row r="18" spans="1:11" ht="22.5" customHeight="1" thickBot="1">
      <c r="A18" s="298" t="s">
        <v>6</v>
      </c>
      <c r="B18" s="285"/>
      <c r="C18" s="285"/>
      <c r="D18" s="285"/>
      <c r="E18" s="285"/>
      <c r="F18" s="285"/>
      <c r="G18" s="285"/>
      <c r="H18" s="285"/>
      <c r="I18" s="285"/>
      <c r="J18" s="285"/>
      <c r="K18" s="286"/>
    </row>
    <row r="19" spans="1:11" s="9" customFormat="1" ht="20.100000000000001" customHeight="1">
      <c r="A19" s="277" t="s">
        <v>1155</v>
      </c>
      <c r="B19" s="287">
        <f>Australia!I219</f>
        <v>96</v>
      </c>
      <c r="C19" s="254">
        <f>SUM(Australia!F219,Australia!G219,Australia!H219)</f>
        <v>66</v>
      </c>
      <c r="D19" s="254">
        <f>Australia!E219</f>
        <v>24</v>
      </c>
      <c r="E19" s="254">
        <f>Australia!D219</f>
        <v>5</v>
      </c>
      <c r="F19" s="254">
        <f>Australia!C219</f>
        <v>1</v>
      </c>
      <c r="G19" s="254">
        <f>Australia!I222</f>
        <v>282</v>
      </c>
      <c r="H19" s="254">
        <f>Australia!F222</f>
        <v>138</v>
      </c>
      <c r="I19" s="254">
        <f>Australia!E222</f>
        <v>89</v>
      </c>
      <c r="J19" s="254">
        <f>Australia!D222</f>
        <v>27</v>
      </c>
      <c r="K19" s="288">
        <f>Australia!C222</f>
        <v>7</v>
      </c>
    </row>
    <row r="20" spans="1:11" s="9" customFormat="1" ht="20.100000000000001" customHeight="1" thickBot="1">
      <c r="A20" s="277" t="s">
        <v>1156</v>
      </c>
      <c r="B20" s="289">
        <v>90</v>
      </c>
      <c r="C20" s="252">
        <v>66</v>
      </c>
      <c r="D20" s="252">
        <v>19</v>
      </c>
      <c r="E20" s="252">
        <v>5</v>
      </c>
      <c r="F20" s="252">
        <v>0</v>
      </c>
      <c r="G20" s="252">
        <v>274</v>
      </c>
      <c r="H20" s="252">
        <v>133</v>
      </c>
      <c r="I20" s="252">
        <v>79</v>
      </c>
      <c r="J20" s="252">
        <v>21</v>
      </c>
      <c r="K20" s="290">
        <v>9</v>
      </c>
    </row>
    <row r="21" spans="1:11" s="9" customFormat="1" ht="38.25" customHeight="1" thickBot="1">
      <c r="A21" s="313" t="s">
        <v>1185</v>
      </c>
      <c r="B21" s="184"/>
      <c r="C21" s="184"/>
      <c r="D21" s="184"/>
      <c r="E21" s="184"/>
      <c r="F21" s="184"/>
      <c r="G21" s="184"/>
      <c r="H21" s="184"/>
      <c r="I21" s="184"/>
      <c r="J21" s="184"/>
      <c r="K21" s="184"/>
    </row>
    <row r="22" spans="1:11" s="9" customFormat="1" ht="15" thickBot="1">
      <c r="A22" s="277" t="s">
        <v>1155</v>
      </c>
      <c r="B22" s="314">
        <f>SUM(Brazil!F116+Brazil!G116+Brazil!H116)+China!F231+'South Africa'!F21+Indonesia!F88+Australia!F219+Australia!G219+Australia!H219+India!F134+'WC Canada'!F30</f>
        <v>134</v>
      </c>
      <c r="C22" s="184"/>
      <c r="D22" s="184"/>
      <c r="E22" s="184"/>
      <c r="F22" s="184"/>
      <c r="G22" s="184"/>
      <c r="H22" s="184"/>
      <c r="I22" s="184"/>
      <c r="J22" s="184"/>
      <c r="K22" s="184"/>
    </row>
    <row r="23" spans="1:11" ht="15" thickBot="1">
      <c r="A23" s="277" t="s">
        <v>1156</v>
      </c>
      <c r="B23" s="311">
        <v>112</v>
      </c>
      <c r="C23" s="183"/>
      <c r="D23" s="184"/>
      <c r="E23" s="184"/>
      <c r="F23" s="184"/>
      <c r="G23" s="253"/>
      <c r="H23" s="184"/>
      <c r="I23" s="187"/>
      <c r="J23" s="187"/>
      <c r="K23" s="187"/>
    </row>
    <row r="24" spans="1:11" ht="14.25">
      <c r="A24" s="291"/>
      <c r="B24" s="184"/>
      <c r="C24" s="183"/>
      <c r="D24" s="184"/>
      <c r="E24" s="184"/>
      <c r="F24" s="184"/>
      <c r="G24" s="253"/>
      <c r="H24" s="184"/>
      <c r="I24" s="187"/>
      <c r="J24" s="187"/>
      <c r="K24" s="187"/>
    </row>
    <row r="25" spans="1:11" ht="14.25" customHeight="1">
      <c r="A25" s="401" t="s">
        <v>22</v>
      </c>
      <c r="B25" s="401"/>
      <c r="C25" s="401"/>
      <c r="D25" s="401"/>
      <c r="E25" s="401"/>
      <c r="F25" s="401"/>
      <c r="G25" s="401"/>
      <c r="H25" s="401"/>
      <c r="I25" s="401"/>
      <c r="J25" s="401"/>
      <c r="K25" s="401"/>
    </row>
    <row r="26" spans="1:11" ht="16.5">
      <c r="A26" s="277"/>
      <c r="B26" s="278" t="s">
        <v>1167</v>
      </c>
      <c r="C26" s="279" t="s">
        <v>1163</v>
      </c>
      <c r="D26" s="279" t="s">
        <v>1164</v>
      </c>
      <c r="E26" s="279" t="s">
        <v>1165</v>
      </c>
      <c r="F26" s="279" t="s">
        <v>1166</v>
      </c>
      <c r="G26" s="278" t="s">
        <v>1157</v>
      </c>
      <c r="H26" s="279" t="s">
        <v>1163</v>
      </c>
      <c r="I26" s="279" t="s">
        <v>1164</v>
      </c>
      <c r="J26" s="279" t="s">
        <v>1165</v>
      </c>
      <c r="K26" s="279" t="s">
        <v>1166</v>
      </c>
    </row>
    <row r="27" spans="1:11" ht="19.5" thickBot="1">
      <c r="A27" s="298" t="s">
        <v>1168</v>
      </c>
      <c r="B27" s="184"/>
      <c r="C27" s="184"/>
      <c r="D27" s="184"/>
      <c r="E27" s="184"/>
      <c r="F27" s="184"/>
      <c r="G27" s="184"/>
      <c r="H27" s="184"/>
      <c r="I27" s="184"/>
      <c r="J27" s="184"/>
      <c r="K27" s="184"/>
    </row>
    <row r="28" spans="1:11" ht="14.25">
      <c r="A28" s="277" t="s">
        <v>1155</v>
      </c>
      <c r="B28" s="287">
        <f>'South Africa'!G10</f>
        <v>6</v>
      </c>
      <c r="C28" s="254">
        <f>'South Africa'!F10</f>
        <v>3</v>
      </c>
      <c r="D28" s="254">
        <f>'South Africa'!E10</f>
        <v>0</v>
      </c>
      <c r="E28" s="254">
        <f>'South Africa'!D10</f>
        <v>3</v>
      </c>
      <c r="F28" s="254">
        <f>'South Africa'!C10</f>
        <v>0</v>
      </c>
      <c r="G28" s="254">
        <f>'South Africa'!G11</f>
        <v>56</v>
      </c>
      <c r="H28" s="254">
        <f>'South Africa'!F11</f>
        <v>9</v>
      </c>
      <c r="I28" s="254">
        <f>'South Africa'!E11</f>
        <v>8</v>
      </c>
      <c r="J28" s="254">
        <f>'South Africa'!D11</f>
        <v>34</v>
      </c>
      <c r="K28" s="288">
        <f>'South Africa'!C11</f>
        <v>5</v>
      </c>
    </row>
    <row r="29" spans="1:11" ht="15" thickBot="1">
      <c r="A29" s="277" t="s">
        <v>1156</v>
      </c>
      <c r="B29" s="300">
        <v>6</v>
      </c>
      <c r="C29" s="301">
        <v>1</v>
      </c>
      <c r="D29" s="301">
        <v>0</v>
      </c>
      <c r="E29" s="301">
        <v>5</v>
      </c>
      <c r="F29" s="301">
        <v>0</v>
      </c>
      <c r="G29" s="301">
        <v>65</v>
      </c>
      <c r="H29" s="301">
        <v>11</v>
      </c>
      <c r="I29" s="302">
        <v>17</v>
      </c>
      <c r="J29" s="302">
        <v>32</v>
      </c>
      <c r="K29" s="303">
        <v>5</v>
      </c>
    </row>
    <row r="30" spans="1:11" ht="14.25">
      <c r="A30" s="292"/>
      <c r="B30" s="184"/>
      <c r="C30" s="183"/>
      <c r="D30" s="184"/>
      <c r="E30" s="184"/>
      <c r="F30" s="184"/>
      <c r="G30" s="253"/>
      <c r="H30" s="184"/>
      <c r="I30" s="187"/>
      <c r="J30" s="187"/>
      <c r="K30" s="187"/>
    </row>
    <row r="31" spans="1:11" ht="24" customHeight="1">
      <c r="A31" s="401" t="s">
        <v>21</v>
      </c>
      <c r="B31" s="401"/>
      <c r="C31" s="401"/>
      <c r="D31" s="401"/>
      <c r="E31" s="401"/>
      <c r="F31" s="401"/>
      <c r="G31" s="401"/>
      <c r="H31" s="401"/>
      <c r="I31" s="401"/>
      <c r="J31" s="401"/>
      <c r="K31" s="401"/>
    </row>
    <row r="32" spans="1:11" ht="15.75" customHeight="1">
      <c r="A32" s="277"/>
      <c r="B32" s="278" t="s">
        <v>1167</v>
      </c>
      <c r="C32" s="279" t="s">
        <v>1163</v>
      </c>
      <c r="D32" s="279" t="s">
        <v>1164</v>
      </c>
      <c r="E32" s="279" t="s">
        <v>1165</v>
      </c>
      <c r="F32" s="279" t="s">
        <v>1166</v>
      </c>
      <c r="G32" s="278" t="s">
        <v>1157</v>
      </c>
      <c r="H32" s="279" t="s">
        <v>1163</v>
      </c>
      <c r="I32" s="279" t="s">
        <v>1164</v>
      </c>
      <c r="J32" s="279" t="s">
        <v>1165</v>
      </c>
      <c r="K32" s="279" t="s">
        <v>1166</v>
      </c>
    </row>
    <row r="33" spans="1:11" ht="18" customHeight="1" thickBot="1">
      <c r="A33" s="298" t="s">
        <v>557</v>
      </c>
      <c r="B33" s="184"/>
      <c r="C33" s="184"/>
      <c r="D33" s="184"/>
      <c r="E33" s="184"/>
      <c r="F33" s="184"/>
      <c r="G33" s="184"/>
      <c r="H33" s="184"/>
      <c r="I33" s="184"/>
      <c r="J33" s="184"/>
      <c r="K33" s="184"/>
    </row>
    <row r="34" spans="1:11" ht="14.25" customHeight="1">
      <c r="A34" s="277" t="s">
        <v>1155</v>
      </c>
      <c r="B34" s="287">
        <f>Australia!I25</f>
        <v>13</v>
      </c>
      <c r="C34" s="282">
        <f>SUM(Australia!F25:H25)</f>
        <v>6</v>
      </c>
      <c r="D34" s="282">
        <f>Australia!E25</f>
        <v>5</v>
      </c>
      <c r="E34" s="282">
        <f>Australia!D25</f>
        <v>2</v>
      </c>
      <c r="F34" s="282">
        <f>Australia!C25</f>
        <v>0</v>
      </c>
      <c r="G34" s="282">
        <f>Australia!I26</f>
        <v>17</v>
      </c>
      <c r="H34" s="282">
        <f>Australia!F26</f>
        <v>5</v>
      </c>
      <c r="I34" s="282">
        <f>Australia!E26</f>
        <v>11</v>
      </c>
      <c r="J34" s="282">
        <f>Australia!D26</f>
        <v>0</v>
      </c>
      <c r="K34" s="305">
        <f>Australia!C26</f>
        <v>0</v>
      </c>
    </row>
    <row r="35" spans="1:11" ht="14.25" customHeight="1" thickBot="1">
      <c r="A35" s="277" t="s">
        <v>1156</v>
      </c>
      <c r="B35" s="306">
        <v>11</v>
      </c>
      <c r="C35" s="283">
        <v>8</v>
      </c>
      <c r="D35" s="283">
        <v>2</v>
      </c>
      <c r="E35" s="283">
        <v>1</v>
      </c>
      <c r="F35" s="283">
        <v>0</v>
      </c>
      <c r="G35" s="283">
        <v>17</v>
      </c>
      <c r="H35" s="283">
        <v>6</v>
      </c>
      <c r="I35" s="283">
        <v>11</v>
      </c>
      <c r="J35" s="283">
        <v>0</v>
      </c>
      <c r="K35" s="307">
        <v>0</v>
      </c>
    </row>
    <row r="36" spans="1:11" ht="19.5" thickBot="1">
      <c r="A36" s="298" t="s">
        <v>1160</v>
      </c>
      <c r="B36" s="184"/>
      <c r="C36" s="183"/>
      <c r="D36" s="184"/>
      <c r="E36" s="184"/>
      <c r="F36" s="184"/>
      <c r="G36" s="143"/>
      <c r="H36" s="184"/>
      <c r="I36" s="187"/>
      <c r="J36" s="187"/>
      <c r="K36" s="187"/>
    </row>
    <row r="37" spans="1:11" ht="14.25">
      <c r="A37" s="277" t="s">
        <v>1155</v>
      </c>
      <c r="B37" s="287">
        <f>SUM(Australia!I53,Australia!I60,Australia!I66)</f>
        <v>15</v>
      </c>
      <c r="C37" s="254">
        <f>SUM(Australia!F53:H53,Australia!F60:H60,Australia!F66:H66)</f>
        <v>7</v>
      </c>
      <c r="D37" s="254">
        <f>SUM(Australia!E53,Australia!E60,Australia!E66)</f>
        <v>7</v>
      </c>
      <c r="E37" s="254">
        <f>SUM(Australia!D60,Australia!D66,Australia!D53)</f>
        <v>0</v>
      </c>
      <c r="F37" s="254">
        <f>SUM(Australia!C53,Australia!C60,Australia!C66)</f>
        <v>1</v>
      </c>
      <c r="G37" s="255">
        <f>SUM(Australia!I54,Australia!I60,Australia!I60,Australia!I61,Australia!I67)</f>
        <v>88</v>
      </c>
      <c r="H37" s="254">
        <f>SUM(Australia!F54:H54,Australia!F61:H61,Australia!F67:H67)</f>
        <v>28</v>
      </c>
      <c r="I37" s="293">
        <f>SUM(Australia!E54,Australia!E61,Australia!E67)</f>
        <v>43</v>
      </c>
      <c r="J37" s="293">
        <f>SUM(Australia!D54,Australia!D61,Australia!D67)</f>
        <v>9</v>
      </c>
      <c r="K37" s="294">
        <f>SUM(Australia!C54,Australia!C61,Australia!C67)</f>
        <v>4</v>
      </c>
    </row>
    <row r="38" spans="1:11" ht="15" thickBot="1">
      <c r="A38" s="277" t="s">
        <v>1156</v>
      </c>
      <c r="B38" s="289">
        <v>11</v>
      </c>
      <c r="C38" s="252">
        <v>5</v>
      </c>
      <c r="D38" s="252">
        <v>4</v>
      </c>
      <c r="E38" s="252">
        <v>2</v>
      </c>
      <c r="F38" s="252">
        <v>0</v>
      </c>
      <c r="G38" s="268">
        <v>81</v>
      </c>
      <c r="H38" s="252">
        <v>22</v>
      </c>
      <c r="I38" s="295">
        <v>42</v>
      </c>
      <c r="J38" s="295">
        <v>6</v>
      </c>
      <c r="K38" s="296">
        <v>5</v>
      </c>
    </row>
    <row r="39" spans="1:11" ht="14.25">
      <c r="A39" s="181"/>
      <c r="B39" s="182"/>
      <c r="C39" s="183"/>
      <c r="D39" s="184"/>
      <c r="E39" s="184"/>
      <c r="F39" s="184"/>
      <c r="G39" s="143"/>
      <c r="H39" s="182"/>
      <c r="I39" s="185"/>
      <c r="J39" s="185"/>
      <c r="K39" s="185"/>
    </row>
    <row r="40" spans="1:11" ht="14.25">
      <c r="A40" s="185"/>
      <c r="B40" s="182"/>
      <c r="C40" s="183"/>
      <c r="D40" s="184"/>
      <c r="E40" s="184"/>
      <c r="F40" s="184"/>
      <c r="G40" s="143"/>
      <c r="H40" s="182"/>
      <c r="I40" s="185"/>
      <c r="J40" s="185"/>
      <c r="K40" s="185"/>
    </row>
    <row r="41" spans="1:11" ht="14.25">
      <c r="A41" s="185"/>
      <c r="B41" s="182"/>
      <c r="C41" s="183"/>
      <c r="D41" s="184"/>
      <c r="E41" s="184"/>
      <c r="F41" s="184"/>
      <c r="G41" s="143"/>
      <c r="H41" s="182"/>
      <c r="I41" s="185"/>
      <c r="J41" s="185"/>
      <c r="K41" s="185"/>
    </row>
    <row r="42" spans="1:11" ht="14.25">
      <c r="A42" s="181"/>
      <c r="B42" s="182"/>
      <c r="C42" s="183"/>
      <c r="D42" s="184"/>
      <c r="E42" s="184"/>
      <c r="F42" s="184"/>
      <c r="G42" s="143"/>
      <c r="H42" s="182"/>
      <c r="I42" s="185"/>
      <c r="J42" s="185"/>
      <c r="K42" s="185"/>
    </row>
    <row r="43" spans="1:11" ht="14.25">
      <c r="A43" s="188"/>
      <c r="B43" s="185"/>
      <c r="C43" s="186"/>
      <c r="D43" s="187"/>
      <c r="E43" s="187"/>
      <c r="F43" s="187"/>
      <c r="G43" s="185"/>
      <c r="H43" s="185"/>
      <c r="I43" s="185"/>
      <c r="J43" s="185"/>
      <c r="K43" s="185"/>
    </row>
    <row r="44" spans="1:11">
      <c r="A44" s="180"/>
      <c r="B44" s="180"/>
      <c r="C44" s="180"/>
      <c r="D44" s="180"/>
      <c r="E44" s="180"/>
      <c r="F44" s="180"/>
      <c r="G44" s="180"/>
      <c r="H44" s="180"/>
      <c r="I44" s="180"/>
      <c r="J44" s="180"/>
      <c r="K44" s="185"/>
    </row>
    <row r="45" spans="1:11">
      <c r="A45" s="180"/>
      <c r="B45" s="180"/>
      <c r="C45" s="180"/>
      <c r="D45" s="180"/>
      <c r="E45" s="180"/>
      <c r="F45" s="180"/>
      <c r="G45" s="180"/>
      <c r="H45" s="180"/>
      <c r="I45" s="180"/>
      <c r="J45" s="180"/>
      <c r="K45" s="185"/>
    </row>
    <row r="46" spans="1:11">
      <c r="A46" s="180"/>
      <c r="B46" s="180"/>
      <c r="C46" s="180"/>
      <c r="D46" s="180"/>
      <c r="E46" s="180"/>
      <c r="F46" s="180"/>
      <c r="G46" s="180"/>
      <c r="H46" s="180"/>
      <c r="I46" s="180"/>
      <c r="J46" s="180"/>
      <c r="K46" s="185"/>
    </row>
    <row r="47" spans="1:11">
      <c r="A47" s="180"/>
      <c r="B47" s="180"/>
      <c r="C47" s="180"/>
      <c r="D47" s="180"/>
      <c r="E47" s="180"/>
      <c r="F47" s="180"/>
      <c r="G47" s="180"/>
      <c r="H47" s="180"/>
      <c r="I47" s="180"/>
      <c r="J47" s="180"/>
      <c r="K47" s="180"/>
    </row>
    <row r="48" spans="1:11">
      <c r="A48" s="180"/>
      <c r="B48" s="180"/>
      <c r="C48" s="180"/>
      <c r="D48" s="180"/>
      <c r="E48" s="180"/>
      <c r="F48" s="180"/>
      <c r="G48" s="180"/>
      <c r="H48" s="180"/>
      <c r="I48" s="180"/>
      <c r="J48" s="180"/>
      <c r="K48" s="180"/>
    </row>
    <row r="49" spans="1:11">
      <c r="A49" s="180"/>
      <c r="B49" s="180"/>
      <c r="C49" s="180"/>
      <c r="D49" s="180"/>
      <c r="E49" s="180"/>
      <c r="F49" s="180"/>
      <c r="G49" s="180"/>
      <c r="H49" s="180"/>
      <c r="I49" s="180"/>
      <c r="J49" s="180"/>
      <c r="K49" s="180"/>
    </row>
    <row r="50" spans="1:11">
      <c r="A50" s="180"/>
      <c r="B50" s="180"/>
      <c r="C50" s="180"/>
      <c r="D50" s="180"/>
      <c r="E50" s="180"/>
      <c r="F50" s="180"/>
      <c r="G50" s="180"/>
      <c r="H50" s="180"/>
      <c r="I50" s="180"/>
      <c r="J50" s="180"/>
      <c r="K50" s="180"/>
    </row>
    <row r="51" spans="1:11">
      <c r="A51" s="180"/>
      <c r="B51" s="180"/>
      <c r="C51" s="180"/>
      <c r="D51" s="180"/>
      <c r="E51" s="180"/>
      <c r="F51" s="180"/>
      <c r="G51" s="180"/>
      <c r="H51" s="180"/>
      <c r="I51" s="180"/>
      <c r="J51" s="180"/>
      <c r="K51" s="180"/>
    </row>
    <row r="52" spans="1:11">
      <c r="A52" s="180"/>
      <c r="B52" s="180"/>
      <c r="C52" s="180"/>
      <c r="D52" s="180"/>
      <c r="E52" s="180"/>
      <c r="F52" s="180"/>
      <c r="G52" s="180"/>
      <c r="H52" s="180"/>
      <c r="I52" s="180"/>
      <c r="J52" s="180"/>
      <c r="K52" s="180"/>
    </row>
    <row r="53" spans="1:11">
      <c r="A53" s="180"/>
      <c r="B53" s="180"/>
      <c r="C53" s="180"/>
      <c r="D53" s="180"/>
      <c r="E53" s="180"/>
      <c r="F53" s="180"/>
      <c r="G53" s="180"/>
      <c r="H53" s="180"/>
      <c r="I53" s="180"/>
      <c r="J53" s="180"/>
      <c r="K53" s="180"/>
    </row>
    <row r="54" spans="1:11">
      <c r="A54" s="180"/>
      <c r="B54" s="180"/>
      <c r="C54" s="180"/>
      <c r="D54" s="180"/>
      <c r="E54" s="180"/>
      <c r="F54" s="180"/>
      <c r="G54" s="180"/>
      <c r="H54" s="180"/>
      <c r="I54" s="180"/>
      <c r="J54" s="180"/>
      <c r="K54" s="180"/>
    </row>
    <row r="55" spans="1:11">
      <c r="A55" s="180"/>
      <c r="B55" s="180"/>
      <c r="C55" s="180"/>
      <c r="D55" s="180"/>
      <c r="E55" s="180"/>
      <c r="F55" s="180"/>
      <c r="G55" s="180"/>
      <c r="H55" s="180"/>
      <c r="I55" s="180"/>
      <c r="J55" s="180"/>
      <c r="K55" s="180"/>
    </row>
    <row r="56" spans="1:11">
      <c r="A56" s="180"/>
      <c r="B56" s="180"/>
      <c r="C56" s="180"/>
      <c r="D56" s="180"/>
      <c r="E56" s="180"/>
      <c r="F56" s="180"/>
      <c r="G56" s="180"/>
      <c r="H56" s="180"/>
      <c r="I56" s="180"/>
      <c r="J56" s="180"/>
      <c r="K56" s="180"/>
    </row>
    <row r="57" spans="1:11" s="3" customFormat="1" ht="62.25" customHeight="1">
      <c r="A57" s="180"/>
      <c r="B57" s="6"/>
      <c r="C57" s="4"/>
      <c r="D57" s="5"/>
      <c r="E57" s="5"/>
      <c r="F57" s="6"/>
      <c r="G57" s="4"/>
      <c r="H57" s="5"/>
      <c r="I57" s="5"/>
      <c r="J57" s="6"/>
      <c r="K57" s="6"/>
    </row>
    <row r="58" spans="1:11" s="3" customFormat="1" ht="45.75" customHeight="1">
      <c r="A58" s="6"/>
      <c r="B58" s="6"/>
      <c r="C58" s="4"/>
      <c r="D58" s="5"/>
      <c r="E58" s="5"/>
      <c r="F58" s="6"/>
      <c r="G58" s="4"/>
      <c r="H58" s="5"/>
      <c r="I58" s="5"/>
      <c r="J58" s="6"/>
      <c r="K58" s="6"/>
    </row>
    <row r="59" spans="1:11" s="3" customFormat="1" ht="45.75" customHeight="1">
      <c r="A59" s="6"/>
      <c r="B59" s="6"/>
      <c r="C59" s="4"/>
      <c r="D59" s="5"/>
      <c r="E59" s="5"/>
      <c r="F59" s="6"/>
      <c r="G59" s="4"/>
      <c r="H59" s="5"/>
      <c r="I59" s="5"/>
      <c r="J59" s="6"/>
      <c r="K59" s="6"/>
    </row>
    <row r="60" spans="1:11" s="3" customFormat="1" ht="45.75" customHeight="1">
      <c r="A60" s="6"/>
      <c r="B60" s="6"/>
      <c r="C60" s="4"/>
      <c r="D60" s="5"/>
      <c r="E60" s="5"/>
      <c r="F60" s="6"/>
      <c r="G60" s="4"/>
      <c r="H60" s="5"/>
      <c r="I60" s="5"/>
      <c r="J60" s="6"/>
      <c r="K60" s="6"/>
    </row>
    <row r="61" spans="1:11" s="3" customFormat="1" ht="45.75" customHeight="1">
      <c r="A61" s="6"/>
      <c r="B61" s="6"/>
      <c r="C61" s="4"/>
      <c r="D61" s="5"/>
      <c r="E61" s="5"/>
      <c r="F61" s="6"/>
      <c r="G61" s="4"/>
      <c r="H61" s="5"/>
      <c r="I61" s="5"/>
      <c r="J61" s="6"/>
      <c r="K61" s="6"/>
    </row>
    <row r="62" spans="1:11" s="3" customFormat="1" ht="45.75" customHeight="1">
      <c r="A62" s="6"/>
      <c r="B62" s="6"/>
      <c r="C62" s="4"/>
      <c r="D62" s="5"/>
      <c r="E62" s="5"/>
      <c r="F62" s="6"/>
      <c r="G62" s="4"/>
      <c r="H62" s="5"/>
      <c r="I62" s="5"/>
      <c r="J62" s="6"/>
      <c r="K62" s="6"/>
    </row>
    <row r="63" spans="1:11" s="3" customFormat="1" ht="45.75" customHeight="1">
      <c r="A63" s="6"/>
      <c r="B63" s="6"/>
      <c r="C63" s="4"/>
      <c r="D63" s="5"/>
      <c r="E63" s="5"/>
      <c r="F63" s="6"/>
      <c r="G63" s="4"/>
      <c r="H63" s="5"/>
      <c r="I63" s="5"/>
      <c r="J63" s="6"/>
      <c r="K63" s="6"/>
    </row>
    <row r="64" spans="1:11" s="3" customFormat="1" ht="45.75" customHeight="1">
      <c r="A64" s="6"/>
      <c r="B64" s="6"/>
      <c r="C64" s="4"/>
      <c r="D64" s="5"/>
      <c r="E64" s="5"/>
      <c r="F64" s="6"/>
      <c r="G64" s="4"/>
      <c r="H64" s="5"/>
      <c r="I64" s="5"/>
      <c r="J64" s="6" t="s">
        <v>0</v>
      </c>
      <c r="K64" s="6"/>
    </row>
    <row r="65" spans="1:11" s="3" customFormat="1" ht="45.75" customHeight="1">
      <c r="A65" s="6"/>
      <c r="B65" s="6"/>
      <c r="C65" s="4"/>
      <c r="D65" s="5"/>
      <c r="E65" s="5"/>
      <c r="F65" s="6"/>
      <c r="G65" s="4"/>
      <c r="H65" s="5"/>
      <c r="I65" s="5"/>
      <c r="J65" s="6"/>
      <c r="K65" s="6"/>
    </row>
    <row r="66" spans="1:11" s="3" customFormat="1" ht="45.75" customHeight="1">
      <c r="A66" s="6"/>
      <c r="B66" s="6"/>
      <c r="C66" s="4"/>
      <c r="D66" s="5"/>
      <c r="E66" s="5"/>
      <c r="F66" s="6"/>
      <c r="G66" s="4"/>
      <c r="H66" s="5"/>
      <c r="I66" s="5"/>
      <c r="J66" s="6"/>
      <c r="K66" s="6"/>
    </row>
    <row r="67" spans="1:11" s="3" customFormat="1" ht="45.75" customHeight="1">
      <c r="A67" s="6"/>
      <c r="B67" s="6"/>
      <c r="C67" s="4"/>
      <c r="D67" s="5"/>
      <c r="E67" s="5"/>
      <c r="F67" s="6"/>
      <c r="G67" s="4"/>
      <c r="H67" s="5"/>
      <c r="I67" s="5"/>
      <c r="J67" s="6"/>
      <c r="K67" s="6"/>
    </row>
    <row r="68" spans="1:11" s="3" customFormat="1" ht="45.75" customHeight="1">
      <c r="A68" s="6"/>
      <c r="B68" s="6"/>
      <c r="C68" s="4"/>
      <c r="D68" s="5"/>
      <c r="E68" s="5"/>
      <c r="F68" s="6"/>
      <c r="G68" s="4"/>
      <c r="H68" s="5"/>
      <c r="I68" s="5"/>
      <c r="J68" s="6"/>
      <c r="K68" s="6"/>
    </row>
    <row r="69" spans="1:11" s="3" customFormat="1" ht="45.75" customHeight="1">
      <c r="A69" s="6"/>
      <c r="B69" s="6"/>
      <c r="C69" s="4"/>
      <c r="D69" s="5"/>
      <c r="E69" s="5"/>
      <c r="F69" s="6"/>
      <c r="G69" s="4"/>
      <c r="H69" s="5"/>
      <c r="I69" s="5"/>
      <c r="J69" s="6"/>
      <c r="K69" s="6"/>
    </row>
    <row r="70" spans="1:11" s="3" customFormat="1" ht="45.75" customHeight="1">
      <c r="A70" s="6"/>
      <c r="B70" s="6"/>
      <c r="C70" s="4"/>
      <c r="D70" s="5"/>
      <c r="E70" s="5"/>
      <c r="F70" s="6"/>
      <c r="G70" s="4"/>
      <c r="H70" s="5"/>
      <c r="I70" s="5"/>
      <c r="J70" s="6"/>
      <c r="K70" s="6"/>
    </row>
    <row r="71" spans="1:11" s="3" customFormat="1" ht="8.25" customHeight="1">
      <c r="A71" s="6"/>
      <c r="B71" s="6"/>
      <c r="C71" s="4"/>
      <c r="D71" s="5"/>
      <c r="E71" s="5"/>
      <c r="F71" s="6"/>
      <c r="G71" s="4"/>
      <c r="H71" s="5"/>
      <c r="I71" s="5"/>
      <c r="J71" s="6"/>
      <c r="K71" s="6"/>
    </row>
    <row r="72" spans="1:11" s="3" customFormat="1" ht="21" customHeight="1">
      <c r="A72" s="6"/>
      <c r="B72" s="6"/>
      <c r="C72" s="4"/>
      <c r="D72" s="5"/>
      <c r="E72" s="5"/>
      <c r="F72" s="6"/>
      <c r="G72" s="4"/>
      <c r="H72" s="5"/>
      <c r="I72" s="5"/>
      <c r="J72" s="6"/>
      <c r="K72" s="6"/>
    </row>
    <row r="73" spans="1:11" s="3" customFormat="1" ht="21" customHeight="1">
      <c r="A73" s="6"/>
      <c r="B73" s="6"/>
      <c r="C73" s="4"/>
      <c r="D73" s="5"/>
      <c r="E73" s="5"/>
      <c r="F73" s="6"/>
      <c r="G73" s="4"/>
      <c r="H73" s="5"/>
      <c r="I73" s="5"/>
      <c r="J73" s="6"/>
      <c r="K73" s="6"/>
    </row>
    <row r="74" spans="1:11" s="3" customFormat="1" ht="21" customHeight="1">
      <c r="A74" s="6"/>
      <c r="B74" s="6"/>
      <c r="C74" s="4"/>
      <c r="D74" s="5"/>
      <c r="E74" s="5"/>
      <c r="F74" s="6"/>
      <c r="G74" s="4"/>
      <c r="H74" s="5"/>
      <c r="I74" s="5"/>
      <c r="J74" s="6"/>
      <c r="K74" s="6"/>
    </row>
    <row r="75" spans="1:11" s="3" customFormat="1" ht="21" customHeight="1">
      <c r="A75" s="6"/>
      <c r="B75" s="6"/>
      <c r="C75" s="4"/>
      <c r="D75" s="5"/>
      <c r="E75" s="5"/>
      <c r="F75" s="6"/>
      <c r="G75" s="4"/>
      <c r="H75" s="5"/>
      <c r="I75" s="5"/>
      <c r="J75" s="6"/>
      <c r="K75" s="6"/>
    </row>
    <row r="76" spans="1:11" s="3" customFormat="1" ht="28.5" customHeight="1">
      <c r="A76" s="6"/>
      <c r="B76" s="6"/>
      <c r="C76" s="4"/>
      <c r="D76" s="5"/>
      <c r="E76" s="5"/>
      <c r="F76" s="6"/>
      <c r="G76" s="4"/>
      <c r="H76" s="5"/>
      <c r="I76" s="5"/>
      <c r="J76" s="6"/>
      <c r="K76" s="6"/>
    </row>
    <row r="77" spans="1:11" s="3" customFormat="1" ht="28.5" customHeight="1">
      <c r="A77" s="6"/>
      <c r="B77" s="6"/>
      <c r="C77" s="4"/>
      <c r="D77" s="5"/>
      <c r="E77" s="5"/>
      <c r="F77" s="6"/>
      <c r="G77" s="4"/>
      <c r="H77" s="5"/>
      <c r="I77" s="5"/>
      <c r="J77" s="6"/>
      <c r="K77" s="6"/>
    </row>
    <row r="78" spans="1:11" s="3" customFormat="1" ht="28.5" customHeight="1">
      <c r="A78" s="6"/>
      <c r="B78" s="6"/>
      <c r="C78" s="4"/>
      <c r="D78" s="5"/>
      <c r="E78" s="5"/>
      <c r="F78" s="6"/>
      <c r="G78" s="4"/>
      <c r="H78" s="5"/>
      <c r="I78" s="5"/>
      <c r="J78" s="6"/>
      <c r="K78" s="6"/>
    </row>
    <row r="79" spans="1:11" s="3" customFormat="1" ht="28.5" customHeight="1">
      <c r="A79" s="6"/>
      <c r="B79" s="6"/>
      <c r="C79" s="4"/>
      <c r="D79" s="5"/>
      <c r="E79" s="5"/>
      <c r="F79" s="6"/>
      <c r="G79" s="4"/>
      <c r="H79" s="5"/>
      <c r="I79" s="5"/>
      <c r="J79" s="6"/>
      <c r="K79" s="6"/>
    </row>
    <row r="80" spans="1:11" s="3" customFormat="1" ht="28.5" customHeight="1">
      <c r="A80" s="6"/>
      <c r="B80" s="6"/>
      <c r="C80" s="4"/>
      <c r="D80" s="5"/>
      <c r="E80" s="5"/>
      <c r="F80" s="6"/>
      <c r="G80" s="4"/>
      <c r="H80" s="5"/>
      <c r="I80" s="5"/>
      <c r="J80" s="6"/>
      <c r="K80" s="6"/>
    </row>
    <row r="81" spans="1:11" s="3" customFormat="1" ht="45.75" customHeight="1">
      <c r="A81" s="6"/>
      <c r="B81" s="6"/>
      <c r="C81" s="4"/>
      <c r="D81" s="5"/>
      <c r="E81" s="5"/>
      <c r="F81" s="6"/>
      <c r="G81" s="4"/>
      <c r="H81" s="5"/>
      <c r="I81" s="5"/>
      <c r="J81" s="6"/>
      <c r="K81" s="6"/>
    </row>
    <row r="82" spans="1:11" s="3" customFormat="1" ht="45.75" customHeight="1">
      <c r="A82" s="6"/>
      <c r="B82" s="6"/>
      <c r="C82" s="4"/>
      <c r="D82" s="5"/>
      <c r="E82" s="5"/>
      <c r="F82" s="6"/>
      <c r="G82" s="4"/>
      <c r="H82" s="5"/>
      <c r="I82" s="5"/>
      <c r="J82" s="6"/>
      <c r="K82" s="6"/>
    </row>
    <row r="83" spans="1:11" s="3" customFormat="1" ht="45.75" customHeight="1">
      <c r="A83" s="6"/>
      <c r="B83" s="6"/>
      <c r="C83" s="4"/>
      <c r="D83" s="5"/>
      <c r="E83" s="5"/>
      <c r="F83" s="6"/>
      <c r="G83" s="4"/>
      <c r="H83" s="5"/>
      <c r="I83" s="5"/>
      <c r="J83" s="6"/>
      <c r="K83" s="6"/>
    </row>
    <row r="84" spans="1:11" s="3" customFormat="1" ht="45.75" customHeight="1">
      <c r="A84" s="6"/>
      <c r="B84" s="6"/>
      <c r="C84" s="4"/>
      <c r="D84" s="5"/>
      <c r="E84" s="5"/>
      <c r="F84" s="6"/>
      <c r="G84" s="4"/>
      <c r="H84" s="5"/>
      <c r="I84" s="5"/>
      <c r="J84" s="6"/>
      <c r="K84" s="6"/>
    </row>
    <row r="85" spans="1:11" s="3" customFormat="1" ht="45.75" customHeight="1">
      <c r="A85" s="6"/>
      <c r="B85" s="6"/>
      <c r="C85" s="4"/>
      <c r="D85" s="5"/>
      <c r="E85" s="5"/>
      <c r="F85" s="6"/>
      <c r="G85" s="4"/>
      <c r="H85" s="5"/>
      <c r="I85" s="5"/>
      <c r="J85" s="6"/>
      <c r="K85" s="6"/>
    </row>
    <row r="86" spans="1:11" s="3" customFormat="1" ht="45.75" customHeight="1">
      <c r="A86" s="6"/>
      <c r="B86" s="6"/>
      <c r="C86" s="4"/>
      <c r="D86" s="5"/>
      <c r="E86" s="5"/>
      <c r="F86" s="6"/>
      <c r="G86" s="4"/>
      <c r="H86" s="5"/>
      <c r="I86" s="5"/>
      <c r="J86" s="6"/>
      <c r="K86" s="6"/>
    </row>
    <row r="87" spans="1:11" s="3" customFormat="1" ht="45.75" customHeight="1">
      <c r="A87" s="6"/>
      <c r="B87" s="6"/>
      <c r="C87" s="4"/>
      <c r="D87" s="5"/>
      <c r="E87" s="5"/>
      <c r="F87" s="6"/>
      <c r="G87" s="4"/>
      <c r="H87" s="5"/>
      <c r="I87" s="5"/>
      <c r="J87" s="6"/>
      <c r="K87" s="6"/>
    </row>
    <row r="88" spans="1:11" s="3" customFormat="1" ht="45.75" customHeight="1">
      <c r="A88" s="6"/>
      <c r="B88" s="6"/>
      <c r="C88" s="4"/>
      <c r="D88" s="5"/>
      <c r="E88" s="5"/>
      <c r="F88" s="6"/>
      <c r="G88" s="4"/>
      <c r="H88" s="5"/>
      <c r="I88" s="5"/>
      <c r="J88" s="6"/>
      <c r="K88" s="6"/>
    </row>
    <row r="89" spans="1:11" s="3" customFormat="1" ht="45.75" customHeight="1">
      <c r="A89" s="6"/>
      <c r="B89" s="6"/>
      <c r="C89" s="4"/>
      <c r="D89" s="5"/>
      <c r="E89" s="5"/>
      <c r="F89" s="6"/>
      <c r="G89" s="4"/>
      <c r="H89" s="5"/>
      <c r="I89" s="5"/>
      <c r="J89" s="6"/>
      <c r="K89" s="6"/>
    </row>
    <row r="90" spans="1:11" s="3" customFormat="1" ht="45.75" customHeight="1">
      <c r="A90" s="6"/>
      <c r="B90" s="6"/>
      <c r="C90" s="4"/>
      <c r="D90" s="5"/>
      <c r="E90" s="5"/>
      <c r="F90" s="6"/>
      <c r="G90" s="4"/>
      <c r="H90" s="5"/>
      <c r="I90" s="5"/>
      <c r="J90" s="6"/>
      <c r="K90" s="6"/>
    </row>
    <row r="91" spans="1:11" s="3" customFormat="1" ht="45.75" customHeight="1">
      <c r="A91" s="6"/>
      <c r="B91" s="6"/>
      <c r="C91" s="4"/>
      <c r="D91" s="5"/>
      <c r="E91" s="5"/>
      <c r="F91" s="6"/>
      <c r="G91" s="4"/>
      <c r="H91" s="5"/>
      <c r="I91" s="5"/>
      <c r="J91" s="6"/>
      <c r="K91" s="6"/>
    </row>
    <row r="92" spans="1:11" s="3" customFormat="1" ht="45.75" customHeight="1">
      <c r="A92" s="6"/>
      <c r="B92" s="6"/>
      <c r="C92" s="4"/>
      <c r="D92" s="5"/>
      <c r="E92" s="5"/>
      <c r="F92" s="6"/>
      <c r="G92" s="4"/>
      <c r="H92" s="5"/>
      <c r="I92" s="5"/>
      <c r="J92" s="6"/>
      <c r="K92" s="6"/>
    </row>
    <row r="93" spans="1:11" s="3" customFormat="1" ht="45.75" customHeight="1">
      <c r="A93" s="6"/>
      <c r="B93" s="6"/>
      <c r="C93" s="4"/>
      <c r="D93" s="5"/>
      <c r="E93" s="5"/>
      <c r="F93" s="6"/>
      <c r="G93" s="4"/>
      <c r="H93" s="5"/>
      <c r="I93" s="5"/>
      <c r="J93" s="6"/>
      <c r="K93" s="6"/>
    </row>
    <row r="94" spans="1:11" s="3" customFormat="1" ht="45.75" customHeight="1">
      <c r="A94" s="6"/>
      <c r="B94" s="6"/>
      <c r="C94" s="4"/>
      <c r="D94" s="5"/>
      <c r="E94" s="5"/>
      <c r="F94" s="6"/>
      <c r="G94" s="4"/>
      <c r="H94" s="5"/>
      <c r="I94" s="5"/>
      <c r="J94" s="6"/>
      <c r="K94" s="6"/>
    </row>
    <row r="95" spans="1:11" s="3" customFormat="1" ht="45.75" customHeight="1">
      <c r="A95" s="6"/>
      <c r="B95" s="6"/>
      <c r="C95" s="4"/>
      <c r="D95" s="5"/>
      <c r="E95" s="5"/>
      <c r="F95" s="6"/>
      <c r="G95" s="4"/>
      <c r="H95" s="5"/>
      <c r="I95" s="5"/>
      <c r="J95" s="6"/>
      <c r="K95" s="6"/>
    </row>
    <row r="96" spans="1:11" s="3" customFormat="1" ht="45.75" customHeight="1">
      <c r="A96" s="6"/>
      <c r="B96" s="6"/>
      <c r="C96" s="4"/>
      <c r="D96" s="5"/>
      <c r="E96" s="5"/>
      <c r="F96" s="6"/>
      <c r="G96" s="4"/>
      <c r="H96" s="5"/>
      <c r="I96" s="5"/>
      <c r="J96" s="6"/>
      <c r="K96" s="6"/>
    </row>
    <row r="97" spans="1:11" s="3" customFormat="1" ht="11.25" customHeight="1">
      <c r="A97" s="6"/>
      <c r="B97" s="6"/>
      <c r="C97" s="4"/>
      <c r="D97" s="5"/>
      <c r="E97" s="5"/>
      <c r="F97" s="6"/>
      <c r="G97" s="4"/>
      <c r="H97" s="5"/>
      <c r="I97" s="5"/>
      <c r="J97" s="6"/>
      <c r="K97" s="6"/>
    </row>
    <row r="98" spans="1:11" s="7" customFormat="1" ht="36.75" customHeight="1">
      <c r="A98" s="6"/>
      <c r="B98" s="256" t="s">
        <v>1</v>
      </c>
      <c r="C98" s="257" t="s">
        <v>2</v>
      </c>
      <c r="D98" s="256" t="s">
        <v>3</v>
      </c>
      <c r="E98" s="130"/>
      <c r="F98" s="130"/>
      <c r="G98" s="256"/>
      <c r="H98" s="257" t="s">
        <v>2</v>
      </c>
      <c r="I98" s="256" t="s">
        <v>3</v>
      </c>
      <c r="J98" s="130"/>
      <c r="K98" s="180"/>
    </row>
    <row r="99" spans="1:11" s="8" customFormat="1" ht="24.95" customHeight="1">
      <c r="A99" s="180"/>
      <c r="B99" s="249" t="s">
        <v>4</v>
      </c>
      <c r="C99" s="258">
        <f>Sourcedata!JQ5</f>
        <v>2.2534246575342465</v>
      </c>
      <c r="D99" s="362" t="s">
        <v>1284</v>
      </c>
      <c r="E99" s="190"/>
      <c r="F99" s="190"/>
      <c r="G99" s="249" t="s">
        <v>5</v>
      </c>
      <c r="H99" s="258">
        <f>Sourcedata!JQ4</f>
        <v>5.4705882352941178</v>
      </c>
      <c r="I99" s="391" t="s">
        <v>1285</v>
      </c>
      <c r="J99" s="190"/>
      <c r="K99" s="189"/>
    </row>
    <row r="100" spans="1:11" s="8" customFormat="1" ht="24.95" customHeight="1">
      <c r="A100" s="191"/>
      <c r="B100" s="260"/>
      <c r="C100" s="299"/>
      <c r="D100" s="261"/>
      <c r="E100" s="190"/>
      <c r="F100" s="190"/>
      <c r="G100" s="262"/>
      <c r="H100" s="263"/>
      <c r="I100" s="192"/>
      <c r="J100" s="190"/>
      <c r="K100" s="189"/>
    </row>
    <row r="101" spans="1:11" s="8" customFormat="1" ht="24.95" customHeight="1">
      <c r="A101" s="189"/>
      <c r="B101" s="259" t="s">
        <v>6</v>
      </c>
      <c r="C101" s="194">
        <f>Sourcedata!JR14</f>
        <v>5.0333333333333332</v>
      </c>
      <c r="D101" s="362" t="s">
        <v>1281</v>
      </c>
      <c r="E101" s="190"/>
      <c r="F101" s="190"/>
      <c r="G101" s="259" t="s">
        <v>7</v>
      </c>
      <c r="H101" s="264">
        <f>Sourcedata!JR116</f>
        <v>5.5</v>
      </c>
      <c r="I101" s="391" t="s">
        <v>1285</v>
      </c>
      <c r="J101" s="190"/>
      <c r="K101" s="189"/>
    </row>
    <row r="102" spans="1:11" s="8" customFormat="1" ht="24.95" customHeight="1">
      <c r="A102" s="189"/>
      <c r="B102" s="259" t="s">
        <v>8</v>
      </c>
      <c r="C102" s="194">
        <f>Sourcedata!JR31</f>
        <v>1.3888888888888888</v>
      </c>
      <c r="D102" s="362">
        <v>0</v>
      </c>
      <c r="E102" s="190"/>
      <c r="F102" s="190"/>
      <c r="G102" s="259" t="s">
        <v>9</v>
      </c>
      <c r="H102" s="264">
        <f>Sourcedata!JR138</f>
        <v>0.125</v>
      </c>
      <c r="I102" s="192">
        <v>0</v>
      </c>
      <c r="J102" s="190"/>
      <c r="K102" s="189"/>
    </row>
    <row r="103" spans="1:11" s="8" customFormat="1" ht="24.95" customHeight="1">
      <c r="A103" s="189"/>
      <c r="B103" s="259" t="s">
        <v>10</v>
      </c>
      <c r="C103" s="194">
        <f>Sourcedata!JR59</f>
        <v>1.2083333333333333</v>
      </c>
      <c r="D103" s="362" t="s">
        <v>1282</v>
      </c>
      <c r="E103" s="190"/>
      <c r="F103" s="190"/>
      <c r="G103" s="259" t="s">
        <v>11</v>
      </c>
      <c r="H103" s="264">
        <f>Sourcedata!JR144</f>
        <v>1</v>
      </c>
      <c r="I103" s="192">
        <v>0</v>
      </c>
      <c r="J103" s="190"/>
      <c r="K103" s="189"/>
    </row>
    <row r="104" spans="1:11" s="8" customFormat="1" ht="24.95" customHeight="1">
      <c r="A104" s="189"/>
      <c r="B104" s="259" t="s">
        <v>12</v>
      </c>
      <c r="C104" s="194">
        <f>Sourcedata!JR92</f>
        <v>1.6666666666666667</v>
      </c>
      <c r="D104" s="362" t="s">
        <v>1283</v>
      </c>
      <c r="E104" s="190"/>
      <c r="F104" s="190"/>
      <c r="G104" s="259" t="s">
        <v>13</v>
      </c>
      <c r="H104" s="264">
        <f>Sourcedata!JR112</f>
        <v>2.5</v>
      </c>
      <c r="I104" s="391" t="s">
        <v>1276</v>
      </c>
      <c r="J104" s="190"/>
      <c r="K104" s="189"/>
    </row>
    <row r="105" spans="1:11" s="8" customFormat="1" ht="24.95" customHeight="1">
      <c r="A105" s="189"/>
      <c r="B105" s="259" t="s">
        <v>14</v>
      </c>
      <c r="C105" s="194">
        <f>Sourcedata!JR85</f>
        <v>0.25</v>
      </c>
      <c r="D105" s="196">
        <v>0</v>
      </c>
      <c r="E105" s="190"/>
      <c r="F105" s="190"/>
      <c r="G105" s="259" t="s">
        <v>15</v>
      </c>
      <c r="H105" s="264">
        <f>Sourcedata!JR133</f>
        <v>0</v>
      </c>
      <c r="I105" s="192">
        <v>0</v>
      </c>
      <c r="J105" s="190"/>
      <c r="K105" s="189"/>
    </row>
    <row r="106" spans="1:11" s="8" customFormat="1" ht="24.95" customHeight="1">
      <c r="A106" s="189"/>
      <c r="B106" s="259" t="s">
        <v>16</v>
      </c>
      <c r="C106" s="194">
        <f>Sourcedata!JR103</f>
        <v>0.66666666666666663</v>
      </c>
      <c r="D106" s="391">
        <v>0</v>
      </c>
      <c r="E106" s="190"/>
      <c r="F106" s="190"/>
      <c r="G106" s="197"/>
      <c r="H106" s="198"/>
      <c r="I106" s="190"/>
      <c r="J106" s="199"/>
      <c r="K106" s="189"/>
    </row>
    <row r="107" spans="1:11" s="9" customFormat="1" ht="24.95" customHeight="1">
      <c r="A107" s="189"/>
      <c r="B107" s="123"/>
      <c r="C107" s="124"/>
      <c r="D107" s="130"/>
      <c r="E107" s="125"/>
      <c r="F107" s="130"/>
      <c r="G107" s="123"/>
      <c r="H107" s="124"/>
      <c r="I107" s="130"/>
      <c r="J107" s="125"/>
      <c r="K107" s="180"/>
    </row>
    <row r="108" spans="1:11" s="7" customFormat="1" ht="33.75" customHeight="1">
      <c r="A108" s="180"/>
      <c r="B108" s="200" t="s">
        <v>4</v>
      </c>
      <c r="C108" s="201" t="s">
        <v>1152</v>
      </c>
      <c r="D108" s="202" t="s">
        <v>1151</v>
      </c>
      <c r="E108" s="203" t="s">
        <v>3</v>
      </c>
      <c r="F108" s="204"/>
      <c r="G108" s="200" t="s">
        <v>5</v>
      </c>
      <c r="H108" s="201" t="s">
        <v>1152</v>
      </c>
      <c r="I108" s="201" t="s">
        <v>1151</v>
      </c>
      <c r="J108" s="201" t="s">
        <v>3</v>
      </c>
      <c r="K108" s="180"/>
    </row>
    <row r="109" spans="1:11" s="8" customFormat="1" ht="24.95" customHeight="1">
      <c r="A109" s="180"/>
      <c r="B109" s="193" t="s">
        <v>17</v>
      </c>
      <c r="C109" s="205">
        <v>4</v>
      </c>
      <c r="D109" s="173">
        <v>5</v>
      </c>
      <c r="E109" s="394" t="s">
        <v>1277</v>
      </c>
      <c r="F109" s="190"/>
      <c r="G109" s="193" t="s">
        <v>18</v>
      </c>
      <c r="H109" s="206">
        <v>0</v>
      </c>
      <c r="I109" s="173">
        <v>0</v>
      </c>
      <c r="J109" s="207">
        <v>0</v>
      </c>
      <c r="K109" s="189"/>
    </row>
    <row r="110" spans="1:11" s="8" customFormat="1" ht="24.95" customHeight="1">
      <c r="A110" s="189"/>
      <c r="B110" s="193" t="s">
        <v>19</v>
      </c>
      <c r="C110" s="205">
        <v>4</v>
      </c>
      <c r="D110" s="173">
        <v>5</v>
      </c>
      <c r="E110" s="394">
        <v>0</v>
      </c>
      <c r="F110" s="190"/>
      <c r="G110" s="193" t="s">
        <v>20</v>
      </c>
      <c r="H110" s="206">
        <v>0</v>
      </c>
      <c r="I110" s="173">
        <v>0</v>
      </c>
      <c r="J110" s="207">
        <v>0</v>
      </c>
      <c r="K110" s="189"/>
    </row>
    <row r="111" spans="1:11" s="9" customFormat="1" ht="24.95" customHeight="1">
      <c r="A111" s="189"/>
      <c r="B111" s="128"/>
      <c r="C111" s="126"/>
      <c r="D111" s="173"/>
      <c r="E111" s="127"/>
      <c r="F111" s="130"/>
      <c r="G111" s="129"/>
      <c r="H111" s="126"/>
      <c r="I111" s="208"/>
      <c r="J111" s="127"/>
      <c r="K111" s="180"/>
    </row>
    <row r="112" spans="1:11" s="8" customFormat="1" ht="24.95" customHeight="1">
      <c r="A112" s="180"/>
      <c r="B112" s="209" t="s">
        <v>21</v>
      </c>
      <c r="C112" s="210"/>
      <c r="D112" s="210"/>
      <c r="E112" s="211"/>
      <c r="F112" s="190"/>
      <c r="G112" s="402" t="s">
        <v>22</v>
      </c>
      <c r="H112" s="403"/>
      <c r="I112" s="403"/>
      <c r="J112" s="404"/>
      <c r="K112" s="189"/>
    </row>
    <row r="113" spans="1:11" s="8" customFormat="1" ht="24.95" customHeight="1">
      <c r="A113" s="189"/>
      <c r="B113" s="212" t="s">
        <v>23</v>
      </c>
      <c r="C113" s="178">
        <v>1</v>
      </c>
      <c r="D113" s="213">
        <v>5</v>
      </c>
      <c r="E113" s="272" t="s">
        <v>61</v>
      </c>
      <c r="F113" s="190"/>
      <c r="G113" s="171" t="s">
        <v>24</v>
      </c>
      <c r="H113" s="172">
        <v>3</v>
      </c>
      <c r="I113" s="213">
        <v>5</v>
      </c>
      <c r="J113" s="393" t="s">
        <v>1280</v>
      </c>
      <c r="K113" s="189"/>
    </row>
    <row r="114" spans="1:11" s="8" customFormat="1" ht="24.95" customHeight="1">
      <c r="A114" s="189"/>
      <c r="B114" s="212" t="s">
        <v>25</v>
      </c>
      <c r="C114" s="178">
        <v>0</v>
      </c>
      <c r="D114" s="213">
        <v>1</v>
      </c>
      <c r="E114" s="272" t="s">
        <v>61</v>
      </c>
      <c r="F114" s="190"/>
      <c r="G114" s="171" t="s">
        <v>26</v>
      </c>
      <c r="H114" s="172">
        <v>0</v>
      </c>
      <c r="I114" s="213">
        <v>2</v>
      </c>
      <c r="J114" s="391" t="s">
        <v>1276</v>
      </c>
      <c r="K114" s="189"/>
    </row>
    <row r="115" spans="1:11" s="8" customFormat="1" ht="24.95" customHeight="1">
      <c r="A115" s="189"/>
      <c r="B115" s="212" t="s">
        <v>27</v>
      </c>
      <c r="C115" s="178">
        <v>5</v>
      </c>
      <c r="D115" s="213">
        <v>10</v>
      </c>
      <c r="E115" s="272" t="s">
        <v>61</v>
      </c>
      <c r="F115" s="190"/>
      <c r="G115" s="214"/>
      <c r="H115" s="215"/>
      <c r="I115" s="216"/>
      <c r="J115" s="217"/>
      <c r="K115" s="189"/>
    </row>
    <row r="116" spans="1:11" s="8" customFormat="1" ht="24.95" customHeight="1">
      <c r="A116" s="189"/>
      <c r="B116" s="212" t="s">
        <v>28</v>
      </c>
      <c r="C116" s="218">
        <v>4</v>
      </c>
      <c r="D116" s="213">
        <v>10</v>
      </c>
      <c r="E116" s="272" t="s">
        <v>61</v>
      </c>
      <c r="F116" s="190"/>
      <c r="G116" s="402" t="s">
        <v>29</v>
      </c>
      <c r="H116" s="403"/>
      <c r="I116" s="403"/>
      <c r="J116" s="404"/>
      <c r="K116" s="191"/>
    </row>
    <row r="117" spans="1:11" s="8" customFormat="1" ht="24.95" customHeight="1">
      <c r="A117" s="189"/>
      <c r="B117" s="212" t="s">
        <v>30</v>
      </c>
      <c r="C117" s="178">
        <v>0</v>
      </c>
      <c r="D117" s="213">
        <v>3</v>
      </c>
      <c r="E117" s="272" t="s">
        <v>61</v>
      </c>
      <c r="F117" s="190"/>
      <c r="G117" s="171" t="s">
        <v>31</v>
      </c>
      <c r="H117" s="178">
        <v>4</v>
      </c>
      <c r="I117" s="213">
        <v>8</v>
      </c>
      <c r="J117" s="394" t="s">
        <v>1271</v>
      </c>
      <c r="K117" s="191"/>
    </row>
    <row r="118" spans="1:11" s="8" customFormat="1" ht="24.95" customHeight="1">
      <c r="A118" s="189"/>
      <c r="B118" s="212" t="s">
        <v>32</v>
      </c>
      <c r="C118" s="178">
        <v>2</v>
      </c>
      <c r="D118" s="213">
        <v>3</v>
      </c>
      <c r="E118" s="272" t="s">
        <v>61</v>
      </c>
      <c r="F118" s="190"/>
      <c r="G118" s="171" t="s">
        <v>33</v>
      </c>
      <c r="H118" s="178">
        <v>5</v>
      </c>
      <c r="I118" s="213">
        <v>5</v>
      </c>
      <c r="J118" s="394" t="s">
        <v>1272</v>
      </c>
      <c r="K118" s="191"/>
    </row>
    <row r="119" spans="1:11" s="8" customFormat="1" ht="24.95" customHeight="1">
      <c r="A119" s="189"/>
      <c r="B119" s="212" t="s">
        <v>34</v>
      </c>
      <c r="C119" s="178">
        <v>2</v>
      </c>
      <c r="D119" s="213">
        <v>12</v>
      </c>
      <c r="E119" s="272" t="s">
        <v>61</v>
      </c>
      <c r="F119" s="190"/>
      <c r="G119" s="171" t="s">
        <v>35</v>
      </c>
      <c r="H119" s="178">
        <v>3</v>
      </c>
      <c r="I119" s="213">
        <v>16</v>
      </c>
      <c r="J119" s="394" t="s">
        <v>1269</v>
      </c>
      <c r="K119" s="191"/>
    </row>
    <row r="120" spans="1:11" s="8" customFormat="1" ht="24.95" customHeight="1">
      <c r="A120" s="219"/>
      <c r="B120" s="212" t="s">
        <v>1192</v>
      </c>
      <c r="C120" s="178">
        <v>5</v>
      </c>
      <c r="D120" s="213">
        <v>7</v>
      </c>
      <c r="E120" s="272" t="s">
        <v>61</v>
      </c>
      <c r="F120" s="190"/>
      <c r="G120" s="171" t="s">
        <v>37</v>
      </c>
      <c r="H120" s="178">
        <v>2</v>
      </c>
      <c r="I120" s="213">
        <v>9</v>
      </c>
      <c r="J120" s="394" t="s">
        <v>1273</v>
      </c>
      <c r="K120" s="191"/>
    </row>
    <row r="121" spans="1:11" s="8" customFormat="1" ht="24.95" customHeight="1">
      <c r="A121" s="189"/>
      <c r="B121" s="212" t="s">
        <v>38</v>
      </c>
      <c r="C121" s="178">
        <v>1</v>
      </c>
      <c r="D121" s="213">
        <v>10</v>
      </c>
      <c r="E121" s="272" t="s">
        <v>61</v>
      </c>
      <c r="F121" s="190"/>
      <c r="G121" s="171" t="s">
        <v>39</v>
      </c>
      <c r="H121" s="178">
        <v>0</v>
      </c>
      <c r="I121" s="213">
        <v>0</v>
      </c>
      <c r="J121" s="393" t="s">
        <v>1271</v>
      </c>
      <c r="K121" s="191"/>
    </row>
    <row r="122" spans="1:11" s="8" customFormat="1" ht="24.95" customHeight="1">
      <c r="A122" s="189"/>
      <c r="B122" s="212" t="s">
        <v>40</v>
      </c>
      <c r="C122" s="178">
        <v>1</v>
      </c>
      <c r="D122" s="213">
        <v>5</v>
      </c>
      <c r="E122" s="272" t="s">
        <v>61</v>
      </c>
      <c r="F122" s="190"/>
      <c r="G122" s="171" t="s">
        <v>41</v>
      </c>
      <c r="H122" s="178">
        <v>2</v>
      </c>
      <c r="I122" s="213">
        <v>11</v>
      </c>
      <c r="J122" s="393" t="s">
        <v>1275</v>
      </c>
      <c r="K122" s="191"/>
    </row>
    <row r="123" spans="1:11" s="8" customFormat="1" ht="24.95" customHeight="1">
      <c r="A123" s="189"/>
      <c r="B123" s="212" t="s">
        <v>977</v>
      </c>
      <c r="C123" s="178">
        <v>0</v>
      </c>
      <c r="D123" s="213">
        <v>5</v>
      </c>
      <c r="E123" s="272" t="s">
        <v>61</v>
      </c>
      <c r="F123" s="190"/>
      <c r="G123" s="171" t="s">
        <v>43</v>
      </c>
      <c r="H123" s="178">
        <v>6</v>
      </c>
      <c r="I123" s="213">
        <v>6</v>
      </c>
      <c r="J123" s="393" t="s">
        <v>1274</v>
      </c>
      <c r="K123" s="191"/>
    </row>
    <row r="124" spans="1:11" s="8" customFormat="1" ht="24.95" customHeight="1">
      <c r="A124" s="189"/>
      <c r="B124" s="212" t="s">
        <v>42</v>
      </c>
      <c r="C124" s="178">
        <v>0</v>
      </c>
      <c r="D124" s="213">
        <v>11</v>
      </c>
      <c r="E124" s="272" t="s">
        <v>61</v>
      </c>
      <c r="F124" s="190"/>
      <c r="G124" s="171" t="s">
        <v>45</v>
      </c>
      <c r="H124" s="178">
        <v>0</v>
      </c>
      <c r="I124" s="213">
        <v>0</v>
      </c>
      <c r="J124" s="272" t="s">
        <v>61</v>
      </c>
      <c r="K124" s="191"/>
    </row>
    <row r="125" spans="1:11" s="8" customFormat="1" ht="24.95" customHeight="1">
      <c r="A125" s="189"/>
      <c r="B125" s="212" t="s">
        <v>44</v>
      </c>
      <c r="C125" s="178">
        <v>10</v>
      </c>
      <c r="D125" s="213">
        <v>14</v>
      </c>
      <c r="E125" s="393" t="s">
        <v>1269</v>
      </c>
      <c r="F125" s="190"/>
      <c r="G125" s="171" t="s">
        <v>47</v>
      </c>
      <c r="H125" s="178">
        <v>6</v>
      </c>
      <c r="I125" s="213">
        <v>19</v>
      </c>
      <c r="J125" s="393" t="s">
        <v>1276</v>
      </c>
      <c r="K125" s="191"/>
    </row>
    <row r="126" spans="1:11" s="8" customFormat="1" ht="24.95" customHeight="1">
      <c r="A126" s="189"/>
      <c r="B126" s="212" t="s">
        <v>46</v>
      </c>
      <c r="C126" s="178">
        <v>10</v>
      </c>
      <c r="D126" s="213">
        <v>14</v>
      </c>
      <c r="E126" s="393" t="s">
        <v>1269</v>
      </c>
      <c r="F126" s="190"/>
      <c r="G126" s="171" t="s">
        <v>49</v>
      </c>
      <c r="H126" s="178">
        <v>4</v>
      </c>
      <c r="I126" s="213">
        <v>11</v>
      </c>
      <c r="J126" s="393" t="s">
        <v>1275</v>
      </c>
      <c r="K126" s="191"/>
    </row>
    <row r="127" spans="1:11" s="8" customFormat="1" ht="24.95" customHeight="1">
      <c r="A127" s="189"/>
      <c r="B127" s="212" t="s">
        <v>48</v>
      </c>
      <c r="C127" s="220">
        <v>0</v>
      </c>
      <c r="D127" s="213">
        <v>0</v>
      </c>
      <c r="E127" s="272" t="s">
        <v>61</v>
      </c>
      <c r="F127" s="190"/>
      <c r="G127" s="171" t="s">
        <v>51</v>
      </c>
      <c r="H127" s="178">
        <v>12</v>
      </c>
      <c r="I127" s="213">
        <v>15</v>
      </c>
      <c r="J127" s="393" t="s">
        <v>1269</v>
      </c>
      <c r="K127" s="191"/>
    </row>
    <row r="128" spans="1:11" s="8" customFormat="1" ht="24.95" customHeight="1">
      <c r="A128" s="189"/>
      <c r="B128" s="212" t="s">
        <v>50</v>
      </c>
      <c r="C128" s="218">
        <v>2</v>
      </c>
      <c r="D128" s="213">
        <v>7</v>
      </c>
      <c r="E128" s="393" t="s">
        <v>1270</v>
      </c>
      <c r="F128" s="190"/>
      <c r="G128" s="171" t="s">
        <v>53</v>
      </c>
      <c r="H128" s="178">
        <v>9</v>
      </c>
      <c r="I128" s="213">
        <v>12</v>
      </c>
      <c r="J128" s="272" t="s">
        <v>61</v>
      </c>
      <c r="K128" s="191"/>
    </row>
    <row r="129" spans="1:11" s="8" customFormat="1" ht="24.95" customHeight="1">
      <c r="A129" s="189"/>
      <c r="B129" s="171"/>
      <c r="C129" s="221"/>
      <c r="D129" s="216"/>
      <c r="E129" s="222"/>
      <c r="F129" s="310"/>
      <c r="G129" s="171" t="s">
        <v>54</v>
      </c>
      <c r="H129" s="178">
        <v>0</v>
      </c>
      <c r="I129" s="213">
        <v>0</v>
      </c>
      <c r="J129" s="272" t="s">
        <v>61</v>
      </c>
      <c r="K129" s="191"/>
    </row>
    <row r="130" spans="1:11" s="8" customFormat="1" ht="24.95" customHeight="1">
      <c r="A130" s="189"/>
      <c r="B130" s="209" t="s">
        <v>55</v>
      </c>
      <c r="C130" s="210"/>
      <c r="D130" s="210"/>
      <c r="E130" s="211"/>
      <c r="F130" s="190"/>
      <c r="G130" s="171" t="s">
        <v>56</v>
      </c>
      <c r="H130" s="178">
        <v>0</v>
      </c>
      <c r="I130" s="213">
        <v>0</v>
      </c>
      <c r="J130" s="272" t="s">
        <v>61</v>
      </c>
      <c r="K130" s="191"/>
    </row>
    <row r="131" spans="1:11" s="8" customFormat="1" ht="24.95" customHeight="1">
      <c r="A131" s="223"/>
      <c r="B131" s="171" t="s">
        <v>57</v>
      </c>
      <c r="C131" s="172">
        <v>0</v>
      </c>
      <c r="D131" s="173">
        <v>1</v>
      </c>
      <c r="E131" s="272" t="s">
        <v>61</v>
      </c>
      <c r="F131" s="190"/>
      <c r="G131" s="171" t="s">
        <v>58</v>
      </c>
      <c r="H131" s="178">
        <v>0</v>
      </c>
      <c r="I131" s="213">
        <v>0</v>
      </c>
      <c r="J131" s="272" t="s">
        <v>61</v>
      </c>
      <c r="K131" s="191"/>
    </row>
    <row r="132" spans="1:11" s="8" customFormat="1" ht="24.95" customHeight="1">
      <c r="A132" s="224"/>
      <c r="B132" s="171" t="s">
        <v>59</v>
      </c>
      <c r="C132" s="172">
        <v>0</v>
      </c>
      <c r="D132" s="173">
        <v>1</v>
      </c>
      <c r="E132" s="393" t="s">
        <v>1277</v>
      </c>
      <c r="F132" s="190"/>
      <c r="G132" s="214"/>
      <c r="H132" s="215"/>
      <c r="I132" s="216"/>
      <c r="J132" s="312"/>
      <c r="K132" s="191"/>
    </row>
    <row r="133" spans="1:11" s="8" customFormat="1" ht="24.95" customHeight="1">
      <c r="A133" s="224"/>
      <c r="B133" s="171" t="s">
        <v>60</v>
      </c>
      <c r="C133" s="172">
        <v>1</v>
      </c>
      <c r="D133" s="173">
        <v>2</v>
      </c>
      <c r="E133" s="272" t="s">
        <v>61</v>
      </c>
      <c r="F133" s="190"/>
      <c r="G133" s="402" t="s">
        <v>15</v>
      </c>
      <c r="H133" s="403"/>
      <c r="I133" s="403"/>
      <c r="J133" s="404"/>
      <c r="K133" s="191"/>
    </row>
    <row r="134" spans="1:11" s="8" customFormat="1" ht="24.95" customHeight="1">
      <c r="A134" s="224"/>
      <c r="B134" s="171" t="s">
        <v>62</v>
      </c>
      <c r="C134" s="172">
        <v>0</v>
      </c>
      <c r="D134" s="173">
        <v>4</v>
      </c>
      <c r="E134" s="393" t="s">
        <v>1277</v>
      </c>
      <c r="F134" s="190"/>
      <c r="G134" s="171" t="s">
        <v>63</v>
      </c>
      <c r="H134" s="178">
        <v>0</v>
      </c>
      <c r="I134" s="178">
        <v>0</v>
      </c>
      <c r="J134" s="192">
        <v>0</v>
      </c>
      <c r="K134" s="191"/>
    </row>
    <row r="135" spans="1:11" s="8" customFormat="1" ht="24.95" customHeight="1">
      <c r="A135" s="225"/>
      <c r="B135" s="171" t="s">
        <v>64</v>
      </c>
      <c r="C135" s="172">
        <v>1</v>
      </c>
      <c r="D135" s="173">
        <v>11</v>
      </c>
      <c r="E135" s="393" t="s">
        <v>1280</v>
      </c>
      <c r="F135" s="190"/>
      <c r="G135" s="171" t="s">
        <v>65</v>
      </c>
      <c r="H135" s="178">
        <v>0</v>
      </c>
      <c r="I135" s="178">
        <v>0</v>
      </c>
      <c r="J135" s="192">
        <v>0</v>
      </c>
      <c r="K135" s="191"/>
    </row>
    <row r="136" spans="1:11" s="8" customFormat="1" ht="24.95" customHeight="1">
      <c r="A136" s="224"/>
      <c r="B136" s="171" t="s">
        <v>66</v>
      </c>
      <c r="C136" s="172">
        <v>1</v>
      </c>
      <c r="D136" s="173">
        <v>3</v>
      </c>
      <c r="E136" s="272" t="s">
        <v>61</v>
      </c>
      <c r="F136" s="190"/>
      <c r="G136" s="171" t="s">
        <v>67</v>
      </c>
      <c r="H136" s="178">
        <v>0</v>
      </c>
      <c r="I136" s="178">
        <v>2</v>
      </c>
      <c r="J136" s="192">
        <v>0</v>
      </c>
      <c r="K136" s="191"/>
    </row>
    <row r="137" spans="1:11" s="8" customFormat="1" ht="24.95" customHeight="1">
      <c r="A137" s="224"/>
      <c r="B137" s="171" t="s">
        <v>68</v>
      </c>
      <c r="C137" s="172">
        <v>1</v>
      </c>
      <c r="D137" s="173">
        <v>2</v>
      </c>
      <c r="E137" s="272" t="s">
        <v>61</v>
      </c>
      <c r="F137" s="190"/>
      <c r="G137" s="171" t="s">
        <v>69</v>
      </c>
      <c r="H137" s="178">
        <v>0</v>
      </c>
      <c r="I137" s="178">
        <v>0</v>
      </c>
      <c r="J137" s="192">
        <v>0</v>
      </c>
      <c r="K137" s="191"/>
    </row>
    <row r="138" spans="1:11" s="8" customFormat="1" ht="24.95" customHeight="1">
      <c r="A138" s="224"/>
      <c r="B138" s="171" t="s">
        <v>70</v>
      </c>
      <c r="C138" s="175" t="s">
        <v>61</v>
      </c>
      <c r="D138" s="173">
        <v>0</v>
      </c>
      <c r="E138" s="272" t="s">
        <v>61</v>
      </c>
      <c r="F138" s="190"/>
      <c r="G138" s="226"/>
      <c r="H138" s="227"/>
      <c r="I138" s="228"/>
      <c r="J138" s="195"/>
      <c r="K138" s="191"/>
    </row>
    <row r="139" spans="1:11" s="8" customFormat="1" ht="24.95" customHeight="1">
      <c r="A139" s="224"/>
      <c r="B139" s="171" t="s">
        <v>71</v>
      </c>
      <c r="C139" s="172">
        <v>0</v>
      </c>
      <c r="D139" s="173">
        <v>0</v>
      </c>
      <c r="E139" s="272" t="s">
        <v>61</v>
      </c>
      <c r="F139" s="190"/>
      <c r="G139" s="402" t="s">
        <v>72</v>
      </c>
      <c r="H139" s="403"/>
      <c r="I139" s="403"/>
      <c r="J139" s="404"/>
      <c r="K139" s="191"/>
    </row>
    <row r="140" spans="1:11" s="8" customFormat="1" ht="24.95" customHeight="1">
      <c r="A140" s="225"/>
      <c r="B140" s="171" t="s">
        <v>73</v>
      </c>
      <c r="C140" s="172">
        <v>1</v>
      </c>
      <c r="D140" s="173">
        <v>2</v>
      </c>
      <c r="E140" s="272" t="s">
        <v>61</v>
      </c>
      <c r="F140" s="190"/>
      <c r="G140" s="171" t="s">
        <v>74</v>
      </c>
      <c r="H140" s="178">
        <v>0</v>
      </c>
      <c r="I140" s="179">
        <v>1</v>
      </c>
      <c r="J140" s="174">
        <v>0</v>
      </c>
      <c r="K140" s="191"/>
    </row>
    <row r="141" spans="1:11" s="8" customFormat="1" ht="24.95" customHeight="1">
      <c r="A141" s="224"/>
      <c r="B141" s="171" t="s">
        <v>75</v>
      </c>
      <c r="C141" s="172">
        <v>1</v>
      </c>
      <c r="D141" s="173">
        <v>2</v>
      </c>
      <c r="E141" s="272" t="s">
        <v>61</v>
      </c>
      <c r="F141" s="190"/>
      <c r="G141" s="171" t="s">
        <v>76</v>
      </c>
      <c r="H141" s="178">
        <v>0</v>
      </c>
      <c r="I141" s="179">
        <v>1</v>
      </c>
      <c r="J141" s="174">
        <v>0</v>
      </c>
      <c r="K141" s="191"/>
    </row>
    <row r="142" spans="1:11" s="8" customFormat="1" ht="24.95" customHeight="1">
      <c r="A142" s="224"/>
      <c r="B142" s="171" t="s">
        <v>77</v>
      </c>
      <c r="C142" s="172">
        <v>1</v>
      </c>
      <c r="D142" s="173">
        <v>2</v>
      </c>
      <c r="E142" s="272" t="s">
        <v>61</v>
      </c>
      <c r="F142" s="190"/>
      <c r="G142" s="171" t="s">
        <v>78</v>
      </c>
      <c r="H142" s="178">
        <v>0</v>
      </c>
      <c r="I142" s="179">
        <v>3</v>
      </c>
      <c r="J142" s="174">
        <v>0</v>
      </c>
      <c r="K142" s="191"/>
    </row>
    <row r="143" spans="1:11" s="8" customFormat="1" ht="24.95" customHeight="1">
      <c r="A143" s="224"/>
      <c r="B143" s="171" t="s">
        <v>79</v>
      </c>
      <c r="C143" s="172">
        <v>1</v>
      </c>
      <c r="D143" s="173">
        <v>3</v>
      </c>
      <c r="E143" s="272" t="s">
        <v>61</v>
      </c>
      <c r="F143" s="190"/>
      <c r="G143" s="171" t="s">
        <v>80</v>
      </c>
      <c r="H143" s="178">
        <v>0</v>
      </c>
      <c r="I143" s="179">
        <v>1</v>
      </c>
      <c r="J143" s="174">
        <v>0</v>
      </c>
      <c r="K143" s="191"/>
    </row>
    <row r="144" spans="1:11" s="8" customFormat="1" ht="24.95" customHeight="1">
      <c r="A144" s="224"/>
      <c r="B144" s="171" t="s">
        <v>81</v>
      </c>
      <c r="C144" s="172">
        <v>1</v>
      </c>
      <c r="D144" s="173">
        <v>3</v>
      </c>
      <c r="E144" s="393" t="s">
        <v>1275</v>
      </c>
      <c r="F144" s="190"/>
      <c r="G144" s="229"/>
      <c r="H144" s="227"/>
      <c r="I144" s="216"/>
      <c r="J144" s="127"/>
      <c r="K144" s="191"/>
    </row>
    <row r="145" spans="1:11" s="8" customFormat="1" ht="24.95" customHeight="1">
      <c r="A145" s="225"/>
      <c r="B145" s="171" t="s">
        <v>82</v>
      </c>
      <c r="C145" s="172">
        <v>0</v>
      </c>
      <c r="D145" s="173">
        <v>2</v>
      </c>
      <c r="E145" s="393" t="s">
        <v>1277</v>
      </c>
      <c r="F145" s="190"/>
      <c r="G145" s="402" t="s">
        <v>83</v>
      </c>
      <c r="H145" s="403"/>
      <c r="I145" s="403"/>
      <c r="J145" s="404"/>
      <c r="K145" s="191"/>
    </row>
    <row r="146" spans="1:11" s="8" customFormat="1" ht="24.95" customHeight="1">
      <c r="A146" s="230"/>
      <c r="B146" s="171" t="s">
        <v>84</v>
      </c>
      <c r="C146" s="175">
        <v>0</v>
      </c>
      <c r="D146" s="173">
        <v>0</v>
      </c>
      <c r="E146" s="272" t="s">
        <v>61</v>
      </c>
      <c r="F146" s="190"/>
      <c r="G146" s="171" t="s">
        <v>85</v>
      </c>
      <c r="H146" s="178">
        <v>0</v>
      </c>
      <c r="I146" s="179">
        <v>2</v>
      </c>
      <c r="J146" s="174">
        <v>0</v>
      </c>
      <c r="K146" s="191"/>
    </row>
    <row r="147" spans="1:11" s="8" customFormat="1" ht="24.95" customHeight="1">
      <c r="A147" s="224"/>
      <c r="B147" s="171" t="s">
        <v>86</v>
      </c>
      <c r="C147" s="175">
        <v>1</v>
      </c>
      <c r="D147" s="173">
        <v>2</v>
      </c>
      <c r="E147" s="272" t="s">
        <v>61</v>
      </c>
      <c r="F147" s="190"/>
      <c r="G147" s="171" t="s">
        <v>87</v>
      </c>
      <c r="H147" s="178">
        <v>1</v>
      </c>
      <c r="I147" s="179">
        <v>4</v>
      </c>
      <c r="J147" s="174">
        <v>0</v>
      </c>
      <c r="K147" s="191"/>
    </row>
    <row r="148" spans="1:11" s="8" customFormat="1" ht="24.95" customHeight="1">
      <c r="A148" s="224"/>
      <c r="B148" s="171" t="s">
        <v>88</v>
      </c>
      <c r="C148" s="172">
        <v>1</v>
      </c>
      <c r="D148" s="173">
        <v>3</v>
      </c>
      <c r="E148" s="272" t="s">
        <v>61</v>
      </c>
      <c r="F148" s="190"/>
      <c r="G148" s="171" t="s">
        <v>89</v>
      </c>
      <c r="H148" s="178">
        <v>0</v>
      </c>
      <c r="I148" s="179">
        <v>1</v>
      </c>
      <c r="J148" s="174">
        <v>0</v>
      </c>
      <c r="K148" s="191"/>
    </row>
    <row r="149" spans="1:11" s="8" customFormat="1" ht="24.95" customHeight="1">
      <c r="A149" s="224"/>
      <c r="B149" s="171" t="s">
        <v>90</v>
      </c>
      <c r="C149" s="172">
        <v>1</v>
      </c>
      <c r="D149" s="173">
        <v>3</v>
      </c>
      <c r="E149" s="272" t="s">
        <v>61</v>
      </c>
      <c r="F149" s="190"/>
      <c r="G149" s="171" t="s">
        <v>91</v>
      </c>
      <c r="H149" s="178">
        <v>0</v>
      </c>
      <c r="I149" s="179">
        <v>1</v>
      </c>
      <c r="J149" s="174">
        <v>0</v>
      </c>
      <c r="K149" s="191"/>
    </row>
    <row r="150" spans="1:11" s="8" customFormat="1" ht="24.95" customHeight="1">
      <c r="A150" s="224"/>
      <c r="B150" s="171" t="s">
        <v>92</v>
      </c>
      <c r="C150" s="172">
        <v>1</v>
      </c>
      <c r="D150" s="173">
        <v>1</v>
      </c>
      <c r="E150" s="272" t="s">
        <v>61</v>
      </c>
      <c r="F150" s="190"/>
      <c r="G150" s="171" t="s">
        <v>93</v>
      </c>
      <c r="H150" s="178">
        <v>0</v>
      </c>
      <c r="I150" s="179">
        <v>1</v>
      </c>
      <c r="J150" s="174">
        <v>0</v>
      </c>
      <c r="K150" s="191"/>
    </row>
    <row r="151" spans="1:11" s="8" customFormat="1" ht="24.95" customHeight="1">
      <c r="A151" s="224"/>
      <c r="B151" s="171" t="s">
        <v>94</v>
      </c>
      <c r="C151" s="172">
        <v>0</v>
      </c>
      <c r="D151" s="173">
        <v>0</v>
      </c>
      <c r="E151" s="393" t="s">
        <v>1278</v>
      </c>
      <c r="F151" s="190"/>
      <c r="G151" s="231"/>
      <c r="H151" s="215"/>
      <c r="I151" s="216"/>
      <c r="J151" s="232"/>
      <c r="K151" s="191"/>
    </row>
    <row r="152" spans="1:11" s="8" customFormat="1" ht="24.95" customHeight="1">
      <c r="A152" s="225"/>
      <c r="B152" s="171" t="s">
        <v>95</v>
      </c>
      <c r="C152" s="172">
        <v>1</v>
      </c>
      <c r="D152" s="173">
        <v>2</v>
      </c>
      <c r="E152" s="272" t="s">
        <v>61</v>
      </c>
      <c r="F152" s="190"/>
      <c r="G152" s="402" t="s">
        <v>96</v>
      </c>
      <c r="H152" s="403"/>
      <c r="I152" s="403"/>
      <c r="J152" s="404"/>
      <c r="K152" s="191"/>
    </row>
    <row r="153" spans="1:11" s="8" customFormat="1" ht="24.95" customHeight="1">
      <c r="A153" s="224"/>
      <c r="B153" s="171" t="s">
        <v>97</v>
      </c>
      <c r="C153" s="172">
        <v>0</v>
      </c>
      <c r="D153" s="173">
        <v>0</v>
      </c>
      <c r="E153" s="272" t="s">
        <v>61</v>
      </c>
      <c r="F153" s="190"/>
      <c r="G153" s="171" t="s">
        <v>98</v>
      </c>
      <c r="H153" s="178">
        <v>0</v>
      </c>
      <c r="I153" s="179">
        <v>0</v>
      </c>
      <c r="J153" s="174">
        <v>0</v>
      </c>
      <c r="K153" s="191"/>
    </row>
    <row r="154" spans="1:11" s="8" customFormat="1" ht="24.95" customHeight="1">
      <c r="A154" s="224"/>
      <c r="B154" s="171" t="s">
        <v>99</v>
      </c>
      <c r="C154" s="172">
        <v>0</v>
      </c>
      <c r="D154" s="173">
        <v>1</v>
      </c>
      <c r="E154" s="272" t="s">
        <v>61</v>
      </c>
      <c r="F154" s="190"/>
      <c r="G154" s="171" t="s">
        <v>100</v>
      </c>
      <c r="H154" s="178">
        <v>0</v>
      </c>
      <c r="I154" s="179">
        <v>0</v>
      </c>
      <c r="J154" s="174">
        <v>0</v>
      </c>
      <c r="K154" s="191"/>
    </row>
    <row r="155" spans="1:11" s="8" customFormat="1" ht="24.95" customHeight="1">
      <c r="A155" s="224"/>
      <c r="B155" s="171" t="s">
        <v>101</v>
      </c>
      <c r="C155" s="172">
        <v>0</v>
      </c>
      <c r="D155" s="173">
        <v>2</v>
      </c>
      <c r="E155" s="272" t="s">
        <v>61</v>
      </c>
      <c r="F155" s="190"/>
      <c r="G155" s="171" t="s">
        <v>102</v>
      </c>
      <c r="H155" s="178">
        <v>0</v>
      </c>
      <c r="I155" s="179">
        <v>0</v>
      </c>
      <c r="J155" s="174">
        <v>0</v>
      </c>
      <c r="K155" s="191"/>
    </row>
    <row r="156" spans="1:11" s="8" customFormat="1" ht="24.95" customHeight="1">
      <c r="A156" s="224"/>
      <c r="B156" s="171" t="s">
        <v>103</v>
      </c>
      <c r="C156" s="172">
        <v>1</v>
      </c>
      <c r="D156" s="173">
        <v>5</v>
      </c>
      <c r="E156" s="393" t="s">
        <v>1269</v>
      </c>
      <c r="F156" s="190"/>
      <c r="G156" s="171" t="s">
        <v>104</v>
      </c>
      <c r="H156" s="178">
        <v>0</v>
      </c>
      <c r="I156" s="179">
        <v>0</v>
      </c>
      <c r="J156" s="174">
        <v>0</v>
      </c>
      <c r="K156" s="191"/>
    </row>
    <row r="157" spans="1:11" s="8" customFormat="1" ht="24.95" customHeight="1">
      <c r="A157" s="233"/>
      <c r="B157" s="176" t="s">
        <v>105</v>
      </c>
      <c r="C157" s="177">
        <v>1</v>
      </c>
      <c r="D157" s="173">
        <v>2</v>
      </c>
      <c r="E157" s="272" t="s">
        <v>61</v>
      </c>
      <c r="F157" s="190"/>
      <c r="G157" s="190"/>
      <c r="H157" s="190"/>
      <c r="I157" s="190"/>
      <c r="J157" s="190"/>
      <c r="K157" s="191"/>
    </row>
    <row r="158" spans="1:11" s="8" customFormat="1" ht="24.95" customHeight="1">
      <c r="A158" s="224"/>
      <c r="B158" s="234"/>
      <c r="C158" s="235"/>
      <c r="D158" s="236"/>
      <c r="E158" s="237"/>
      <c r="F158" s="190"/>
      <c r="G158" s="190"/>
      <c r="H158" s="238"/>
      <c r="I158" s="190"/>
      <c r="J158" s="239"/>
      <c r="K158" s="189"/>
    </row>
    <row r="159" spans="1:11" s="8" customFormat="1" ht="24.95" customHeight="1">
      <c r="A159" s="223"/>
      <c r="B159" s="209" t="s">
        <v>106</v>
      </c>
      <c r="C159" s="210"/>
      <c r="D159" s="210"/>
      <c r="E159" s="211"/>
      <c r="F159" s="190"/>
      <c r="G159" s="190"/>
      <c r="H159" s="190"/>
      <c r="I159" s="190"/>
      <c r="J159" s="190"/>
      <c r="K159" s="189"/>
    </row>
    <row r="160" spans="1:11" s="8" customFormat="1" ht="24.95" customHeight="1">
      <c r="A160" s="189"/>
      <c r="B160" s="171" t="s">
        <v>107</v>
      </c>
      <c r="C160" s="172">
        <v>0</v>
      </c>
      <c r="D160" s="173">
        <v>0</v>
      </c>
      <c r="E160" s="174">
        <v>0</v>
      </c>
      <c r="F160" s="190"/>
      <c r="G160" s="190"/>
      <c r="H160" s="190"/>
      <c r="I160" s="190"/>
      <c r="J160" s="190"/>
      <c r="K160" s="189"/>
    </row>
    <row r="161" spans="1:11" s="8" customFormat="1" ht="24.95" customHeight="1">
      <c r="A161" s="189"/>
      <c r="B161" s="171" t="s">
        <v>108</v>
      </c>
      <c r="C161" s="172">
        <v>0</v>
      </c>
      <c r="D161" s="173">
        <v>0</v>
      </c>
      <c r="E161" s="174">
        <v>0</v>
      </c>
      <c r="F161" s="190"/>
      <c r="G161" s="190"/>
      <c r="H161" s="190"/>
      <c r="I161" s="190"/>
      <c r="J161" s="190"/>
      <c r="K161" s="189"/>
    </row>
    <row r="162" spans="1:11" s="8" customFormat="1" ht="24.95" customHeight="1">
      <c r="A162" s="189"/>
      <c r="B162" s="171" t="s">
        <v>109</v>
      </c>
      <c r="C162" s="240">
        <v>1</v>
      </c>
      <c r="D162" s="173">
        <v>25</v>
      </c>
      <c r="E162" s="174">
        <v>0</v>
      </c>
      <c r="F162" s="241"/>
      <c r="G162" s="190"/>
      <c r="H162" s="190"/>
      <c r="I162" s="190"/>
      <c r="J162" s="190"/>
      <c r="K162" s="189"/>
    </row>
    <row r="163" spans="1:11" s="8" customFormat="1" ht="24.95" customHeight="1">
      <c r="A163" s="189"/>
      <c r="B163" s="171" t="s">
        <v>110</v>
      </c>
      <c r="C163" s="242">
        <v>0</v>
      </c>
      <c r="D163" s="173">
        <v>0</v>
      </c>
      <c r="E163" s="174">
        <v>0</v>
      </c>
      <c r="F163" s="190"/>
      <c r="G163" s="190"/>
      <c r="H163" s="190"/>
      <c r="I163" s="190"/>
      <c r="J163" s="190"/>
      <c r="K163" s="189"/>
    </row>
    <row r="164" spans="1:11" s="8" customFormat="1" ht="24.95" customHeight="1">
      <c r="A164" s="189"/>
      <c r="B164" s="171" t="s">
        <v>111</v>
      </c>
      <c r="C164" s="240">
        <v>1</v>
      </c>
      <c r="D164" s="173">
        <v>10</v>
      </c>
      <c r="E164" s="174" t="s">
        <v>1278</v>
      </c>
      <c r="F164" s="241"/>
      <c r="G164" s="190"/>
      <c r="H164" s="190"/>
      <c r="I164" s="190"/>
      <c r="J164" s="190"/>
      <c r="K164" s="189"/>
    </row>
    <row r="165" spans="1:11" s="8" customFormat="1" ht="24.95" customHeight="1">
      <c r="A165" s="189"/>
      <c r="B165" s="171" t="s">
        <v>112</v>
      </c>
      <c r="C165" s="240">
        <v>0</v>
      </c>
      <c r="D165" s="173">
        <v>0</v>
      </c>
      <c r="E165" s="174">
        <v>0</v>
      </c>
      <c r="F165" s="190"/>
      <c r="G165" s="190"/>
      <c r="H165" s="190"/>
      <c r="I165" s="190"/>
      <c r="J165" s="190"/>
      <c r="K165" s="189"/>
    </row>
    <row r="166" spans="1:11" s="8" customFormat="1" ht="24.95" customHeight="1">
      <c r="A166" s="189"/>
      <c r="B166" s="171" t="s">
        <v>113</v>
      </c>
      <c r="C166" s="240">
        <v>0</v>
      </c>
      <c r="D166" s="173">
        <v>0</v>
      </c>
      <c r="E166" s="174">
        <v>0</v>
      </c>
      <c r="F166" s="190"/>
      <c r="G166" s="190"/>
      <c r="H166" s="190"/>
      <c r="I166" s="190"/>
      <c r="J166" s="190"/>
      <c r="K166" s="189"/>
    </row>
    <row r="167" spans="1:11" s="8" customFormat="1" ht="24.95" customHeight="1">
      <c r="A167" s="189"/>
      <c r="B167" s="171" t="s">
        <v>114</v>
      </c>
      <c r="C167" s="242">
        <v>0</v>
      </c>
      <c r="D167" s="173">
        <v>0</v>
      </c>
      <c r="E167" s="174">
        <v>0</v>
      </c>
      <c r="F167" s="190"/>
      <c r="G167" s="190"/>
      <c r="H167" s="190"/>
      <c r="I167" s="190"/>
      <c r="J167" s="190"/>
      <c r="K167" s="189"/>
    </row>
    <row r="168" spans="1:11" s="8" customFormat="1" ht="24.95" customHeight="1">
      <c r="A168" s="189"/>
      <c r="B168" s="171" t="s">
        <v>115</v>
      </c>
      <c r="C168" s="240">
        <v>0</v>
      </c>
      <c r="D168" s="173">
        <v>0</v>
      </c>
      <c r="E168" s="174">
        <v>0</v>
      </c>
      <c r="F168" s="190"/>
      <c r="G168" s="190"/>
      <c r="H168" s="190"/>
      <c r="I168" s="190"/>
      <c r="J168" s="190"/>
      <c r="K168" s="189"/>
    </row>
    <row r="169" spans="1:11" s="8" customFormat="1" ht="24.95" customHeight="1">
      <c r="A169" s="189"/>
      <c r="B169" s="171" t="s">
        <v>116</v>
      </c>
      <c r="C169" s="240">
        <v>0</v>
      </c>
      <c r="D169" s="173">
        <v>0</v>
      </c>
      <c r="E169" s="174">
        <v>0</v>
      </c>
      <c r="F169" s="190"/>
      <c r="G169" s="190"/>
      <c r="H169" s="190"/>
      <c r="I169" s="190"/>
      <c r="J169" s="190"/>
      <c r="K169" s="189"/>
    </row>
    <row r="170" spans="1:11" s="8" customFormat="1" ht="24.95" customHeight="1">
      <c r="A170" s="189"/>
      <c r="B170" s="171" t="s">
        <v>117</v>
      </c>
      <c r="C170" s="172">
        <v>0</v>
      </c>
      <c r="D170" s="173">
        <v>0</v>
      </c>
      <c r="E170" s="174">
        <v>0</v>
      </c>
      <c r="F170" s="190"/>
      <c r="G170" s="190"/>
      <c r="H170" s="190"/>
      <c r="I170" s="190"/>
      <c r="J170" s="190"/>
      <c r="K170" s="189"/>
    </row>
    <row r="171" spans="1:11" s="8" customFormat="1" ht="24.95" customHeight="1">
      <c r="A171" s="189"/>
      <c r="B171" s="171" t="s">
        <v>118</v>
      </c>
      <c r="C171" s="240">
        <v>1</v>
      </c>
      <c r="D171" s="173">
        <v>8</v>
      </c>
      <c r="E171" s="174" t="s">
        <v>1279</v>
      </c>
      <c r="F171" s="190"/>
      <c r="G171" s="243"/>
      <c r="H171" s="190"/>
      <c r="I171" s="190"/>
      <c r="J171" s="190"/>
      <c r="K171" s="189"/>
    </row>
    <row r="172" spans="1:11" s="8" customFormat="1" ht="24.95" customHeight="1">
      <c r="A172" s="189"/>
      <c r="B172" s="171" t="s">
        <v>119</v>
      </c>
      <c r="C172" s="240">
        <v>0</v>
      </c>
      <c r="D172" s="173">
        <v>0</v>
      </c>
      <c r="E172" s="174">
        <v>0</v>
      </c>
      <c r="F172" s="190"/>
      <c r="G172" s="243"/>
      <c r="H172" s="190"/>
      <c r="I172" s="190"/>
      <c r="J172" s="190"/>
      <c r="K172" s="189"/>
    </row>
    <row r="173" spans="1:11" s="8" customFormat="1" ht="24.95" customHeight="1">
      <c r="A173" s="189"/>
      <c r="B173" s="171" t="s">
        <v>120</v>
      </c>
      <c r="C173" s="240">
        <v>0</v>
      </c>
      <c r="D173" s="173">
        <v>0</v>
      </c>
      <c r="E173" s="174">
        <v>0</v>
      </c>
      <c r="F173" s="190"/>
      <c r="G173" s="243"/>
      <c r="H173" s="190"/>
      <c r="I173" s="190"/>
      <c r="J173" s="190"/>
      <c r="K173" s="189"/>
    </row>
    <row r="174" spans="1:11" s="8" customFormat="1" ht="24.95" customHeight="1">
      <c r="A174" s="189"/>
      <c r="B174" s="171" t="s">
        <v>121</v>
      </c>
      <c r="C174" s="240">
        <v>0</v>
      </c>
      <c r="D174" s="173">
        <v>0</v>
      </c>
      <c r="E174" s="174">
        <v>0</v>
      </c>
      <c r="F174" s="190"/>
      <c r="G174" s="243"/>
      <c r="H174" s="190"/>
      <c r="I174" s="190"/>
      <c r="J174" s="190"/>
      <c r="K174" s="189"/>
    </row>
    <row r="175" spans="1:11" s="8" customFormat="1" ht="24.95" customHeight="1">
      <c r="A175" s="189"/>
      <c r="B175" s="171" t="s">
        <v>122</v>
      </c>
      <c r="C175" s="240">
        <v>0</v>
      </c>
      <c r="D175" s="173">
        <v>0</v>
      </c>
      <c r="E175" s="174">
        <v>0</v>
      </c>
      <c r="F175" s="190"/>
      <c r="G175" s="243"/>
      <c r="H175" s="190"/>
      <c r="I175" s="190"/>
      <c r="J175" s="190"/>
      <c r="K175" s="189"/>
    </row>
    <row r="176" spans="1:11" s="8" customFormat="1" ht="24.95" customHeight="1">
      <c r="A176" s="189"/>
      <c r="B176" s="171" t="s">
        <v>123</v>
      </c>
      <c r="C176" s="240">
        <v>0</v>
      </c>
      <c r="D176" s="173">
        <v>0</v>
      </c>
      <c r="E176" s="174">
        <v>0</v>
      </c>
      <c r="F176" s="190"/>
      <c r="G176" s="190"/>
      <c r="H176" s="190"/>
      <c r="I176" s="190"/>
      <c r="J176" s="190"/>
      <c r="K176" s="189"/>
    </row>
    <row r="177" spans="1:11" s="8" customFormat="1" ht="24.95" customHeight="1">
      <c r="A177" s="189"/>
      <c r="B177" s="171" t="s">
        <v>124</v>
      </c>
      <c r="C177" s="240">
        <v>0</v>
      </c>
      <c r="D177" s="173">
        <v>0</v>
      </c>
      <c r="E177" s="174">
        <v>0</v>
      </c>
      <c r="F177" s="190"/>
      <c r="H177" s="190"/>
      <c r="I177" s="190"/>
      <c r="J177" s="190"/>
      <c r="K177" s="189"/>
    </row>
    <row r="178" spans="1:11" s="8" customFormat="1" ht="24.95" customHeight="1">
      <c r="A178" s="189"/>
      <c r="B178" s="171" t="s">
        <v>125</v>
      </c>
      <c r="C178" s="240">
        <v>3</v>
      </c>
      <c r="D178" s="173">
        <v>3</v>
      </c>
      <c r="E178" s="174">
        <v>0</v>
      </c>
      <c r="F178" s="190"/>
      <c r="G178" s="190"/>
      <c r="H178" s="190"/>
      <c r="I178" s="190"/>
      <c r="J178" s="190"/>
      <c r="K178" s="189"/>
    </row>
    <row r="179" spans="1:11" s="8" customFormat="1" ht="24.95" customHeight="1">
      <c r="A179" s="189"/>
      <c r="B179" s="171" t="s">
        <v>126</v>
      </c>
      <c r="C179" s="240">
        <v>1</v>
      </c>
      <c r="D179" s="173">
        <v>1</v>
      </c>
      <c r="E179" s="174" t="s">
        <v>1276</v>
      </c>
      <c r="F179" s="190"/>
      <c r="G179" s="190"/>
      <c r="H179" s="190"/>
      <c r="I179" s="190"/>
      <c r="J179" s="190"/>
      <c r="K179" s="189"/>
    </row>
    <row r="180" spans="1:11" s="9" customFormat="1" ht="24.95" customHeight="1">
      <c r="A180" s="189"/>
      <c r="B180" s="171" t="s">
        <v>127</v>
      </c>
      <c r="C180" s="172">
        <v>0</v>
      </c>
      <c r="D180" s="173">
        <v>0</v>
      </c>
      <c r="E180" s="174">
        <v>0</v>
      </c>
      <c r="F180" s="130"/>
      <c r="G180" s="131"/>
      <c r="H180" s="130"/>
      <c r="I180" s="130"/>
      <c r="J180" s="130"/>
      <c r="K180" s="180"/>
    </row>
    <row r="181" spans="1:11" s="9" customFormat="1" ht="24.95" customHeight="1">
      <c r="A181" s="180"/>
      <c r="B181" s="171" t="s">
        <v>128</v>
      </c>
      <c r="C181" s="175">
        <v>0</v>
      </c>
      <c r="D181" s="173">
        <v>0</v>
      </c>
      <c r="E181" s="174">
        <v>0</v>
      </c>
      <c r="F181" s="130"/>
      <c r="G181" s="130"/>
      <c r="H181" s="130"/>
      <c r="I181" s="130"/>
      <c r="J181" s="130"/>
      <c r="K181" s="180"/>
    </row>
    <row r="182" spans="1:11" s="9" customFormat="1" ht="24.95" customHeight="1">
      <c r="A182" s="180"/>
      <c r="B182" s="171" t="s">
        <v>129</v>
      </c>
      <c r="C182" s="240">
        <v>2</v>
      </c>
      <c r="D182" s="173">
        <v>2</v>
      </c>
      <c r="E182" s="174" t="s">
        <v>1280</v>
      </c>
      <c r="F182" s="130"/>
      <c r="G182" s="130"/>
      <c r="H182" s="130"/>
      <c r="I182" s="130"/>
      <c r="J182" s="130"/>
      <c r="K182" s="180"/>
    </row>
    <row r="183" spans="1:11" s="9" customFormat="1" ht="24.95" customHeight="1">
      <c r="A183" s="180"/>
      <c r="B183" s="171" t="s">
        <v>130</v>
      </c>
      <c r="C183" s="240">
        <v>0</v>
      </c>
      <c r="D183" s="173">
        <v>0</v>
      </c>
      <c r="E183" s="174">
        <v>0</v>
      </c>
      <c r="F183" s="130"/>
      <c r="G183" s="130"/>
      <c r="H183" s="130"/>
      <c r="I183" s="130"/>
      <c r="J183" s="130"/>
      <c r="K183" s="180"/>
    </row>
    <row r="184" spans="1:11" s="9" customFormat="1" ht="24.95" customHeight="1">
      <c r="A184" s="180"/>
      <c r="B184" s="226"/>
      <c r="C184" s="227"/>
      <c r="D184" s="208"/>
      <c r="E184" s="127"/>
      <c r="F184" s="130"/>
      <c r="G184" s="130"/>
      <c r="H184" s="130"/>
      <c r="I184" s="130"/>
      <c r="J184" s="130"/>
      <c r="K184" s="180"/>
    </row>
    <row r="185" spans="1:11" s="8" customFormat="1" ht="24.95" customHeight="1">
      <c r="A185" s="180"/>
      <c r="B185" s="209" t="s">
        <v>131</v>
      </c>
      <c r="C185" s="210"/>
      <c r="D185" s="210"/>
      <c r="E185" s="211"/>
      <c r="F185" s="190"/>
      <c r="G185" s="190"/>
      <c r="H185" s="190"/>
      <c r="I185" s="190"/>
      <c r="J185" s="190"/>
      <c r="K185" s="189"/>
    </row>
    <row r="186" spans="1:11" s="8" customFormat="1" ht="24.95" customHeight="1">
      <c r="A186" s="189"/>
      <c r="B186" s="171" t="s">
        <v>132</v>
      </c>
      <c r="C186" s="240">
        <v>0</v>
      </c>
      <c r="D186" s="240">
        <v>10</v>
      </c>
      <c r="E186" s="392">
        <v>0</v>
      </c>
      <c r="F186" s="190"/>
      <c r="G186" s="190"/>
      <c r="H186" s="190"/>
      <c r="I186" s="190"/>
      <c r="J186" s="190"/>
      <c r="K186" s="189"/>
    </row>
    <row r="187" spans="1:11" s="8" customFormat="1" ht="24.95" customHeight="1">
      <c r="A187" s="189"/>
      <c r="B187" s="171" t="s">
        <v>133</v>
      </c>
      <c r="C187" s="240">
        <v>1</v>
      </c>
      <c r="D187" s="240">
        <v>1</v>
      </c>
      <c r="E187" s="392" t="s">
        <v>1271</v>
      </c>
      <c r="F187" s="190"/>
      <c r="G187" s="190"/>
      <c r="H187" s="190"/>
      <c r="I187" s="190"/>
      <c r="J187" s="190"/>
      <c r="K187" s="189"/>
    </row>
    <row r="188" spans="1:11" s="8" customFormat="1" ht="24.95" customHeight="1">
      <c r="A188" s="189"/>
      <c r="B188" s="171" t="s">
        <v>134</v>
      </c>
      <c r="C188" s="240">
        <v>6</v>
      </c>
      <c r="D188" s="240">
        <v>6</v>
      </c>
      <c r="E188" s="392" t="s">
        <v>1274</v>
      </c>
      <c r="F188" s="190"/>
      <c r="G188" s="190"/>
      <c r="H188" s="190"/>
      <c r="I188" s="190"/>
      <c r="J188" s="190"/>
      <c r="K188" s="189"/>
    </row>
    <row r="189" spans="1:11" s="8" customFormat="1" ht="24.95" customHeight="1">
      <c r="A189" s="189"/>
      <c r="B189" s="171" t="s">
        <v>135</v>
      </c>
      <c r="C189" s="240">
        <v>0</v>
      </c>
      <c r="D189" s="240">
        <v>0</v>
      </c>
      <c r="E189" s="244">
        <v>0</v>
      </c>
      <c r="F189" s="190"/>
      <c r="G189" s="190"/>
      <c r="H189" s="190"/>
      <c r="I189" s="190"/>
      <c r="J189" s="190"/>
      <c r="K189" s="189"/>
    </row>
    <row r="190" spans="1:11" s="8" customFormat="1" ht="24.95" customHeight="1">
      <c r="A190" s="189"/>
      <c r="B190" s="171" t="s">
        <v>136</v>
      </c>
      <c r="C190" s="240">
        <v>0</v>
      </c>
      <c r="D190" s="240">
        <v>0</v>
      </c>
      <c r="E190" s="244">
        <v>0</v>
      </c>
      <c r="F190" s="190"/>
      <c r="G190" s="190"/>
      <c r="H190" s="190"/>
      <c r="I190" s="190"/>
      <c r="J190" s="190"/>
      <c r="K190" s="189"/>
    </row>
    <row r="191" spans="1:11" s="8" customFormat="1" ht="24.95" customHeight="1">
      <c r="A191" s="189"/>
      <c r="B191" s="171" t="s">
        <v>137</v>
      </c>
      <c r="C191" s="240">
        <v>0</v>
      </c>
      <c r="D191" s="240">
        <v>0</v>
      </c>
      <c r="E191" s="392">
        <v>0</v>
      </c>
      <c r="F191" s="190"/>
      <c r="G191" s="243"/>
      <c r="H191" s="190"/>
      <c r="I191" s="190"/>
      <c r="J191" s="190"/>
      <c r="K191" s="189"/>
    </row>
    <row r="192" spans="1:11" s="8" customFormat="1" ht="24.95" customHeight="1">
      <c r="A192" s="189"/>
      <c r="B192" s="171" t="s">
        <v>138</v>
      </c>
      <c r="C192" s="240">
        <v>0</v>
      </c>
      <c r="D192" s="240">
        <v>0</v>
      </c>
      <c r="E192" s="244">
        <v>0</v>
      </c>
      <c r="F192" s="190"/>
      <c r="G192" s="243"/>
      <c r="H192" s="190"/>
      <c r="I192" s="190"/>
      <c r="J192" s="190"/>
      <c r="K192" s="189"/>
    </row>
    <row r="193" spans="1:11" s="8" customFormat="1" ht="24.95" customHeight="1">
      <c r="A193" s="189"/>
      <c r="B193" s="171" t="s">
        <v>139</v>
      </c>
      <c r="C193" s="240">
        <v>7</v>
      </c>
      <c r="D193" s="240">
        <v>7</v>
      </c>
      <c r="E193" s="392" t="s">
        <v>1271</v>
      </c>
      <c r="F193" s="190"/>
      <c r="G193" s="243"/>
      <c r="H193" s="190"/>
      <c r="I193" s="190"/>
      <c r="J193" s="190"/>
      <c r="K193" s="189"/>
    </row>
    <row r="194" spans="1:11" s="8" customFormat="1" ht="24.95" customHeight="1">
      <c r="A194" s="189"/>
      <c r="B194" s="171" t="s">
        <v>140</v>
      </c>
      <c r="C194" s="240">
        <v>0</v>
      </c>
      <c r="D194" s="240">
        <v>0</v>
      </c>
      <c r="E194" s="244">
        <v>0</v>
      </c>
      <c r="F194" s="190"/>
      <c r="G194" s="190"/>
      <c r="H194" s="190"/>
      <c r="I194" s="190"/>
      <c r="J194" s="190"/>
      <c r="K194" s="189"/>
    </row>
    <row r="195" spans="1:11" s="8" customFormat="1" ht="24.95" customHeight="1">
      <c r="A195" s="189"/>
      <c r="B195" s="171" t="s">
        <v>141</v>
      </c>
      <c r="C195" s="240">
        <v>1</v>
      </c>
      <c r="D195" s="240">
        <v>1</v>
      </c>
      <c r="E195" s="392" t="s">
        <v>1277</v>
      </c>
      <c r="F195" s="190"/>
      <c r="G195" s="190"/>
      <c r="H195" s="190"/>
      <c r="I195" s="190"/>
      <c r="J195" s="190"/>
      <c r="K195" s="189"/>
    </row>
    <row r="196" spans="1:11" s="8" customFormat="1" ht="24.95" customHeight="1">
      <c r="A196" s="189"/>
      <c r="B196" s="171" t="s">
        <v>142</v>
      </c>
      <c r="C196" s="240">
        <v>0</v>
      </c>
      <c r="D196" s="240">
        <v>0</v>
      </c>
      <c r="E196" s="244">
        <v>0</v>
      </c>
      <c r="F196" s="190"/>
      <c r="G196" s="190"/>
      <c r="H196" s="190"/>
      <c r="I196" s="190"/>
      <c r="J196" s="190"/>
      <c r="K196" s="189"/>
    </row>
    <row r="197" spans="1:11" s="9" customFormat="1" ht="24.95" customHeight="1">
      <c r="A197" s="189"/>
      <c r="B197" s="171"/>
      <c r="C197" s="227"/>
      <c r="D197" s="245"/>
      <c r="E197" s="246"/>
      <c r="F197" s="130"/>
      <c r="G197" s="130"/>
      <c r="H197" s="130"/>
      <c r="I197" s="130"/>
      <c r="J197" s="130"/>
      <c r="K197" s="180"/>
    </row>
    <row r="198" spans="1:11" s="9" customFormat="1" ht="24.95" customHeight="1">
      <c r="A198" s="180"/>
      <c r="B198" s="209" t="s">
        <v>143</v>
      </c>
      <c r="C198" s="210"/>
      <c r="D198" s="210"/>
      <c r="E198" s="211"/>
      <c r="F198" s="130"/>
      <c r="G198" s="130"/>
      <c r="H198" s="130"/>
      <c r="I198" s="130"/>
      <c r="J198" s="130"/>
      <c r="K198" s="180"/>
    </row>
    <row r="199" spans="1:11" s="9" customFormat="1" ht="24.95" customHeight="1">
      <c r="A199" s="180"/>
      <c r="B199" s="171" t="s">
        <v>144</v>
      </c>
      <c r="C199" s="240">
        <v>0</v>
      </c>
      <c r="D199" s="240">
        <v>1</v>
      </c>
      <c r="E199" s="244">
        <v>0</v>
      </c>
      <c r="F199" s="130"/>
      <c r="G199" s="130"/>
      <c r="H199" s="130"/>
      <c r="I199" s="130"/>
      <c r="J199" s="130"/>
      <c r="K199" s="180"/>
    </row>
    <row r="200" spans="1:11" s="9" customFormat="1" ht="24.95" customHeight="1">
      <c r="A200" s="180"/>
      <c r="B200" s="171" t="s">
        <v>145</v>
      </c>
      <c r="C200" s="240" t="s">
        <v>61</v>
      </c>
      <c r="D200" s="240">
        <v>0</v>
      </c>
      <c r="E200" s="244">
        <v>0</v>
      </c>
      <c r="F200" s="130"/>
      <c r="G200" s="130"/>
      <c r="H200" s="130"/>
      <c r="I200" s="130"/>
      <c r="J200" s="130"/>
      <c r="K200" s="180"/>
    </row>
    <row r="201" spans="1:11" s="9" customFormat="1" ht="24.95" customHeight="1">
      <c r="A201" s="180"/>
      <c r="B201" s="226"/>
      <c r="C201" s="227"/>
      <c r="D201" s="245"/>
      <c r="E201" s="247"/>
      <c r="F201" s="130"/>
      <c r="G201" s="130"/>
      <c r="H201" s="130"/>
      <c r="I201" s="130"/>
      <c r="J201" s="130"/>
      <c r="K201" s="180"/>
    </row>
    <row r="202" spans="1:11" s="9" customFormat="1" ht="24.95" customHeight="1">
      <c r="A202" s="180"/>
      <c r="B202" s="209" t="s">
        <v>146</v>
      </c>
      <c r="C202" s="210"/>
      <c r="D202" s="210"/>
      <c r="E202" s="211"/>
      <c r="F202" s="130"/>
      <c r="G202" s="130"/>
      <c r="H202" s="130"/>
      <c r="I202" s="130"/>
      <c r="J202" s="130"/>
      <c r="K202" s="180"/>
    </row>
    <row r="203" spans="1:11" s="9" customFormat="1" ht="24.95" customHeight="1">
      <c r="A203" s="180"/>
      <c r="B203" s="171" t="s">
        <v>147</v>
      </c>
      <c r="C203" s="240">
        <v>0</v>
      </c>
      <c r="D203" s="240">
        <v>0</v>
      </c>
      <c r="E203" s="392">
        <v>0</v>
      </c>
      <c r="F203" s="130"/>
      <c r="G203" s="130"/>
      <c r="H203" s="130"/>
      <c r="I203" s="130"/>
      <c r="J203" s="130"/>
      <c r="K203" s="180"/>
    </row>
    <row r="204" spans="1:11" s="9" customFormat="1" ht="24.95" customHeight="1">
      <c r="A204" s="180"/>
      <c r="B204" s="171" t="s">
        <v>148</v>
      </c>
      <c r="C204" s="240">
        <v>1</v>
      </c>
      <c r="D204" s="240">
        <v>2</v>
      </c>
      <c r="E204" s="392" t="s">
        <v>1271</v>
      </c>
      <c r="F204" s="130"/>
      <c r="G204" s="130"/>
      <c r="H204" s="130"/>
      <c r="I204" s="130"/>
      <c r="J204" s="130"/>
      <c r="K204" s="180"/>
    </row>
    <row r="205" spans="1:11" s="9" customFormat="1" ht="24.95" customHeight="1">
      <c r="A205" s="180"/>
      <c r="B205" s="171" t="s">
        <v>149</v>
      </c>
      <c r="C205" s="240">
        <v>0</v>
      </c>
      <c r="D205" s="240">
        <v>1</v>
      </c>
      <c r="E205" s="244">
        <v>0</v>
      </c>
      <c r="F205" s="130"/>
      <c r="G205" s="130"/>
      <c r="H205" s="130"/>
      <c r="I205" s="130"/>
      <c r="J205" s="130"/>
      <c r="K205" s="180"/>
    </row>
    <row r="206" spans="1:11" s="13" customFormat="1">
      <c r="A206" s="180"/>
      <c r="B206" s="248"/>
      <c r="C206" s="248"/>
      <c r="D206" s="248"/>
      <c r="E206" s="248"/>
      <c r="F206" s="248"/>
      <c r="G206" s="248"/>
      <c r="H206" s="248"/>
      <c r="I206" s="248"/>
      <c r="J206" s="248"/>
      <c r="K206" s="248"/>
    </row>
    <row r="207" spans="1:11">
      <c r="A207" s="13"/>
    </row>
  </sheetData>
  <sheetProtection selectLockedCells="1" selectUnlockedCells="1"/>
  <mergeCells count="8">
    <mergeCell ref="A25:K25"/>
    <mergeCell ref="A31:K31"/>
    <mergeCell ref="G112:J112"/>
    <mergeCell ref="G152:J152"/>
    <mergeCell ref="G116:J116"/>
    <mergeCell ref="G133:J133"/>
    <mergeCell ref="G139:J139"/>
    <mergeCell ref="G145:J145"/>
  </mergeCells>
  <conditionalFormatting sqref="E109:E110 E113:E128 E131:E157 E160:E183 E186:E196 E199:E200 J117:J131 J109:J110 E203:E205 J134:J137 J140:J143 J146:J150 J153:J156 J113:J114 I101:I105 D101:D106 I99 D99">
    <cfRule type="containsText" dxfId="1" priority="5" operator="containsText" text="*+">
      <formula>NOT(ISERROR(SEARCH("*+",D99)))</formula>
    </cfRule>
    <cfRule type="containsText" dxfId="0" priority="6" operator="containsText" text="*-">
      <formula>NOT(ISERROR(SEARCH("*-",D99)))</formula>
    </cfRule>
  </conditionalFormatting>
  <pageMargins left="0.75" right="0.75" top="1" bottom="1" header="0.51180555555555551" footer="0.51180555555555551"/>
  <pageSetup paperSize="9" scale="65" firstPageNumber="0" orientation="portrait" horizontalDpi="300" verticalDpi="300" r:id="rId1"/>
  <headerFooter alignWithMargins="0"/>
  <ignoredErrors>
    <ignoredError sqref="C138 C200 E113:E128 E164:E182 E187:E188 E193:E195 E134:E157 J117:J127 E131:E133 J128:J131 E109 J113:J114 D99:D104 I99:I104 E204" numberStoredAsText="1"/>
    <ignoredError sqref="C34 C37 H37" formulaRange="1"/>
  </ignoredErrors>
  <drawing r:id="rId2"/>
</worksheet>
</file>

<file path=xl/worksheets/sheet10.xml><?xml version="1.0" encoding="utf-8"?>
<worksheet xmlns="http://schemas.openxmlformats.org/spreadsheetml/2006/main" xmlns:r="http://schemas.openxmlformats.org/officeDocument/2006/relationships">
  <dimension ref="A2:FC509"/>
  <sheetViews>
    <sheetView showGridLines="0" workbookViewId="0">
      <selection activeCell="K11" sqref="K11"/>
    </sheetView>
  </sheetViews>
  <sheetFormatPr defaultColWidth="8.7109375" defaultRowHeight="14.25"/>
  <cols>
    <col min="1" max="1" width="11.140625" style="51" customWidth="1"/>
    <col min="2" max="33" width="9.7109375" style="51" customWidth="1"/>
    <col min="34" max="38" width="8.7109375" style="1" customWidth="1"/>
    <col min="39" max="45" width="9.140625" style="1" customWidth="1"/>
    <col min="46" max="46" width="10.42578125" style="1" customWidth="1"/>
    <col min="47" max="54" width="9.140625" style="1" customWidth="1"/>
    <col min="55" max="59" width="8.7109375" style="1" customWidth="1"/>
    <col min="60" max="64" width="9.140625" style="1" customWidth="1"/>
    <col min="65" max="69" width="8.7109375" style="1" customWidth="1"/>
    <col min="70" max="93" width="9.140625" style="1" customWidth="1"/>
    <col min="94" max="98" width="9.7109375" style="51" customWidth="1"/>
    <col min="99" max="103" width="9.140625" style="1" customWidth="1"/>
    <col min="104" max="108" width="9.7109375" style="51" customWidth="1"/>
    <col min="109" max="109" width="11.140625" style="52" customWidth="1"/>
    <col min="110" max="115" width="9.7109375" style="51" customWidth="1"/>
    <col min="116" max="116" width="12.140625" style="53" customWidth="1"/>
    <col min="117" max="117" width="9.140625" style="53" customWidth="1"/>
    <col min="118" max="118" width="12.42578125" style="53" customWidth="1"/>
    <col min="119" max="119" width="9.140625" style="53" customWidth="1"/>
    <col min="120" max="120" width="9.140625" style="1" customWidth="1"/>
    <col min="121" max="131" width="9.7109375" style="51" customWidth="1"/>
    <col min="132" max="136" width="8.7109375" style="1"/>
    <col min="137" max="140" width="9.140625" style="1" customWidth="1"/>
    <col min="141" max="141" width="11" style="1" customWidth="1"/>
    <col min="142" max="142" width="9.140625" style="1" customWidth="1"/>
    <col min="143" max="148" width="8.7109375" style="1"/>
  </cols>
  <sheetData>
    <row r="2" spans="1:159">
      <c r="B2" s="51" t="s">
        <v>186</v>
      </c>
      <c r="DP2" s="53"/>
    </row>
    <row r="3" spans="1:159">
      <c r="A3" s="55">
        <v>39302</v>
      </c>
      <c r="B3" s="55">
        <v>39309</v>
      </c>
      <c r="C3" s="55">
        <v>39316</v>
      </c>
      <c r="D3" s="55">
        <v>39323</v>
      </c>
      <c r="E3" s="55">
        <v>39358</v>
      </c>
      <c r="F3" s="55">
        <v>39498</v>
      </c>
      <c r="G3" s="55">
        <v>39503</v>
      </c>
      <c r="H3" s="55">
        <v>39512</v>
      </c>
      <c r="I3" s="55">
        <v>39519</v>
      </c>
      <c r="J3" s="55">
        <v>39524</v>
      </c>
      <c r="K3" s="55">
        <v>39534</v>
      </c>
      <c r="L3" s="55">
        <v>39542</v>
      </c>
      <c r="M3" s="55">
        <v>39549</v>
      </c>
      <c r="N3" s="55">
        <v>39556</v>
      </c>
      <c r="O3" s="55">
        <v>39563</v>
      </c>
      <c r="P3" s="55">
        <v>39570</v>
      </c>
      <c r="Q3" s="55">
        <v>39577</v>
      </c>
      <c r="R3" s="55">
        <v>39584</v>
      </c>
      <c r="S3" s="55">
        <v>39591</v>
      </c>
      <c r="T3" s="55">
        <v>40170</v>
      </c>
      <c r="U3" s="55">
        <v>40178</v>
      </c>
      <c r="V3" s="55">
        <v>40186</v>
      </c>
      <c r="W3" s="55">
        <v>40193</v>
      </c>
      <c r="X3" s="55">
        <v>40200</v>
      </c>
      <c r="Y3" s="55">
        <v>39682</v>
      </c>
      <c r="Z3" s="55">
        <v>39689</v>
      </c>
      <c r="AA3" s="55">
        <v>39696</v>
      </c>
      <c r="AB3" s="55">
        <v>39703</v>
      </c>
      <c r="AC3" s="55">
        <v>39710</v>
      </c>
      <c r="AD3" s="55">
        <v>39605</v>
      </c>
      <c r="AE3" s="55">
        <v>39612</v>
      </c>
      <c r="AF3" s="55">
        <v>39619</v>
      </c>
      <c r="AG3" s="55">
        <v>39626</v>
      </c>
      <c r="AH3" s="55">
        <v>41194</v>
      </c>
      <c r="AI3" s="55">
        <v>41199</v>
      </c>
      <c r="AJ3" s="55">
        <v>41208</v>
      </c>
      <c r="AK3" s="55">
        <v>41215</v>
      </c>
      <c r="AL3" s="55">
        <v>41222</v>
      </c>
      <c r="AM3" s="55">
        <v>40480</v>
      </c>
      <c r="AN3" s="55">
        <v>40487</v>
      </c>
      <c r="AO3" s="55">
        <v>40494</v>
      </c>
      <c r="AP3" s="55">
        <v>40501</v>
      </c>
      <c r="AQ3" s="55">
        <v>40508</v>
      </c>
      <c r="AR3" s="55">
        <v>40438</v>
      </c>
      <c r="AS3" s="55">
        <v>40445</v>
      </c>
      <c r="AT3" s="55">
        <v>40452</v>
      </c>
      <c r="AU3" s="55">
        <v>40459</v>
      </c>
      <c r="AV3" s="55">
        <v>40466</v>
      </c>
      <c r="AW3" s="55">
        <v>40473</v>
      </c>
      <c r="AX3" s="55">
        <v>40879</v>
      </c>
      <c r="AY3" s="55">
        <v>40886</v>
      </c>
      <c r="AZ3" s="55">
        <v>40893</v>
      </c>
      <c r="BA3" s="55">
        <v>40900</v>
      </c>
      <c r="BB3" s="55">
        <v>40907</v>
      </c>
      <c r="BC3" s="55">
        <v>41061</v>
      </c>
      <c r="BD3" s="55">
        <v>41068</v>
      </c>
      <c r="BE3" s="55">
        <v>41075</v>
      </c>
      <c r="BF3" s="55">
        <v>41082</v>
      </c>
      <c r="BG3" s="55">
        <v>41089</v>
      </c>
      <c r="BH3" s="55">
        <v>40942</v>
      </c>
      <c r="BI3" s="55">
        <v>40949</v>
      </c>
      <c r="BJ3" s="55">
        <v>40956</v>
      </c>
      <c r="BK3" s="55">
        <v>40963</v>
      </c>
      <c r="BL3" s="55">
        <v>40970</v>
      </c>
      <c r="BM3" s="55">
        <v>40935</v>
      </c>
      <c r="BN3" s="55">
        <v>40977</v>
      </c>
      <c r="BO3" s="55">
        <v>40984</v>
      </c>
      <c r="BP3" s="55">
        <v>40991</v>
      </c>
      <c r="BQ3" s="55">
        <v>40998</v>
      </c>
      <c r="BR3" s="55">
        <v>40648</v>
      </c>
      <c r="BS3" s="55">
        <v>40655</v>
      </c>
      <c r="BT3" s="55">
        <v>40662</v>
      </c>
      <c r="BU3" s="55">
        <v>40669</v>
      </c>
      <c r="BV3" s="55">
        <v>40676</v>
      </c>
      <c r="BW3" s="55">
        <v>40683</v>
      </c>
      <c r="BX3" s="55">
        <v>40795</v>
      </c>
      <c r="BY3" s="55">
        <v>40802</v>
      </c>
      <c r="BZ3" s="55">
        <v>40809</v>
      </c>
      <c r="CA3" s="55">
        <v>40816</v>
      </c>
      <c r="CB3" s="55">
        <v>40823</v>
      </c>
      <c r="CC3" s="55">
        <v>40830</v>
      </c>
      <c r="CD3" s="55">
        <v>40837</v>
      </c>
      <c r="CE3" s="55">
        <v>40739</v>
      </c>
      <c r="CF3" s="55">
        <v>40746</v>
      </c>
      <c r="CG3" s="55">
        <v>40753</v>
      </c>
      <c r="CH3" s="55">
        <v>40760</v>
      </c>
      <c r="CI3" s="55">
        <v>40767</v>
      </c>
      <c r="CJ3" s="55">
        <v>41173</v>
      </c>
      <c r="CK3" s="55">
        <v>41180</v>
      </c>
      <c r="CL3" s="55">
        <v>41187</v>
      </c>
      <c r="CM3" s="55">
        <v>41229</v>
      </c>
      <c r="CN3" s="55">
        <v>41236</v>
      </c>
      <c r="CO3" s="55">
        <v>41243</v>
      </c>
      <c r="CP3" s="55">
        <v>39415</v>
      </c>
      <c r="CQ3" s="55">
        <v>39421</v>
      </c>
      <c r="CR3" s="55">
        <v>39428</v>
      </c>
      <c r="CS3" s="55">
        <v>39436</v>
      </c>
      <c r="CT3" s="55">
        <v>39443</v>
      </c>
      <c r="CU3" s="55">
        <v>40641</v>
      </c>
      <c r="CV3" s="55">
        <v>40690</v>
      </c>
      <c r="CW3" s="55">
        <v>40697</v>
      </c>
      <c r="CX3" s="55">
        <v>40704</v>
      </c>
      <c r="CY3" s="55">
        <v>40711</v>
      </c>
      <c r="CZ3" s="55">
        <v>40242</v>
      </c>
      <c r="DA3" s="55">
        <v>40249</v>
      </c>
      <c r="DB3" s="55">
        <v>40256</v>
      </c>
      <c r="DC3" s="55">
        <v>40263</v>
      </c>
      <c r="DD3" s="55">
        <v>40270</v>
      </c>
      <c r="DE3" s="55">
        <v>40277</v>
      </c>
      <c r="DF3" s="55">
        <v>40130</v>
      </c>
      <c r="DG3" s="55">
        <v>40137</v>
      </c>
      <c r="DH3" s="55">
        <v>40144</v>
      </c>
      <c r="DI3" s="55">
        <v>40151</v>
      </c>
      <c r="DJ3" s="55">
        <v>40158</v>
      </c>
      <c r="DK3" s="55">
        <v>40165</v>
      </c>
      <c r="DL3" s="55">
        <v>40284</v>
      </c>
      <c r="DM3" s="55">
        <v>40291</v>
      </c>
      <c r="DN3" s="55">
        <v>40298</v>
      </c>
      <c r="DO3" s="55">
        <v>40305</v>
      </c>
      <c r="DP3" s="55">
        <v>40312</v>
      </c>
      <c r="DQ3" s="55">
        <v>39850</v>
      </c>
      <c r="DR3" s="55">
        <v>39857</v>
      </c>
      <c r="DS3" s="55">
        <v>39864</v>
      </c>
      <c r="DT3" s="55">
        <v>39871</v>
      </c>
      <c r="DU3" s="55">
        <v>39668</v>
      </c>
      <c r="DV3" s="55">
        <v>39675</v>
      </c>
      <c r="DW3" s="55">
        <v>39716</v>
      </c>
      <c r="DX3" s="55">
        <v>39724</v>
      </c>
      <c r="DY3" s="55">
        <v>39731</v>
      </c>
      <c r="DZ3" s="55">
        <v>39738</v>
      </c>
      <c r="EA3" s="55">
        <v>39745</v>
      </c>
      <c r="EB3" s="55">
        <v>41383</v>
      </c>
      <c r="EC3" s="55">
        <v>41387</v>
      </c>
      <c r="ED3" s="55">
        <v>41395</v>
      </c>
      <c r="EE3" s="55">
        <v>41402</v>
      </c>
      <c r="EF3" s="55">
        <v>41409</v>
      </c>
      <c r="EG3" s="55">
        <v>40410</v>
      </c>
      <c r="EH3" s="55">
        <v>40417</v>
      </c>
      <c r="EI3" s="55">
        <v>40424</v>
      </c>
      <c r="EJ3" s="55">
        <v>40431</v>
      </c>
      <c r="EK3" s="55">
        <v>40515</v>
      </c>
      <c r="EL3" s="55">
        <v>40522</v>
      </c>
      <c r="EM3" s="55">
        <v>41110</v>
      </c>
      <c r="EN3" s="55">
        <v>41117</v>
      </c>
      <c r="EO3" s="55">
        <v>41124</v>
      </c>
      <c r="EP3" s="55">
        <v>41131</v>
      </c>
      <c r="EQ3" s="55">
        <v>41138</v>
      </c>
      <c r="ER3" s="55">
        <v>41145</v>
      </c>
      <c r="ES3" s="55">
        <v>39379</v>
      </c>
      <c r="ET3" s="55">
        <v>39386</v>
      </c>
      <c r="EU3" s="55">
        <v>39393</v>
      </c>
      <c r="EV3" s="55">
        <v>39400</v>
      </c>
      <c r="EW3" s="55">
        <v>39407</v>
      </c>
      <c r="EX3" s="55">
        <v>39450</v>
      </c>
      <c r="EY3" s="55">
        <v>39633</v>
      </c>
      <c r="EZ3" s="55">
        <v>39640</v>
      </c>
      <c r="FA3" s="55">
        <v>39647</v>
      </c>
      <c r="FB3" s="55">
        <v>39654</v>
      </c>
      <c r="FC3" s="55">
        <v>39661</v>
      </c>
    </row>
    <row r="4" spans="1:159">
      <c r="A4" s="56">
        <f t="shared" ref="A4:S4" si="0">SUM(A109:A147)/25</f>
        <v>2.02</v>
      </c>
      <c r="B4" s="56">
        <f t="shared" si="0"/>
        <v>1.7</v>
      </c>
      <c r="C4" s="56">
        <f t="shared" si="0"/>
        <v>1.7</v>
      </c>
      <c r="D4" s="56">
        <f t="shared" si="0"/>
        <v>1.42</v>
      </c>
      <c r="E4" s="56">
        <f t="shared" si="0"/>
        <v>2.2400000000000002</v>
      </c>
      <c r="F4" s="56">
        <f t="shared" si="0"/>
        <v>4.4400000000000004</v>
      </c>
      <c r="G4" s="56">
        <f t="shared" si="0"/>
        <v>4.0999999999999996</v>
      </c>
      <c r="H4" s="56">
        <f t="shared" si="0"/>
        <v>4.78</v>
      </c>
      <c r="I4" s="56">
        <f t="shared" si="0"/>
        <v>4.7</v>
      </c>
      <c r="J4" s="56">
        <f t="shared" si="0"/>
        <v>4.12</v>
      </c>
      <c r="K4" s="56">
        <f t="shared" si="0"/>
        <v>4.66</v>
      </c>
      <c r="L4" s="56">
        <f t="shared" si="0"/>
        <v>4.5199999999999996</v>
      </c>
      <c r="M4" s="56">
        <f t="shared" si="0"/>
        <v>4.4800000000000004</v>
      </c>
      <c r="N4" s="56">
        <f t="shared" si="0"/>
        <v>4.2</v>
      </c>
      <c r="O4" s="56">
        <f t="shared" si="0"/>
        <v>3.88</v>
      </c>
      <c r="P4" s="56">
        <f t="shared" si="0"/>
        <v>3.86</v>
      </c>
      <c r="Q4" s="56">
        <f t="shared" si="0"/>
        <v>4.54</v>
      </c>
      <c r="R4" s="56">
        <f t="shared" si="0"/>
        <v>3.5</v>
      </c>
      <c r="S4" s="56">
        <f t="shared" si="0"/>
        <v>3.5</v>
      </c>
      <c r="T4" s="56">
        <f>SUM(T109:T147)/24</f>
        <v>3.5833333333333335</v>
      </c>
      <c r="U4" s="56">
        <f>SUM(U109:U147)/24</f>
        <v>3.5833333333333335</v>
      </c>
      <c r="V4" s="56">
        <f>SUM(V109:V147)/24</f>
        <v>2.8958333333333335</v>
      </c>
      <c r="W4" s="56">
        <f>SUM(W109:W147)/24</f>
        <v>2.5625</v>
      </c>
      <c r="X4" s="56">
        <f>SUM(X109:X147)/24</f>
        <v>2.625</v>
      </c>
      <c r="Y4" s="56">
        <f t="shared" ref="Y4:AG4" si="1">SUM(Y109:Y147)/25</f>
        <v>1.48</v>
      </c>
      <c r="Z4" s="56">
        <f t="shared" si="1"/>
        <v>1.56</v>
      </c>
      <c r="AA4" s="56">
        <f t="shared" si="1"/>
        <v>2.04</v>
      </c>
      <c r="AB4" s="56">
        <f t="shared" si="1"/>
        <v>1.86</v>
      </c>
      <c r="AC4" s="56">
        <f t="shared" si="1"/>
        <v>1.56</v>
      </c>
      <c r="AD4" s="56">
        <f t="shared" si="1"/>
        <v>3.08</v>
      </c>
      <c r="AE4" s="56">
        <f t="shared" si="1"/>
        <v>2.66</v>
      </c>
      <c r="AF4" s="56">
        <f t="shared" si="1"/>
        <v>2.78</v>
      </c>
      <c r="AG4" s="56">
        <f t="shared" si="1"/>
        <v>2.46</v>
      </c>
      <c r="AH4" s="56">
        <f t="shared" ref="AH4:AQ4" si="2">SUM(AH109:AH147)/24</f>
        <v>2.5833333333333335</v>
      </c>
      <c r="AI4" s="56">
        <f t="shared" si="2"/>
        <v>2.6666666666666665</v>
      </c>
      <c r="AJ4" s="56">
        <f t="shared" si="2"/>
        <v>2.5416666666666665</v>
      </c>
      <c r="AK4" s="56">
        <f t="shared" si="2"/>
        <v>2.5416666666666665</v>
      </c>
      <c r="AL4" s="56">
        <f t="shared" si="2"/>
        <v>2.9375</v>
      </c>
      <c r="AM4" s="56">
        <f t="shared" si="2"/>
        <v>1.375</v>
      </c>
      <c r="AN4" s="56">
        <f t="shared" si="2"/>
        <v>1.8958333333333333</v>
      </c>
      <c r="AO4" s="56">
        <f t="shared" si="2"/>
        <v>2.1458333333333335</v>
      </c>
      <c r="AP4" s="56">
        <f t="shared" si="2"/>
        <v>2.1458333333333335</v>
      </c>
      <c r="AQ4" s="56">
        <f t="shared" si="2"/>
        <v>3.1458333333333335</v>
      </c>
      <c r="AR4" s="56">
        <f t="shared" ref="AR4:AW4" si="3">SUM(AR109:AR147)/24</f>
        <v>1.7083333333333333</v>
      </c>
      <c r="AS4" s="56">
        <f t="shared" si="3"/>
        <v>2.3125</v>
      </c>
      <c r="AT4" s="56">
        <f t="shared" si="3"/>
        <v>1.9875</v>
      </c>
      <c r="AU4" s="56">
        <f t="shared" si="3"/>
        <v>2.1041666666666665</v>
      </c>
      <c r="AV4" s="56">
        <f t="shared" si="3"/>
        <v>2.5833333333333335</v>
      </c>
      <c r="AW4" s="56">
        <f t="shared" si="3"/>
        <v>1.8541666666666667</v>
      </c>
      <c r="AX4" s="56">
        <f t="shared" ref="AX4:BG4" si="4">SUM(AX109:AX147)/24</f>
        <v>2.2083333333333335</v>
      </c>
      <c r="AY4" s="56">
        <f t="shared" si="4"/>
        <v>2.3541666666666665</v>
      </c>
      <c r="AZ4" s="56">
        <f t="shared" si="4"/>
        <v>2.5</v>
      </c>
      <c r="BA4" s="56">
        <f t="shared" si="4"/>
        <v>3.3333333333333335</v>
      </c>
      <c r="BB4" s="56">
        <f t="shared" si="4"/>
        <v>3.6041666666666665</v>
      </c>
      <c r="BC4" s="56">
        <f t="shared" si="4"/>
        <v>4.0625</v>
      </c>
      <c r="BD4" s="56">
        <f t="shared" si="4"/>
        <v>3.6041666666666665</v>
      </c>
      <c r="BE4" s="56">
        <f t="shared" si="4"/>
        <v>2.9375</v>
      </c>
      <c r="BF4" s="56">
        <f t="shared" si="4"/>
        <v>3.4166666666666665</v>
      </c>
      <c r="BG4" s="56">
        <f t="shared" si="4"/>
        <v>3.9583333333333335</v>
      </c>
      <c r="BH4" s="56">
        <f t="shared" ref="BH4:BQ4" si="5">SUM(BH109:BH147)/24</f>
        <v>2.875</v>
      </c>
      <c r="BI4" s="56">
        <f t="shared" si="5"/>
        <v>3.2708333333333335</v>
      </c>
      <c r="BJ4" s="56">
        <f t="shared" si="5"/>
        <v>4.291666666666667</v>
      </c>
      <c r="BK4" s="56">
        <f t="shared" si="5"/>
        <v>3.375</v>
      </c>
      <c r="BL4" s="56">
        <f t="shared" si="5"/>
        <v>2.75</v>
      </c>
      <c r="BM4" s="56">
        <f t="shared" si="5"/>
        <v>2.8125</v>
      </c>
      <c r="BN4" s="56">
        <f t="shared" si="5"/>
        <v>3</v>
      </c>
      <c r="BO4" s="56">
        <f t="shared" si="5"/>
        <v>2.9375</v>
      </c>
      <c r="BP4" s="56">
        <f t="shared" si="5"/>
        <v>2.5208333333333335</v>
      </c>
      <c r="BQ4" s="56">
        <f t="shared" si="5"/>
        <v>2.6666666666666665</v>
      </c>
      <c r="BR4" s="56">
        <f t="shared" ref="BR4:BW4" si="6">SUM(BR109:BR147)/24</f>
        <v>5.0625</v>
      </c>
      <c r="BS4" s="56">
        <f t="shared" si="6"/>
        <v>5.4375</v>
      </c>
      <c r="BT4" s="56">
        <f t="shared" si="6"/>
        <v>4.541666666666667</v>
      </c>
      <c r="BU4" s="56">
        <f t="shared" si="6"/>
        <v>5.020833333333333</v>
      </c>
      <c r="BV4" s="56">
        <f t="shared" si="6"/>
        <v>4.979166666666667</v>
      </c>
      <c r="BW4" s="56">
        <f t="shared" si="6"/>
        <v>4.541666666666667</v>
      </c>
      <c r="BX4" s="56">
        <f t="shared" ref="BX4:CD4" si="7">SUM(BX109:BX147)/24</f>
        <v>2.7708333333333335</v>
      </c>
      <c r="BY4" s="56">
        <f t="shared" si="7"/>
        <v>2.6458333333333335</v>
      </c>
      <c r="BZ4" s="56">
        <f t="shared" si="7"/>
        <v>2.4375</v>
      </c>
      <c r="CA4" s="56">
        <f t="shared" si="7"/>
        <v>1.9791666666666667</v>
      </c>
      <c r="CB4" s="56">
        <f t="shared" si="7"/>
        <v>2.4791666666666665</v>
      </c>
      <c r="CC4" s="56">
        <f t="shared" si="7"/>
        <v>3.0625</v>
      </c>
      <c r="CD4" s="56">
        <f t="shared" si="7"/>
        <v>3.5208333333333335</v>
      </c>
      <c r="CE4" s="56">
        <f t="shared" ref="CE4:CO4" si="8">SUM(CE109:CE148)/24</f>
        <v>3.9375</v>
      </c>
      <c r="CF4" s="56">
        <f t="shared" si="8"/>
        <v>3.6583333333333332</v>
      </c>
      <c r="CG4" s="56">
        <f t="shared" si="8"/>
        <v>3.5625</v>
      </c>
      <c r="CH4" s="56">
        <f t="shared" si="8"/>
        <v>3.1875</v>
      </c>
      <c r="CI4" s="56">
        <f t="shared" si="8"/>
        <v>3.1875</v>
      </c>
      <c r="CJ4" s="56">
        <f t="shared" si="8"/>
        <v>1.8333333333333333</v>
      </c>
      <c r="CK4" s="56">
        <f t="shared" si="8"/>
        <v>1.9166666666666667</v>
      </c>
      <c r="CL4" s="56">
        <f t="shared" si="8"/>
        <v>2.375</v>
      </c>
      <c r="CM4" s="56">
        <f t="shared" si="8"/>
        <v>3.1666666666666665</v>
      </c>
      <c r="CN4" s="56">
        <f t="shared" si="8"/>
        <v>2.8958333333333335</v>
      </c>
      <c r="CO4" s="56">
        <f t="shared" si="8"/>
        <v>2.8958333333333335</v>
      </c>
      <c r="CP4" s="56">
        <f>SUM(CP109:CP148)/25</f>
        <v>3.02</v>
      </c>
      <c r="CQ4" s="56">
        <f>SUM(CQ109:CQ148)/25</f>
        <v>2.94</v>
      </c>
      <c r="CR4" s="56">
        <f>SUM(CR109:CR148)/25</f>
        <v>3.24</v>
      </c>
      <c r="CS4" s="56">
        <f>SUM(CS109:CS148)/25</f>
        <v>2.94</v>
      </c>
      <c r="CT4" s="56">
        <f>SUM(CT109:CT148)/25</f>
        <v>3</v>
      </c>
      <c r="CU4" s="56">
        <f t="shared" ref="CU4:DE4" si="9">SUM(CU109:CU148)/24</f>
        <v>5.875</v>
      </c>
      <c r="CV4" s="56">
        <f t="shared" si="9"/>
        <v>4.020833333333333</v>
      </c>
      <c r="CW4" s="56">
        <f t="shared" si="9"/>
        <v>4.625</v>
      </c>
      <c r="CX4" s="56">
        <f t="shared" si="9"/>
        <v>4.083333333333333</v>
      </c>
      <c r="CY4" s="56">
        <f t="shared" si="9"/>
        <v>3.6875</v>
      </c>
      <c r="CZ4" s="56">
        <f t="shared" si="9"/>
        <v>2.1666666666666665</v>
      </c>
      <c r="DA4" s="56">
        <f t="shared" si="9"/>
        <v>2.5416666666666665</v>
      </c>
      <c r="DB4" s="56">
        <f t="shared" si="9"/>
        <v>1.7708333333333333</v>
      </c>
      <c r="DC4" s="56">
        <f t="shared" si="9"/>
        <v>2.4375</v>
      </c>
      <c r="DD4" s="56">
        <f t="shared" si="9"/>
        <v>1.9583333333333333</v>
      </c>
      <c r="DE4" s="56">
        <f t="shared" si="9"/>
        <v>2.4583333333333335</v>
      </c>
      <c r="DF4" s="56">
        <f t="shared" ref="DF4:DK4" si="10">SUM(DF109:DF148)/24</f>
        <v>1.9375</v>
      </c>
      <c r="DG4" s="56">
        <f t="shared" si="10"/>
        <v>1.6666666666666667</v>
      </c>
      <c r="DH4" s="56">
        <f t="shared" si="10"/>
        <v>1.8958333333333333</v>
      </c>
      <c r="DI4" s="56">
        <f t="shared" si="10"/>
        <v>2.125</v>
      </c>
      <c r="DJ4" s="56">
        <f t="shared" si="10"/>
        <v>2.0625</v>
      </c>
      <c r="DK4" s="56">
        <f t="shared" si="10"/>
        <v>3.7083333333333335</v>
      </c>
      <c r="DL4" s="56">
        <f t="shared" ref="DL4:DT4" si="11">SUM(DL109:DL148)/24</f>
        <v>2.9791666666666665</v>
      </c>
      <c r="DM4" s="56">
        <f t="shared" si="11"/>
        <v>2.3541666666666665</v>
      </c>
      <c r="DN4" s="56">
        <f t="shared" si="11"/>
        <v>2.75</v>
      </c>
      <c r="DO4" s="56">
        <f t="shared" si="11"/>
        <v>3.0833333333333335</v>
      </c>
      <c r="DP4" s="56">
        <f t="shared" si="11"/>
        <v>3.1458333333333335</v>
      </c>
      <c r="DQ4" s="56">
        <f t="shared" si="11"/>
        <v>0.83333333333333337</v>
      </c>
      <c r="DR4" s="56">
        <f t="shared" si="11"/>
        <v>0.83333333333333337</v>
      </c>
      <c r="DS4" s="56">
        <f t="shared" si="11"/>
        <v>0.89583333333333337</v>
      </c>
      <c r="DT4" s="56">
        <f t="shared" si="11"/>
        <v>0.72916666666666663</v>
      </c>
      <c r="DU4" s="56">
        <f>SUM(DU109:DU148)/25</f>
        <v>1.56</v>
      </c>
      <c r="DV4" s="56">
        <f>SUM(DV109:DV148)/25</f>
        <v>1.86</v>
      </c>
      <c r="DW4" s="56">
        <v>1.6</v>
      </c>
      <c r="DX4" s="56">
        <f>SUM(DX109:DX148)/25</f>
        <v>1.3</v>
      </c>
      <c r="DY4" s="56">
        <f>SUM(DY109:DY148)/25</f>
        <v>1.74</v>
      </c>
      <c r="DZ4" s="56">
        <f>SUM(DZ109:DZ148)/25</f>
        <v>1.52</v>
      </c>
      <c r="EA4" s="56">
        <f>SUM(EA109:EA148)/25</f>
        <v>1.36</v>
      </c>
      <c r="EB4" s="56">
        <f t="shared" ref="EB4:ER4" si="12">SUM(EB109:EB148)/24</f>
        <v>4.791666666666667</v>
      </c>
      <c r="EC4" s="56">
        <f t="shared" si="12"/>
        <v>4.270833333333333</v>
      </c>
      <c r="ED4" s="56">
        <f t="shared" si="12"/>
        <v>4.458333333333333</v>
      </c>
      <c r="EE4" s="56">
        <f t="shared" si="12"/>
        <v>3.625</v>
      </c>
      <c r="EF4" s="56">
        <f t="shared" si="12"/>
        <v>3.7916666666666665</v>
      </c>
      <c r="EG4" s="56">
        <f t="shared" si="12"/>
        <v>2.0416666666666665</v>
      </c>
      <c r="EH4" s="56">
        <f t="shared" si="12"/>
        <v>2.4375</v>
      </c>
      <c r="EI4" s="56">
        <f t="shared" si="12"/>
        <v>1.9583333333333333</v>
      </c>
      <c r="EJ4" s="56">
        <f t="shared" si="12"/>
        <v>1.6041666666666667</v>
      </c>
      <c r="EK4" s="56">
        <f t="shared" si="12"/>
        <v>3.6875</v>
      </c>
      <c r="EL4" s="56">
        <f t="shared" si="12"/>
        <v>3.8958333333333335</v>
      </c>
      <c r="EM4" s="56">
        <f t="shared" si="12"/>
        <v>3.4583333333333335</v>
      </c>
      <c r="EN4" s="56">
        <f t="shared" si="12"/>
        <v>2.6666666666666665</v>
      </c>
      <c r="EO4" s="56">
        <f t="shared" si="12"/>
        <v>3.25</v>
      </c>
      <c r="EP4" s="56">
        <f t="shared" si="12"/>
        <v>2.8958333333333335</v>
      </c>
      <c r="EQ4" s="56">
        <f t="shared" si="12"/>
        <v>2.1458333333333335</v>
      </c>
      <c r="ER4" s="56">
        <f t="shared" si="12"/>
        <v>1.9583333333333333</v>
      </c>
      <c r="ES4" s="56">
        <f t="shared" ref="ES4:FC4" si="13">SUM(ES109:ES148)/25</f>
        <v>2.2000000000000002</v>
      </c>
      <c r="ET4" s="56">
        <f t="shared" si="13"/>
        <v>2.64</v>
      </c>
      <c r="EU4" s="56">
        <f t="shared" si="13"/>
        <v>2.96</v>
      </c>
      <c r="EV4" s="56">
        <f t="shared" si="13"/>
        <v>2.96</v>
      </c>
      <c r="EW4" s="56">
        <f t="shared" si="13"/>
        <v>2.98</v>
      </c>
      <c r="EX4" s="56">
        <f t="shared" si="13"/>
        <v>3.08</v>
      </c>
      <c r="EY4" s="56">
        <f t="shared" si="13"/>
        <v>2.2200000000000002</v>
      </c>
      <c r="EZ4" s="56">
        <f t="shared" si="13"/>
        <v>2.1</v>
      </c>
      <c r="FA4" s="56">
        <f t="shared" si="13"/>
        <v>2.06</v>
      </c>
      <c r="FB4" s="56">
        <f t="shared" si="13"/>
        <v>1.92</v>
      </c>
      <c r="FC4" s="56">
        <f t="shared" si="13"/>
        <v>1.74</v>
      </c>
    </row>
    <row r="5" spans="1:159">
      <c r="A5" s="56">
        <f t="shared" ref="A5:S5" si="14">SUM(A12:A104)/61</f>
        <v>2.1967213114754101</v>
      </c>
      <c r="B5" s="56">
        <f t="shared" si="14"/>
        <v>2.1721311475409837</v>
      </c>
      <c r="C5" s="56">
        <f t="shared" si="14"/>
        <v>2.4918032786885247</v>
      </c>
      <c r="D5" s="56">
        <f t="shared" si="14"/>
        <v>2.5491803278688523</v>
      </c>
      <c r="E5" s="56">
        <f t="shared" si="14"/>
        <v>1.9918032786885247</v>
      </c>
      <c r="F5" s="56">
        <f t="shared" si="14"/>
        <v>2.7868852459016393</v>
      </c>
      <c r="G5" s="56">
        <f t="shared" si="14"/>
        <v>2.860655737704918</v>
      </c>
      <c r="H5" s="56">
        <f t="shared" si="14"/>
        <v>2.540983606557377</v>
      </c>
      <c r="I5" s="56">
        <f t="shared" si="14"/>
        <v>2.6639344262295084</v>
      </c>
      <c r="J5" s="56">
        <f t="shared" si="14"/>
        <v>2.5081967213114753</v>
      </c>
      <c r="K5" s="56">
        <f t="shared" si="14"/>
        <v>2.459016393442623</v>
      </c>
      <c r="L5" s="56">
        <f t="shared" si="14"/>
        <v>2.237704918032787</v>
      </c>
      <c r="M5" s="56">
        <f t="shared" si="14"/>
        <v>2.1885245901639343</v>
      </c>
      <c r="N5" s="56">
        <f t="shared" si="14"/>
        <v>2.4918032786885247</v>
      </c>
      <c r="O5" s="56">
        <f t="shared" si="14"/>
        <v>2.360655737704918</v>
      </c>
      <c r="P5" s="56">
        <f t="shared" si="14"/>
        <v>2.557377049180328</v>
      </c>
      <c r="Q5" s="56">
        <f t="shared" si="14"/>
        <v>2.180327868852459</v>
      </c>
      <c r="R5" s="56">
        <f t="shared" si="14"/>
        <v>2.5901639344262297</v>
      </c>
      <c r="S5" s="56">
        <f t="shared" si="14"/>
        <v>2.5901639344262297</v>
      </c>
      <c r="T5" s="56">
        <f t="shared" ref="T5:AC5" si="15">SUM(T12:T99)/73</f>
        <v>2.0205479452054793</v>
      </c>
      <c r="U5" s="56">
        <f t="shared" si="15"/>
        <v>2.547945205479452</v>
      </c>
      <c r="V5" s="56">
        <f t="shared" si="15"/>
        <v>2.2945205479452055</v>
      </c>
      <c r="W5" s="56">
        <f t="shared" si="15"/>
        <v>2.2876712328767121</v>
      </c>
      <c r="X5" s="56">
        <f t="shared" si="15"/>
        <v>1.9657534246575343</v>
      </c>
      <c r="Y5" s="56">
        <f t="shared" si="15"/>
        <v>0.84246575342465757</v>
      </c>
      <c r="Z5" s="56">
        <f t="shared" si="15"/>
        <v>1.0684931506849316</v>
      </c>
      <c r="AA5" s="56">
        <f t="shared" si="15"/>
        <v>0.87671232876712324</v>
      </c>
      <c r="AB5" s="56">
        <f t="shared" si="15"/>
        <v>0.95205479452054798</v>
      </c>
      <c r="AC5" s="56">
        <f t="shared" si="15"/>
        <v>0.9726027397260274</v>
      </c>
      <c r="AD5" s="56">
        <f>SUM(AD12:AD104)/61</f>
        <v>2.237704918032787</v>
      </c>
      <c r="AE5" s="56">
        <f>SUM(AE12:AE104)/61</f>
        <v>2.0327868852459017</v>
      </c>
      <c r="AF5" s="56">
        <f>SUM(AF12:AF104)/61</f>
        <v>1.901639344262295</v>
      </c>
      <c r="AG5" s="56">
        <f>SUM(AG12:AG104)/61</f>
        <v>1.5901639344262295</v>
      </c>
      <c r="AH5" s="56">
        <f t="shared" ref="AH5:AQ5" si="16">SUM(AH12:AH99)/73</f>
        <v>1.273972602739726</v>
      </c>
      <c r="AI5" s="56">
        <f t="shared" si="16"/>
        <v>1.273972602739726</v>
      </c>
      <c r="AJ5" s="56">
        <f t="shared" si="16"/>
        <v>1.1438356164383561</v>
      </c>
      <c r="AK5" s="56">
        <f t="shared" si="16"/>
        <v>1.3904109589041096</v>
      </c>
      <c r="AL5" s="56">
        <f t="shared" si="16"/>
        <v>1.4315068493150684</v>
      </c>
      <c r="AM5" s="56">
        <f t="shared" si="16"/>
        <v>2.3150684931506849</v>
      </c>
      <c r="AN5" s="56">
        <f t="shared" si="16"/>
        <v>2.1369863013698631</v>
      </c>
      <c r="AO5" s="56">
        <f t="shared" si="16"/>
        <v>2.5</v>
      </c>
      <c r="AP5" s="56">
        <f t="shared" si="16"/>
        <v>2.6095890410958904</v>
      </c>
      <c r="AQ5" s="56">
        <f t="shared" si="16"/>
        <v>2.4178082191780823</v>
      </c>
      <c r="AR5" s="56">
        <f t="shared" ref="AR5:AW5" si="17">SUM(AR12:AR99)/73</f>
        <v>2.0136986301369864</v>
      </c>
      <c r="AS5" s="56">
        <f t="shared" si="17"/>
        <v>2.2465753424657535</v>
      </c>
      <c r="AT5" s="56">
        <f t="shared" si="17"/>
        <v>1.9657534246575343</v>
      </c>
      <c r="AU5" s="56">
        <f t="shared" si="17"/>
        <v>2.1095890410958904</v>
      </c>
      <c r="AV5" s="56">
        <f t="shared" si="17"/>
        <v>2.3013698630136985</v>
      </c>
      <c r="AW5" s="56">
        <f t="shared" si="17"/>
        <v>2.3082191780821919</v>
      </c>
      <c r="AX5" s="56">
        <f t="shared" ref="AX5:BG5" si="18">SUM(AX12:AX99)/73</f>
        <v>2.1849315068493151</v>
      </c>
      <c r="AY5" s="56">
        <f t="shared" si="18"/>
        <v>1.8972602739726028</v>
      </c>
      <c r="AZ5" s="56">
        <f t="shared" si="18"/>
        <v>1.8424657534246576</v>
      </c>
      <c r="BA5" s="56">
        <f t="shared" si="18"/>
        <v>1.6095890410958904</v>
      </c>
      <c r="BB5" s="56">
        <f t="shared" si="18"/>
        <v>2.0616438356164384</v>
      </c>
      <c r="BC5" s="56">
        <f t="shared" si="18"/>
        <v>1.5342465753424657</v>
      </c>
      <c r="BD5" s="56">
        <f t="shared" si="18"/>
        <v>1.9794520547945205</v>
      </c>
      <c r="BE5" s="56">
        <f t="shared" si="18"/>
        <v>2.1164383561643834</v>
      </c>
      <c r="BF5" s="56">
        <f t="shared" si="18"/>
        <v>1.6506849315068493</v>
      </c>
      <c r="BG5" s="56">
        <f t="shared" si="18"/>
        <v>1.821917808219178</v>
      </c>
      <c r="BH5" s="56">
        <f t="shared" ref="BH5:BQ5" si="19">SUM(BH12:BH99)/73</f>
        <v>2.0410958904109591</v>
      </c>
      <c r="BI5" s="56">
        <f t="shared" si="19"/>
        <v>1.9931506849315068</v>
      </c>
      <c r="BJ5" s="56">
        <f t="shared" si="19"/>
        <v>1.7534246575342465</v>
      </c>
      <c r="BK5" s="56">
        <f t="shared" si="19"/>
        <v>1.6986301369863013</v>
      </c>
      <c r="BL5" s="56">
        <f t="shared" si="19"/>
        <v>1.3904109589041096</v>
      </c>
      <c r="BM5" s="56">
        <f t="shared" si="19"/>
        <v>2.3972602739726026</v>
      </c>
      <c r="BN5" s="56">
        <f t="shared" si="19"/>
        <v>1.7876712328767124</v>
      </c>
      <c r="BO5" s="56">
        <f t="shared" si="19"/>
        <v>1.7534246575342465</v>
      </c>
      <c r="BP5" s="56">
        <f t="shared" si="19"/>
        <v>2.1849315068493151</v>
      </c>
      <c r="BQ5" s="56">
        <f t="shared" si="19"/>
        <v>1.8698630136986301</v>
      </c>
      <c r="BR5" s="56">
        <f t="shared" ref="BR5:BW5" si="20">SUM(BR12:BR99)/73</f>
        <v>1.6410958904109589</v>
      </c>
      <c r="BS5" s="56">
        <f t="shared" si="20"/>
        <v>1.5684931506849316</v>
      </c>
      <c r="BT5" s="56">
        <f t="shared" si="20"/>
        <v>1.3835616438356164</v>
      </c>
      <c r="BU5" s="56">
        <f t="shared" si="20"/>
        <v>1.6095890410958904</v>
      </c>
      <c r="BV5" s="56">
        <f t="shared" si="20"/>
        <v>1.8013698630136987</v>
      </c>
      <c r="BW5" s="56">
        <f t="shared" si="20"/>
        <v>1.8287671232876712</v>
      </c>
      <c r="BX5" s="56">
        <f t="shared" ref="BX5:CD5" si="21">SUM(BX12:BX99)/73</f>
        <v>1.8767123287671232</v>
      </c>
      <c r="BY5" s="56">
        <f t="shared" si="21"/>
        <v>1.6095890410958904</v>
      </c>
      <c r="BZ5" s="56">
        <f t="shared" si="21"/>
        <v>1.8767123287671232</v>
      </c>
      <c r="CA5" s="56">
        <f t="shared" si="21"/>
        <v>1.7328767123287672</v>
      </c>
      <c r="CB5" s="56">
        <f t="shared" si="21"/>
        <v>1.7328767123287672</v>
      </c>
      <c r="CC5" s="56">
        <f t="shared" si="21"/>
        <v>1.904109589041096</v>
      </c>
      <c r="CD5" s="56">
        <f t="shared" si="21"/>
        <v>1.8561643835616439</v>
      </c>
      <c r="CE5" s="56">
        <f t="shared" ref="CE5:CO5" si="22">SUM(CE12:CE99)/73</f>
        <v>2.1164383561643834</v>
      </c>
      <c r="CF5" s="56">
        <f t="shared" si="22"/>
        <v>1.9589041095890412</v>
      </c>
      <c r="CG5" s="56">
        <f t="shared" si="22"/>
        <v>1.952054794520548</v>
      </c>
      <c r="CH5" s="56">
        <f t="shared" si="22"/>
        <v>1.6712328767123288</v>
      </c>
      <c r="CI5" s="56">
        <f t="shared" si="22"/>
        <v>1.821917808219178</v>
      </c>
      <c r="CJ5" s="56">
        <f t="shared" si="22"/>
        <v>1.5917808219178082</v>
      </c>
      <c r="CK5" s="56">
        <f t="shared" si="22"/>
        <v>1.2465753424657535</v>
      </c>
      <c r="CL5" s="56">
        <f t="shared" si="22"/>
        <v>1.2191780821917808</v>
      </c>
      <c r="CM5" s="56">
        <f t="shared" si="22"/>
        <v>1.952054794520548</v>
      </c>
      <c r="CN5" s="56">
        <f t="shared" si="22"/>
        <v>2.0342465753424657</v>
      </c>
      <c r="CO5" s="56">
        <f t="shared" si="22"/>
        <v>2.0684931506849313</v>
      </c>
      <c r="CP5" s="56">
        <f>SUM(CP12:CP104)/61</f>
        <v>1.9262295081967213</v>
      </c>
      <c r="CQ5" s="56">
        <f>SUM(CQ12:CQ104)/61</f>
        <v>1.7377049180327868</v>
      </c>
      <c r="CR5" s="56">
        <f>SUM(CR12:CR104)/61</f>
        <v>2.377049180327869</v>
      </c>
      <c r="CS5" s="56">
        <f>SUM(CS12:CS104)/61</f>
        <v>2.4098360655737703</v>
      </c>
      <c r="CT5" s="56">
        <f>SUM(CT12:CT104)/61</f>
        <v>2.7131147540983607</v>
      </c>
      <c r="CU5" s="56">
        <f t="shared" ref="CU5:DE5" si="23">SUM(CU12:CU99)/73</f>
        <v>1.6849315068493151</v>
      </c>
      <c r="CV5" s="56">
        <f t="shared" si="23"/>
        <v>1.6232876712328768</v>
      </c>
      <c r="CW5" s="56">
        <f t="shared" si="23"/>
        <v>1.5205479452054795</v>
      </c>
      <c r="CX5" s="56">
        <f t="shared" si="23"/>
        <v>1.773972602739726</v>
      </c>
      <c r="CY5" s="56">
        <f t="shared" si="23"/>
        <v>1.6643835616438356</v>
      </c>
      <c r="CZ5" s="56">
        <f t="shared" si="23"/>
        <v>1.9657534246575343</v>
      </c>
      <c r="DA5" s="56">
        <f t="shared" si="23"/>
        <v>1.8356164383561644</v>
      </c>
      <c r="DB5" s="56">
        <f t="shared" si="23"/>
        <v>1.8698630136986301</v>
      </c>
      <c r="DC5" s="56">
        <f t="shared" si="23"/>
        <v>2.2465753424657535</v>
      </c>
      <c r="DD5" s="56">
        <f t="shared" si="23"/>
        <v>2.1575342465753424</v>
      </c>
      <c r="DE5" s="56">
        <f t="shared" si="23"/>
        <v>2.1164383561643834</v>
      </c>
      <c r="DF5" s="56">
        <f t="shared" ref="DF5:DK5" si="24">SUM(DF12:DF99)/73</f>
        <v>2.2328767123287672</v>
      </c>
      <c r="DG5" s="56">
        <f t="shared" si="24"/>
        <v>2.6095890410958904</v>
      </c>
      <c r="DH5" s="56">
        <f t="shared" si="24"/>
        <v>2.2945205479452055</v>
      </c>
      <c r="DI5" s="56">
        <f t="shared" si="24"/>
        <v>2.2123287671232879</v>
      </c>
      <c r="DJ5" s="56">
        <f t="shared" si="24"/>
        <v>2.6027397260273974</v>
      </c>
      <c r="DK5" s="56">
        <f t="shared" si="24"/>
        <v>2.0753424657534247</v>
      </c>
      <c r="DL5" s="56">
        <f t="shared" ref="DL5:DT5" si="25">SUM(DL12:DL99)/73</f>
        <v>2.047945205479452</v>
      </c>
      <c r="DM5" s="56">
        <f t="shared" si="25"/>
        <v>1.9315068493150684</v>
      </c>
      <c r="DN5" s="56">
        <f t="shared" si="25"/>
        <v>1.9383561643835616</v>
      </c>
      <c r="DO5" s="56">
        <f t="shared" si="25"/>
        <v>2.3356164383561642</v>
      </c>
      <c r="DP5" s="56">
        <f t="shared" si="25"/>
        <v>2.047945205479452</v>
      </c>
      <c r="DQ5" s="56">
        <f t="shared" si="25"/>
        <v>1.0890410958904109</v>
      </c>
      <c r="DR5" s="56">
        <f t="shared" si="25"/>
        <v>1.3767123287671232</v>
      </c>
      <c r="DS5" s="56">
        <f t="shared" si="25"/>
        <v>1.178082191780822</v>
      </c>
      <c r="DT5" s="56">
        <f t="shared" si="25"/>
        <v>1.904109589041096</v>
      </c>
      <c r="DU5" s="56">
        <f t="shared" ref="DU5:EA5" si="26">SUM(DU12:DU99)/73</f>
        <v>1.1849315068493151</v>
      </c>
      <c r="DV5" s="56">
        <f t="shared" si="26"/>
        <v>1.1643835616438356</v>
      </c>
      <c r="DW5" s="56">
        <f t="shared" si="26"/>
        <v>0.91095890410958902</v>
      </c>
      <c r="DX5" s="56">
        <f t="shared" si="26"/>
        <v>0.76712328767123283</v>
      </c>
      <c r="DY5" s="56">
        <f t="shared" si="26"/>
        <v>0.67123287671232879</v>
      </c>
      <c r="DZ5" s="56">
        <f t="shared" si="26"/>
        <v>0.69178082191780821</v>
      </c>
      <c r="EA5" s="56">
        <f t="shared" si="26"/>
        <v>0.72602739726027399</v>
      </c>
      <c r="EB5" s="56">
        <f t="shared" ref="EB5:ER5" si="27">SUM(EB12:EB99)/73</f>
        <v>2.3835616438356166</v>
      </c>
      <c r="EC5" s="56">
        <f t="shared" si="27"/>
        <v>2.5616438356164384</v>
      </c>
      <c r="ED5" s="56">
        <f t="shared" si="27"/>
        <v>2.9315068493150687</v>
      </c>
      <c r="EE5" s="56">
        <f t="shared" si="27"/>
        <v>2.8493150684931505</v>
      </c>
      <c r="EF5" s="56">
        <f t="shared" si="27"/>
        <v>2.8356164383561642</v>
      </c>
      <c r="EG5" s="56">
        <f t="shared" si="27"/>
        <v>2.404109589041096</v>
      </c>
      <c r="EH5" s="56">
        <f t="shared" si="27"/>
        <v>2.3287671232876712</v>
      </c>
      <c r="EI5" s="56">
        <f t="shared" si="27"/>
        <v>2.0273972602739727</v>
      </c>
      <c r="EJ5" s="56">
        <f t="shared" si="27"/>
        <v>2</v>
      </c>
      <c r="EK5" s="56">
        <f t="shared" si="27"/>
        <v>2.4383561643835616</v>
      </c>
      <c r="EL5" s="56">
        <f t="shared" si="27"/>
        <v>2.1164383561643834</v>
      </c>
      <c r="EM5" s="56">
        <f t="shared" si="27"/>
        <v>1.4863013698630136</v>
      </c>
      <c r="EN5" s="56">
        <f t="shared" si="27"/>
        <v>1.726027397260274</v>
      </c>
      <c r="EO5" s="56">
        <f t="shared" si="27"/>
        <v>1.5342465753424657</v>
      </c>
      <c r="EP5" s="56">
        <f t="shared" si="27"/>
        <v>1.9315068493150684</v>
      </c>
      <c r="EQ5" s="56">
        <f t="shared" si="27"/>
        <v>1.8493150684931507</v>
      </c>
      <c r="ER5" s="56">
        <f t="shared" si="27"/>
        <v>1.952054794520548</v>
      </c>
      <c r="ES5" s="56">
        <f t="shared" ref="ES5:FA5" si="28">SUM(ES12:ES104)/61</f>
        <v>2</v>
      </c>
      <c r="ET5" s="56">
        <f t="shared" si="28"/>
        <v>2.237704918032787</v>
      </c>
      <c r="EU5" s="56">
        <f t="shared" si="28"/>
        <v>2.057377049180328</v>
      </c>
      <c r="EV5" s="56">
        <f t="shared" si="28"/>
        <v>1.8032786885245902</v>
      </c>
      <c r="EW5" s="56">
        <f t="shared" si="28"/>
        <v>2.0491803278688523</v>
      </c>
      <c r="EX5" s="56">
        <f t="shared" si="28"/>
        <v>2.877049180327869</v>
      </c>
      <c r="EY5" s="56">
        <f t="shared" si="28"/>
        <v>1.4836065573770492</v>
      </c>
      <c r="EZ5" s="56">
        <f t="shared" si="28"/>
        <v>1.680327868852459</v>
      </c>
      <c r="FA5" s="56">
        <f t="shared" si="28"/>
        <v>1.4754098360655739</v>
      </c>
      <c r="FB5" s="56">
        <f>SUM(FB12:FB99)/73</f>
        <v>1.3082191780821917</v>
      </c>
      <c r="FC5" s="56">
        <f>SUM(FC12:FC99)/73</f>
        <v>1.3424657534246576</v>
      </c>
    </row>
    <row r="6" spans="1:159">
      <c r="A6" s="56" t="s">
        <v>958</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row>
    <row r="7" spans="1:159">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row>
    <row r="8" spans="1:159">
      <c r="A8" s="11">
        <v>1.5</v>
      </c>
      <c r="B8" s="11">
        <v>1.5</v>
      </c>
      <c r="C8" s="11">
        <v>1</v>
      </c>
      <c r="D8" s="11">
        <v>1.5</v>
      </c>
      <c r="E8" s="11">
        <v>1</v>
      </c>
      <c r="F8" s="11">
        <v>1.5</v>
      </c>
      <c r="G8" s="11">
        <v>4.5</v>
      </c>
      <c r="H8" s="11">
        <v>4.5</v>
      </c>
      <c r="I8" s="11">
        <v>4.5</v>
      </c>
      <c r="J8" s="11">
        <v>6</v>
      </c>
      <c r="K8" s="11">
        <v>6</v>
      </c>
      <c r="L8" s="11">
        <v>6</v>
      </c>
      <c r="M8" s="11">
        <v>5.5</v>
      </c>
      <c r="N8" s="11">
        <v>5.5</v>
      </c>
      <c r="O8" s="11">
        <v>5.5</v>
      </c>
      <c r="P8" s="11">
        <v>5.5</v>
      </c>
      <c r="Q8" s="11">
        <v>4.5</v>
      </c>
      <c r="R8" s="11">
        <v>4.5</v>
      </c>
      <c r="S8" s="11">
        <v>4.5</v>
      </c>
      <c r="T8" s="11">
        <v>0</v>
      </c>
      <c r="U8" s="11">
        <v>0</v>
      </c>
      <c r="V8" s="11">
        <v>0</v>
      </c>
      <c r="W8" s="11">
        <v>0</v>
      </c>
      <c r="X8" s="11">
        <v>0</v>
      </c>
      <c r="Y8" s="11">
        <v>1.5</v>
      </c>
      <c r="Z8" s="11">
        <v>1.5</v>
      </c>
      <c r="AA8" s="11">
        <v>1.5</v>
      </c>
      <c r="AB8" s="11">
        <v>0.5</v>
      </c>
      <c r="AC8" s="11">
        <v>1</v>
      </c>
      <c r="AD8" s="11">
        <v>0.5</v>
      </c>
      <c r="AE8" s="11">
        <v>0.5</v>
      </c>
      <c r="AF8" s="11">
        <v>0.5</v>
      </c>
      <c r="AG8" s="11">
        <v>2</v>
      </c>
      <c r="AH8" s="11">
        <v>1.5</v>
      </c>
      <c r="AI8" s="11">
        <v>1.5</v>
      </c>
      <c r="AJ8" s="11">
        <v>1.5</v>
      </c>
      <c r="AK8" s="11">
        <v>1.5</v>
      </c>
      <c r="AL8" s="11">
        <v>1.5</v>
      </c>
      <c r="AM8" s="11">
        <v>0</v>
      </c>
      <c r="AN8" s="11">
        <v>0</v>
      </c>
      <c r="AO8" s="11">
        <v>0</v>
      </c>
      <c r="AP8" s="11">
        <v>0</v>
      </c>
      <c r="AQ8" s="11">
        <v>0</v>
      </c>
      <c r="AR8" s="11">
        <v>0</v>
      </c>
      <c r="AS8" s="11">
        <v>0</v>
      </c>
      <c r="AT8" s="11">
        <v>0</v>
      </c>
      <c r="AU8" s="11">
        <v>0</v>
      </c>
      <c r="AV8" s="11">
        <v>0</v>
      </c>
      <c r="AW8" s="11">
        <v>0</v>
      </c>
      <c r="AX8" s="11">
        <v>1</v>
      </c>
      <c r="AY8" s="11">
        <v>1</v>
      </c>
      <c r="AZ8" s="11">
        <v>1</v>
      </c>
      <c r="BA8" s="11">
        <v>2</v>
      </c>
      <c r="BB8" s="11">
        <v>2</v>
      </c>
      <c r="BC8" s="11">
        <v>1</v>
      </c>
      <c r="BD8" s="11">
        <v>1</v>
      </c>
      <c r="BE8" s="11">
        <v>1</v>
      </c>
      <c r="BF8" s="11">
        <v>4.5</v>
      </c>
      <c r="BG8" s="11">
        <v>4.5</v>
      </c>
      <c r="BH8" s="11">
        <v>2</v>
      </c>
      <c r="BI8" s="11">
        <v>2</v>
      </c>
      <c r="BJ8" s="11">
        <v>2</v>
      </c>
      <c r="BK8" s="11">
        <v>1</v>
      </c>
      <c r="BL8" s="11">
        <v>1</v>
      </c>
      <c r="BM8" s="11">
        <v>2</v>
      </c>
      <c r="BN8" s="11">
        <v>1</v>
      </c>
      <c r="BO8" s="11">
        <v>1</v>
      </c>
      <c r="BP8" s="11">
        <v>1</v>
      </c>
      <c r="BQ8" s="11">
        <v>1</v>
      </c>
      <c r="BR8" s="11">
        <v>0</v>
      </c>
      <c r="BS8" s="11">
        <v>0</v>
      </c>
      <c r="BT8" s="11">
        <v>0</v>
      </c>
      <c r="BU8" s="11">
        <v>0</v>
      </c>
      <c r="BV8" s="11">
        <v>0</v>
      </c>
      <c r="BW8" s="11">
        <v>0</v>
      </c>
      <c r="BX8" s="11">
        <v>4.5</v>
      </c>
      <c r="BY8" s="11">
        <v>1</v>
      </c>
      <c r="BZ8" s="11">
        <v>1</v>
      </c>
      <c r="CA8" s="11">
        <v>1</v>
      </c>
      <c r="CB8" s="11">
        <v>1</v>
      </c>
      <c r="CC8" s="11">
        <v>1</v>
      </c>
      <c r="CD8" s="11">
        <v>1</v>
      </c>
      <c r="CE8" s="11">
        <v>0</v>
      </c>
      <c r="CF8" s="11">
        <v>0</v>
      </c>
      <c r="CG8" s="11">
        <v>0</v>
      </c>
      <c r="CH8" s="11">
        <v>0</v>
      </c>
      <c r="CI8" s="11">
        <v>0</v>
      </c>
      <c r="CJ8" s="11">
        <v>1.5</v>
      </c>
      <c r="CK8" s="11">
        <v>1.5</v>
      </c>
      <c r="CL8" s="11">
        <v>1.5</v>
      </c>
      <c r="CM8" s="11">
        <v>1.5</v>
      </c>
      <c r="CN8" s="11">
        <v>1.5</v>
      </c>
      <c r="CO8" s="11">
        <v>1.5</v>
      </c>
      <c r="CP8" s="11">
        <v>1.5</v>
      </c>
      <c r="CQ8" s="11">
        <v>1.5</v>
      </c>
      <c r="CR8" s="11">
        <v>1</v>
      </c>
      <c r="CS8" s="11">
        <v>0.5</v>
      </c>
      <c r="CT8" s="11">
        <v>0.5</v>
      </c>
      <c r="CU8" s="11">
        <v>0</v>
      </c>
      <c r="CV8" s="11">
        <v>0</v>
      </c>
      <c r="CW8" s="11">
        <v>0</v>
      </c>
      <c r="CX8" s="11">
        <v>0</v>
      </c>
      <c r="CY8" s="11">
        <v>0</v>
      </c>
      <c r="CZ8" s="11">
        <v>0</v>
      </c>
      <c r="DA8" s="11">
        <v>0</v>
      </c>
      <c r="DB8" s="11">
        <v>0</v>
      </c>
      <c r="DC8" s="11">
        <v>0</v>
      </c>
      <c r="DD8" s="11">
        <v>0</v>
      </c>
      <c r="DE8" s="11">
        <v>0</v>
      </c>
      <c r="DF8" s="11">
        <v>0</v>
      </c>
      <c r="DG8" s="11">
        <v>0</v>
      </c>
      <c r="DH8" s="11">
        <v>0</v>
      </c>
      <c r="DI8" s="11">
        <v>0</v>
      </c>
      <c r="DJ8" s="11">
        <v>0</v>
      </c>
      <c r="DK8" s="11">
        <v>0</v>
      </c>
      <c r="DL8" s="11">
        <v>0</v>
      </c>
      <c r="DM8" s="11">
        <v>0</v>
      </c>
      <c r="DN8" s="11">
        <v>0</v>
      </c>
      <c r="DO8" s="11">
        <v>0</v>
      </c>
      <c r="DP8" s="11">
        <v>0</v>
      </c>
      <c r="DQ8" s="11">
        <v>0.5</v>
      </c>
      <c r="DR8" s="11">
        <v>0.5</v>
      </c>
      <c r="DS8" s="11">
        <v>2.5</v>
      </c>
      <c r="DT8" s="11">
        <v>3</v>
      </c>
      <c r="DU8" s="11">
        <v>2</v>
      </c>
      <c r="DV8" s="11">
        <v>1.5</v>
      </c>
      <c r="DW8" s="11">
        <v>1</v>
      </c>
      <c r="DX8" s="11">
        <v>1.5</v>
      </c>
      <c r="DY8" s="11">
        <v>1.5</v>
      </c>
      <c r="DZ8" s="11">
        <v>1.5</v>
      </c>
      <c r="EA8" s="11">
        <v>0.5</v>
      </c>
      <c r="EB8" s="11">
        <v>1.5</v>
      </c>
      <c r="EC8" s="11">
        <v>1.5</v>
      </c>
      <c r="ED8" s="11">
        <v>1.5</v>
      </c>
      <c r="EE8" s="11">
        <v>1.5</v>
      </c>
      <c r="EF8" s="11">
        <v>1.5</v>
      </c>
      <c r="EG8" s="11">
        <v>0</v>
      </c>
      <c r="EH8" s="11">
        <v>0</v>
      </c>
      <c r="EI8" s="11">
        <v>0</v>
      </c>
      <c r="EJ8" s="11">
        <v>0</v>
      </c>
      <c r="EK8" s="11">
        <v>0</v>
      </c>
      <c r="EL8" s="11">
        <v>0</v>
      </c>
      <c r="EM8" s="11">
        <v>1</v>
      </c>
      <c r="EN8" s="11">
        <v>1</v>
      </c>
      <c r="EO8" s="11">
        <v>1.5</v>
      </c>
      <c r="EP8" s="11">
        <v>1.5</v>
      </c>
      <c r="EQ8" s="11">
        <v>1.5</v>
      </c>
      <c r="ER8" s="11">
        <v>1.5</v>
      </c>
      <c r="ES8" s="11">
        <v>1</v>
      </c>
      <c r="ET8" s="11">
        <v>0.5</v>
      </c>
      <c r="EU8" s="11">
        <v>0.5</v>
      </c>
      <c r="EV8" s="11">
        <v>1.5</v>
      </c>
      <c r="EW8" s="11">
        <v>1.5</v>
      </c>
      <c r="EX8" s="11">
        <v>1.5</v>
      </c>
      <c r="EY8" s="11">
        <v>3.5</v>
      </c>
      <c r="EZ8" s="11">
        <v>3.5</v>
      </c>
      <c r="FA8" s="11">
        <v>1</v>
      </c>
      <c r="FB8" s="11">
        <v>1.5</v>
      </c>
      <c r="FC8" s="11">
        <v>0.5</v>
      </c>
    </row>
    <row r="9" spans="1:159">
      <c r="A9" s="11">
        <v>1.5</v>
      </c>
      <c r="B9" s="11">
        <v>1</v>
      </c>
      <c r="C9" s="11">
        <v>1.5</v>
      </c>
      <c r="D9" s="11">
        <v>0.5</v>
      </c>
      <c r="E9" s="11">
        <v>1</v>
      </c>
      <c r="F9" s="11">
        <v>1.5</v>
      </c>
      <c r="G9" s="11">
        <v>4.5</v>
      </c>
      <c r="H9" s="11">
        <v>5.5</v>
      </c>
      <c r="I9" s="11">
        <v>5.5</v>
      </c>
      <c r="J9" s="11">
        <v>6</v>
      </c>
      <c r="K9" s="11">
        <v>6</v>
      </c>
      <c r="L9" s="11">
        <v>6</v>
      </c>
      <c r="M9" s="11">
        <v>4.5</v>
      </c>
      <c r="N9" s="11">
        <v>4.5</v>
      </c>
      <c r="O9" s="11">
        <v>4.5</v>
      </c>
      <c r="P9" s="11">
        <v>4.5</v>
      </c>
      <c r="Q9" s="11">
        <v>4.5</v>
      </c>
      <c r="R9" s="11">
        <v>4.5</v>
      </c>
      <c r="S9" s="11">
        <v>4.5</v>
      </c>
      <c r="T9" s="11">
        <v>0</v>
      </c>
      <c r="U9" s="11">
        <v>0</v>
      </c>
      <c r="V9" s="11">
        <v>0</v>
      </c>
      <c r="W9" s="11">
        <v>0</v>
      </c>
      <c r="X9" s="11">
        <v>0</v>
      </c>
      <c r="Y9" s="11">
        <v>1.5</v>
      </c>
      <c r="Z9" s="11">
        <v>1.5</v>
      </c>
      <c r="AA9" s="11">
        <v>0.5</v>
      </c>
      <c r="AB9" s="11">
        <v>0.5</v>
      </c>
      <c r="AC9" s="11">
        <v>1</v>
      </c>
      <c r="AD9" s="11">
        <v>0.5</v>
      </c>
      <c r="AE9" s="11">
        <v>0.5</v>
      </c>
      <c r="AF9" s="11">
        <v>0.5</v>
      </c>
      <c r="AG9" s="11">
        <v>1.5</v>
      </c>
      <c r="AH9" s="11">
        <v>1</v>
      </c>
      <c r="AI9" s="11">
        <v>1</v>
      </c>
      <c r="AJ9" s="11">
        <v>1</v>
      </c>
      <c r="AK9" s="11">
        <v>1</v>
      </c>
      <c r="AL9" s="11">
        <v>1</v>
      </c>
      <c r="AM9" s="11">
        <v>0</v>
      </c>
      <c r="AN9" s="11">
        <v>0</v>
      </c>
      <c r="AO9" s="11">
        <v>0</v>
      </c>
      <c r="AP9" s="11">
        <v>0</v>
      </c>
      <c r="AQ9" s="11">
        <v>0</v>
      </c>
      <c r="AR9" s="11">
        <v>0</v>
      </c>
      <c r="AS9" s="11">
        <v>0</v>
      </c>
      <c r="AT9" s="11">
        <v>0</v>
      </c>
      <c r="AU9" s="11">
        <v>0</v>
      </c>
      <c r="AV9" s="11">
        <v>0</v>
      </c>
      <c r="AW9" s="11">
        <v>0</v>
      </c>
      <c r="AX9" s="11">
        <v>1</v>
      </c>
      <c r="AY9" s="11">
        <v>1</v>
      </c>
      <c r="AZ9" s="11">
        <v>1</v>
      </c>
      <c r="BA9" s="11">
        <v>2</v>
      </c>
      <c r="BB9" s="11">
        <v>2</v>
      </c>
      <c r="BC9" s="11">
        <v>1</v>
      </c>
      <c r="BD9" s="11">
        <v>1</v>
      </c>
      <c r="BE9" s="11">
        <v>1</v>
      </c>
      <c r="BF9" s="11">
        <v>4.5</v>
      </c>
      <c r="BG9" s="11">
        <v>4.5</v>
      </c>
      <c r="BH9" s="11">
        <v>2.5</v>
      </c>
      <c r="BI9" s="11">
        <v>1.5</v>
      </c>
      <c r="BJ9" s="11">
        <v>1.5</v>
      </c>
      <c r="BK9" s="11">
        <v>1</v>
      </c>
      <c r="BL9" s="11">
        <v>1</v>
      </c>
      <c r="BM9" s="11">
        <v>2.5</v>
      </c>
      <c r="BN9" s="11">
        <v>1</v>
      </c>
      <c r="BO9" s="11">
        <v>1</v>
      </c>
      <c r="BP9" s="11">
        <v>1</v>
      </c>
      <c r="BQ9" s="11">
        <v>1</v>
      </c>
      <c r="BR9" s="11">
        <v>0</v>
      </c>
      <c r="BS9" s="11">
        <v>0</v>
      </c>
      <c r="BT9" s="11">
        <v>0</v>
      </c>
      <c r="BU9" s="11">
        <v>0</v>
      </c>
      <c r="BV9" s="11">
        <v>0</v>
      </c>
      <c r="BW9" s="11">
        <v>0</v>
      </c>
      <c r="BX9" s="11">
        <v>3.5</v>
      </c>
      <c r="BY9" s="11">
        <v>1</v>
      </c>
      <c r="BZ9" s="11">
        <v>1</v>
      </c>
      <c r="CA9" s="11">
        <v>1</v>
      </c>
      <c r="CB9" s="11">
        <v>1</v>
      </c>
      <c r="CC9" s="11">
        <v>1</v>
      </c>
      <c r="CD9" s="11">
        <v>1</v>
      </c>
      <c r="CE9" s="11">
        <v>0</v>
      </c>
      <c r="CF9" s="11">
        <v>0</v>
      </c>
      <c r="CG9" s="11">
        <v>0</v>
      </c>
      <c r="CH9" s="11">
        <v>0</v>
      </c>
      <c r="CI9" s="11">
        <v>0</v>
      </c>
      <c r="CJ9" s="11">
        <v>1</v>
      </c>
      <c r="CK9" s="11">
        <v>1</v>
      </c>
      <c r="CL9" s="11">
        <v>1</v>
      </c>
      <c r="CM9" s="11">
        <v>1</v>
      </c>
      <c r="CN9" s="11">
        <v>1</v>
      </c>
      <c r="CO9" s="11">
        <v>1</v>
      </c>
      <c r="CP9" s="11">
        <v>1.5</v>
      </c>
      <c r="CQ9" s="11">
        <v>2</v>
      </c>
      <c r="CR9" s="11">
        <v>0.5</v>
      </c>
      <c r="CS9" s="11">
        <v>0.5</v>
      </c>
      <c r="CT9" s="11">
        <v>0.5</v>
      </c>
      <c r="CU9" s="11">
        <v>0</v>
      </c>
      <c r="CV9" s="11">
        <v>0</v>
      </c>
      <c r="CW9" s="11">
        <v>0</v>
      </c>
      <c r="CX9" s="11">
        <v>0</v>
      </c>
      <c r="CY9" s="11">
        <v>0</v>
      </c>
      <c r="CZ9" s="11">
        <v>0</v>
      </c>
      <c r="DA9" s="11">
        <v>0</v>
      </c>
      <c r="DB9" s="11">
        <v>0</v>
      </c>
      <c r="DC9" s="11">
        <v>0</v>
      </c>
      <c r="DD9" s="11">
        <v>0</v>
      </c>
      <c r="DE9" s="11">
        <v>0</v>
      </c>
      <c r="DF9" s="11">
        <v>0</v>
      </c>
      <c r="DG9" s="11">
        <v>0</v>
      </c>
      <c r="DH9" s="11">
        <v>0</v>
      </c>
      <c r="DI9" s="11">
        <v>0</v>
      </c>
      <c r="DJ9" s="11">
        <v>0</v>
      </c>
      <c r="DK9" s="11">
        <v>0</v>
      </c>
      <c r="DL9" s="11">
        <v>0</v>
      </c>
      <c r="DM9" s="11">
        <v>0</v>
      </c>
      <c r="DN9" s="11">
        <v>0</v>
      </c>
      <c r="DO9" s="11">
        <v>0</v>
      </c>
      <c r="DP9" s="11">
        <v>0</v>
      </c>
      <c r="DQ9" s="11">
        <v>0.5</v>
      </c>
      <c r="DR9" s="11">
        <v>0.5</v>
      </c>
      <c r="DS9" s="11">
        <v>2.5</v>
      </c>
      <c r="DT9" s="11">
        <v>3.5</v>
      </c>
      <c r="DU9" s="11">
        <v>0.5</v>
      </c>
      <c r="DV9" s="11">
        <v>0.5</v>
      </c>
      <c r="DW9" s="11">
        <v>1</v>
      </c>
      <c r="DX9" s="11">
        <v>1.5</v>
      </c>
      <c r="DY9" s="11">
        <v>1.5</v>
      </c>
      <c r="DZ9" s="11">
        <v>1</v>
      </c>
      <c r="EA9" s="11">
        <v>0.5</v>
      </c>
      <c r="EB9" s="11">
        <v>1</v>
      </c>
      <c r="EC9" s="11">
        <v>1</v>
      </c>
      <c r="ED9" s="11">
        <v>1</v>
      </c>
      <c r="EE9" s="11">
        <v>1</v>
      </c>
      <c r="EF9" s="11">
        <v>1</v>
      </c>
      <c r="EG9" s="11">
        <v>0</v>
      </c>
      <c r="EH9" s="11">
        <v>0</v>
      </c>
      <c r="EI9" s="11">
        <v>0</v>
      </c>
      <c r="EJ9" s="11">
        <v>0</v>
      </c>
      <c r="EK9" s="11">
        <v>0</v>
      </c>
      <c r="EL9" s="11">
        <v>0</v>
      </c>
      <c r="EM9" s="11">
        <v>1</v>
      </c>
      <c r="EN9" s="11">
        <v>1</v>
      </c>
      <c r="EO9" s="11">
        <v>1</v>
      </c>
      <c r="EP9" s="11">
        <v>1</v>
      </c>
      <c r="EQ9" s="11">
        <v>1</v>
      </c>
      <c r="ER9" s="11">
        <v>1</v>
      </c>
      <c r="ES9" s="11">
        <v>1</v>
      </c>
      <c r="ET9" s="11">
        <v>1.5</v>
      </c>
      <c r="EU9" s="11">
        <v>0.5</v>
      </c>
      <c r="EV9" s="11">
        <v>1.5</v>
      </c>
      <c r="EW9" s="11">
        <v>1.5</v>
      </c>
      <c r="EX9" s="11">
        <v>1</v>
      </c>
      <c r="EY9" s="11">
        <v>2.5</v>
      </c>
      <c r="EZ9" s="11">
        <v>3.5</v>
      </c>
      <c r="FA9" s="11">
        <v>3</v>
      </c>
      <c r="FB9" s="11">
        <v>0.5</v>
      </c>
      <c r="FC9" s="11">
        <v>0.5</v>
      </c>
    </row>
    <row r="10" spans="1:159">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row>
    <row r="11" spans="1:159">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row>
    <row r="12" spans="1:159">
      <c r="A12" s="11">
        <v>8</v>
      </c>
      <c r="B12" s="11">
        <v>8</v>
      </c>
      <c r="C12" s="11">
        <v>8</v>
      </c>
      <c r="D12" s="11">
        <v>8</v>
      </c>
      <c r="E12" s="11">
        <v>2</v>
      </c>
      <c r="F12" s="11">
        <v>4.5</v>
      </c>
      <c r="G12" s="11">
        <v>4.5</v>
      </c>
      <c r="H12" s="11">
        <v>0</v>
      </c>
      <c r="I12" s="11">
        <v>0</v>
      </c>
      <c r="J12" s="11">
        <v>0</v>
      </c>
      <c r="K12" s="11">
        <v>0</v>
      </c>
      <c r="L12" s="11">
        <v>2</v>
      </c>
      <c r="M12" s="11">
        <v>0</v>
      </c>
      <c r="N12" s="11">
        <v>0</v>
      </c>
      <c r="O12" s="11">
        <v>0</v>
      </c>
      <c r="P12" s="11">
        <v>9.5</v>
      </c>
      <c r="Q12" s="11">
        <v>5.5</v>
      </c>
      <c r="R12" s="11">
        <v>7.5</v>
      </c>
      <c r="S12" s="11">
        <v>7.5</v>
      </c>
      <c r="T12" s="11">
        <v>2.5</v>
      </c>
      <c r="U12" s="11">
        <v>7.5</v>
      </c>
      <c r="V12" s="11">
        <v>4</v>
      </c>
      <c r="W12" s="11">
        <v>1.5</v>
      </c>
      <c r="X12" s="11">
        <v>0</v>
      </c>
      <c r="Y12" s="11">
        <v>0</v>
      </c>
      <c r="Z12" s="11">
        <v>5.5</v>
      </c>
      <c r="AA12" s="11">
        <v>1</v>
      </c>
      <c r="AB12" s="11">
        <v>2.5</v>
      </c>
      <c r="AC12" s="11">
        <v>0.5</v>
      </c>
      <c r="AD12" s="11">
        <v>3.5</v>
      </c>
      <c r="AE12" s="11">
        <v>2.5</v>
      </c>
      <c r="AF12" s="11">
        <v>1</v>
      </c>
      <c r="AG12" s="11">
        <v>0</v>
      </c>
      <c r="AH12" s="11">
        <v>0</v>
      </c>
      <c r="AI12" s="11">
        <v>0</v>
      </c>
      <c r="AJ12" s="11">
        <v>0</v>
      </c>
      <c r="AK12" s="11">
        <v>1.5</v>
      </c>
      <c r="AL12" s="11">
        <v>0</v>
      </c>
      <c r="AM12" s="11">
        <v>0</v>
      </c>
      <c r="AN12" s="11">
        <v>0</v>
      </c>
      <c r="AO12" s="11">
        <v>1.5</v>
      </c>
      <c r="AP12" s="11">
        <v>1</v>
      </c>
      <c r="AQ12" s="11">
        <v>1</v>
      </c>
      <c r="AR12" s="11">
        <v>4</v>
      </c>
      <c r="AS12" s="11">
        <v>1.5</v>
      </c>
      <c r="AT12" s="11">
        <v>2.5</v>
      </c>
      <c r="AU12" s="11">
        <v>1</v>
      </c>
      <c r="AV12" s="11">
        <v>3.5</v>
      </c>
      <c r="AW12" s="11">
        <v>1.5</v>
      </c>
      <c r="AX12" s="11">
        <v>2</v>
      </c>
      <c r="AY12" s="11">
        <v>2</v>
      </c>
      <c r="AZ12" s="11">
        <v>2.5</v>
      </c>
      <c r="BA12" s="11">
        <v>6.5</v>
      </c>
      <c r="BB12" s="11">
        <v>8</v>
      </c>
      <c r="BC12" s="11">
        <v>3</v>
      </c>
      <c r="BD12" s="11">
        <v>4</v>
      </c>
      <c r="BE12" s="11">
        <v>0</v>
      </c>
      <c r="BF12" s="11">
        <v>0.5</v>
      </c>
      <c r="BG12" s="11">
        <v>4.5</v>
      </c>
      <c r="BH12" s="11">
        <v>0</v>
      </c>
      <c r="BI12" s="11">
        <v>0</v>
      </c>
      <c r="BJ12" s="11">
        <v>4</v>
      </c>
      <c r="BK12" s="11">
        <v>4</v>
      </c>
      <c r="BL12" s="11">
        <v>2.5</v>
      </c>
      <c r="BM12" s="11">
        <v>2.5</v>
      </c>
      <c r="BN12" s="11">
        <v>2.5</v>
      </c>
      <c r="BO12" s="11">
        <v>2.5</v>
      </c>
      <c r="BP12" s="11">
        <v>3.5</v>
      </c>
      <c r="BQ12" s="11">
        <v>4.5</v>
      </c>
      <c r="BR12" s="11">
        <v>6.5</v>
      </c>
      <c r="BS12" s="11">
        <v>1</v>
      </c>
      <c r="BT12" s="11">
        <v>2</v>
      </c>
      <c r="BU12" s="11">
        <v>0.5</v>
      </c>
      <c r="BV12" s="11">
        <v>0</v>
      </c>
      <c r="BW12" s="11">
        <v>0</v>
      </c>
      <c r="BX12" s="11">
        <v>1.5</v>
      </c>
      <c r="BY12" s="11">
        <v>0.5</v>
      </c>
      <c r="BZ12" s="11">
        <v>0</v>
      </c>
      <c r="CA12" s="11">
        <v>0</v>
      </c>
      <c r="CB12" s="11">
        <v>0</v>
      </c>
      <c r="CC12" s="11">
        <v>0.5</v>
      </c>
      <c r="CD12" s="11">
        <v>0</v>
      </c>
      <c r="CE12" s="11">
        <v>0</v>
      </c>
      <c r="CF12" s="11">
        <v>0</v>
      </c>
      <c r="CG12" s="11">
        <v>0</v>
      </c>
      <c r="CH12" s="11">
        <v>1</v>
      </c>
      <c r="CI12" s="11">
        <v>0</v>
      </c>
      <c r="CJ12" s="11">
        <v>2.2000000000000002</v>
      </c>
      <c r="CK12" s="11">
        <v>0</v>
      </c>
      <c r="CL12" s="11">
        <v>0</v>
      </c>
      <c r="CM12" s="11">
        <v>0</v>
      </c>
      <c r="CN12" s="11">
        <v>1</v>
      </c>
      <c r="CO12" s="11">
        <v>1</v>
      </c>
      <c r="CP12" s="11">
        <v>0</v>
      </c>
      <c r="CQ12" s="11">
        <v>2</v>
      </c>
      <c r="CR12" s="11">
        <v>4.5</v>
      </c>
      <c r="CS12" s="11">
        <v>2</v>
      </c>
      <c r="CT12" s="11">
        <v>7.5</v>
      </c>
      <c r="CU12" s="11">
        <v>3</v>
      </c>
      <c r="CV12" s="11">
        <v>1.5</v>
      </c>
      <c r="CW12" s="11">
        <v>0</v>
      </c>
      <c r="CX12" s="11">
        <v>0</v>
      </c>
      <c r="CY12" s="11">
        <v>0.5</v>
      </c>
      <c r="CZ12" s="11">
        <v>1</v>
      </c>
      <c r="DA12" s="11">
        <v>0</v>
      </c>
      <c r="DB12" s="11">
        <v>3</v>
      </c>
      <c r="DC12" s="11">
        <v>4.5</v>
      </c>
      <c r="DD12" s="11">
        <v>7</v>
      </c>
      <c r="DE12" s="11">
        <v>7.5</v>
      </c>
      <c r="DF12" s="11">
        <v>0</v>
      </c>
      <c r="DG12" s="11">
        <v>1</v>
      </c>
      <c r="DH12" s="11">
        <v>0</v>
      </c>
      <c r="DI12" s="11">
        <v>0</v>
      </c>
      <c r="DJ12" s="11">
        <v>2</v>
      </c>
      <c r="DK12" s="11">
        <v>4.5</v>
      </c>
      <c r="DL12" s="11">
        <v>7</v>
      </c>
      <c r="DM12" s="11">
        <v>3</v>
      </c>
      <c r="DN12" s="11">
        <v>0</v>
      </c>
      <c r="DO12" s="11">
        <v>6.5</v>
      </c>
      <c r="DP12" s="11">
        <v>3</v>
      </c>
      <c r="DQ12" s="11">
        <v>8.5</v>
      </c>
      <c r="DR12" s="11">
        <v>15</v>
      </c>
      <c r="DS12" s="11">
        <v>3.5</v>
      </c>
      <c r="DT12" s="11">
        <v>0</v>
      </c>
      <c r="DU12" s="11">
        <v>2</v>
      </c>
      <c r="DV12" s="11">
        <v>0</v>
      </c>
      <c r="DW12" s="11">
        <v>0.5</v>
      </c>
      <c r="DX12" s="11">
        <v>2.5</v>
      </c>
      <c r="DY12" s="11">
        <v>0</v>
      </c>
      <c r="DZ12" s="11">
        <v>0</v>
      </c>
      <c r="EA12" s="11">
        <v>0</v>
      </c>
      <c r="EB12" s="11">
        <v>1.5</v>
      </c>
      <c r="EC12" s="11">
        <v>0.5</v>
      </c>
      <c r="ED12" s="11">
        <v>4</v>
      </c>
      <c r="EE12" s="11">
        <v>2.5</v>
      </c>
      <c r="EF12" s="11">
        <v>6.5</v>
      </c>
      <c r="EG12" s="11">
        <v>0</v>
      </c>
      <c r="EH12" s="11">
        <v>0.5</v>
      </c>
      <c r="EI12" s="11">
        <v>0</v>
      </c>
      <c r="EJ12" s="11">
        <v>0</v>
      </c>
      <c r="EK12" s="11">
        <v>5</v>
      </c>
      <c r="EL12" s="11">
        <v>6</v>
      </c>
      <c r="EM12" s="11">
        <v>2.5</v>
      </c>
      <c r="EN12" s="11">
        <v>7.5</v>
      </c>
      <c r="EO12" s="11">
        <v>6.5</v>
      </c>
      <c r="EP12" s="11">
        <v>4</v>
      </c>
      <c r="EQ12" s="11">
        <v>3</v>
      </c>
      <c r="ER12" s="11">
        <v>4</v>
      </c>
      <c r="ES12" s="11">
        <v>2</v>
      </c>
      <c r="ET12" s="11">
        <v>2.5</v>
      </c>
      <c r="EU12" s="11">
        <v>1.5</v>
      </c>
      <c r="EV12" s="11">
        <v>1.5</v>
      </c>
      <c r="EW12" s="11">
        <v>0</v>
      </c>
      <c r="EX12" s="11">
        <v>9</v>
      </c>
      <c r="EY12" s="11">
        <v>0</v>
      </c>
      <c r="EZ12" s="11">
        <v>0</v>
      </c>
      <c r="FA12" s="11">
        <v>1.5</v>
      </c>
      <c r="FB12" s="11">
        <v>1.5</v>
      </c>
      <c r="FC12" s="11">
        <v>0</v>
      </c>
    </row>
    <row r="13" spans="1:159">
      <c r="A13" s="11">
        <v>0</v>
      </c>
      <c r="B13" s="11">
        <v>0</v>
      </c>
      <c r="C13" s="11">
        <v>0.5</v>
      </c>
      <c r="D13" s="11">
        <v>1</v>
      </c>
      <c r="E13" s="11">
        <v>0</v>
      </c>
      <c r="F13" s="11">
        <v>0.5</v>
      </c>
      <c r="G13" s="11">
        <v>0.5</v>
      </c>
      <c r="H13" s="11">
        <v>0.5</v>
      </c>
      <c r="I13" s="11">
        <v>0.5</v>
      </c>
      <c r="J13" s="11">
        <v>0.5</v>
      </c>
      <c r="K13" s="11">
        <v>0.5</v>
      </c>
      <c r="L13" s="11">
        <v>0</v>
      </c>
      <c r="M13" s="11">
        <v>0</v>
      </c>
      <c r="N13" s="11">
        <v>0</v>
      </c>
      <c r="O13" s="11">
        <v>0</v>
      </c>
      <c r="P13" s="11">
        <v>0</v>
      </c>
      <c r="Q13" s="11">
        <v>0</v>
      </c>
      <c r="R13" s="11">
        <v>0</v>
      </c>
      <c r="S13" s="11">
        <v>0</v>
      </c>
      <c r="T13" s="11">
        <v>0</v>
      </c>
      <c r="U13" s="11">
        <v>0</v>
      </c>
      <c r="V13" s="11">
        <v>0</v>
      </c>
      <c r="W13" s="11">
        <v>0</v>
      </c>
      <c r="X13" s="11">
        <v>0</v>
      </c>
      <c r="Y13" s="11">
        <v>0</v>
      </c>
      <c r="Z13" s="11">
        <v>3.5</v>
      </c>
      <c r="AA13" s="11">
        <v>5</v>
      </c>
      <c r="AB13" s="11">
        <v>5</v>
      </c>
      <c r="AC13" s="11">
        <v>0</v>
      </c>
      <c r="AD13" s="11">
        <v>0</v>
      </c>
      <c r="AE13" s="11">
        <v>0</v>
      </c>
      <c r="AF13" s="11">
        <v>0</v>
      </c>
      <c r="AG13" s="11">
        <v>0</v>
      </c>
      <c r="AH13" s="11">
        <v>0</v>
      </c>
      <c r="AI13" s="11">
        <v>0.5</v>
      </c>
      <c r="AJ13" s="11">
        <v>1.5</v>
      </c>
      <c r="AK13" s="11">
        <v>0</v>
      </c>
      <c r="AL13" s="11">
        <v>0</v>
      </c>
      <c r="AM13" s="11">
        <v>0</v>
      </c>
      <c r="AN13" s="11">
        <v>0</v>
      </c>
      <c r="AO13" s="11">
        <v>0</v>
      </c>
      <c r="AP13" s="11">
        <v>0</v>
      </c>
      <c r="AQ13" s="11">
        <v>0</v>
      </c>
      <c r="AR13" s="11">
        <v>0</v>
      </c>
      <c r="AS13" s="11">
        <v>0</v>
      </c>
      <c r="AT13" s="11">
        <v>5</v>
      </c>
      <c r="AU13" s="11">
        <v>0</v>
      </c>
      <c r="AV13" s="11">
        <v>0</v>
      </c>
      <c r="AW13" s="11">
        <v>0.5</v>
      </c>
      <c r="AX13" s="11">
        <v>1.5</v>
      </c>
      <c r="AY13" s="11">
        <v>0.5</v>
      </c>
      <c r="AZ13" s="11">
        <v>0.5</v>
      </c>
      <c r="BA13" s="11">
        <v>0.5</v>
      </c>
      <c r="BB13" s="11">
        <v>0.5</v>
      </c>
      <c r="BC13" s="11">
        <v>0</v>
      </c>
      <c r="BD13" s="11">
        <v>1</v>
      </c>
      <c r="BE13" s="11">
        <v>0</v>
      </c>
      <c r="BF13" s="11">
        <v>0</v>
      </c>
      <c r="BG13" s="11">
        <v>0</v>
      </c>
      <c r="BH13" s="11">
        <v>2</v>
      </c>
      <c r="BI13" s="11">
        <v>0.5</v>
      </c>
      <c r="BJ13" s="11">
        <v>0</v>
      </c>
      <c r="BK13" s="11">
        <v>0</v>
      </c>
      <c r="BL13" s="11">
        <v>0</v>
      </c>
      <c r="BM13" s="11">
        <v>2</v>
      </c>
      <c r="BN13" s="11">
        <v>1</v>
      </c>
      <c r="BO13" s="11">
        <v>0</v>
      </c>
      <c r="BP13" s="11">
        <v>0</v>
      </c>
      <c r="BQ13" s="11">
        <v>0</v>
      </c>
      <c r="BR13" s="11">
        <v>0</v>
      </c>
      <c r="BS13" s="11">
        <v>0</v>
      </c>
      <c r="BT13" s="11">
        <v>0</v>
      </c>
      <c r="BU13" s="11">
        <v>0</v>
      </c>
      <c r="BV13" s="11">
        <v>0</v>
      </c>
      <c r="BW13" s="11">
        <v>1.5</v>
      </c>
      <c r="BX13" s="11">
        <v>0</v>
      </c>
      <c r="BY13" s="11">
        <v>0</v>
      </c>
      <c r="BZ13" s="11">
        <v>0</v>
      </c>
      <c r="CA13" s="11">
        <v>4</v>
      </c>
      <c r="CB13" s="11">
        <v>0</v>
      </c>
      <c r="CC13" s="11">
        <v>6</v>
      </c>
      <c r="CD13" s="11">
        <v>0.5</v>
      </c>
      <c r="CE13" s="11">
        <v>0</v>
      </c>
      <c r="CF13" s="11">
        <v>0.5</v>
      </c>
      <c r="CG13" s="11">
        <v>0</v>
      </c>
      <c r="CH13" s="11">
        <v>0</v>
      </c>
      <c r="CI13" s="11">
        <v>0</v>
      </c>
      <c r="CJ13" s="11">
        <v>0</v>
      </c>
      <c r="CK13" s="11">
        <v>1.5</v>
      </c>
      <c r="CL13" s="11">
        <v>0</v>
      </c>
      <c r="CM13" s="11">
        <v>4.5</v>
      </c>
      <c r="CN13" s="11">
        <v>0</v>
      </c>
      <c r="CO13" s="11">
        <v>1</v>
      </c>
      <c r="CP13" s="11">
        <v>0</v>
      </c>
      <c r="CQ13" s="11">
        <v>0</v>
      </c>
      <c r="CR13" s="11">
        <v>1</v>
      </c>
      <c r="CS13" s="11">
        <v>0</v>
      </c>
      <c r="CT13" s="11">
        <v>0</v>
      </c>
      <c r="CU13" s="11">
        <v>0</v>
      </c>
      <c r="CV13" s="11">
        <v>0</v>
      </c>
      <c r="CW13" s="11">
        <v>0</v>
      </c>
      <c r="CX13" s="11">
        <v>0</v>
      </c>
      <c r="CY13" s="11">
        <v>1.5</v>
      </c>
      <c r="CZ13" s="11">
        <v>3.5</v>
      </c>
      <c r="DA13" s="11">
        <v>11</v>
      </c>
      <c r="DB13" s="11">
        <v>0</v>
      </c>
      <c r="DC13" s="11">
        <v>2.5</v>
      </c>
      <c r="DD13" s="11">
        <v>1</v>
      </c>
      <c r="DE13" s="11">
        <v>0</v>
      </c>
      <c r="DF13" s="11">
        <v>0</v>
      </c>
      <c r="DG13" s="11">
        <v>0</v>
      </c>
      <c r="DH13" s="11">
        <v>0</v>
      </c>
      <c r="DI13" s="11">
        <v>0</v>
      </c>
      <c r="DJ13" s="11">
        <v>0</v>
      </c>
      <c r="DK13" s="11">
        <v>0</v>
      </c>
      <c r="DL13" s="11">
        <v>0</v>
      </c>
      <c r="DM13" s="11">
        <v>0</v>
      </c>
      <c r="DN13" s="11">
        <v>0</v>
      </c>
      <c r="DO13" s="11">
        <v>0</v>
      </c>
      <c r="DP13" s="11">
        <v>0.5</v>
      </c>
      <c r="DQ13" s="11">
        <v>0</v>
      </c>
      <c r="DR13" s="11">
        <v>0</v>
      </c>
      <c r="DS13" s="11">
        <v>0</v>
      </c>
      <c r="DT13" s="11">
        <v>0</v>
      </c>
      <c r="DU13" s="11">
        <v>0</v>
      </c>
      <c r="DV13" s="11">
        <v>0</v>
      </c>
      <c r="DW13" s="11">
        <v>5</v>
      </c>
      <c r="DX13" s="11">
        <v>0</v>
      </c>
      <c r="DY13" s="11">
        <v>0</v>
      </c>
      <c r="DZ13" s="11">
        <v>0</v>
      </c>
      <c r="EA13" s="11">
        <v>0</v>
      </c>
      <c r="EB13" s="11">
        <v>1</v>
      </c>
      <c r="EC13" s="11">
        <v>0.5</v>
      </c>
      <c r="ED13" s="11">
        <v>1</v>
      </c>
      <c r="EE13" s="11">
        <v>1.5</v>
      </c>
      <c r="EF13" s="11">
        <v>1</v>
      </c>
      <c r="EG13" s="11">
        <v>3.5</v>
      </c>
      <c r="EH13" s="11">
        <v>0.5</v>
      </c>
      <c r="EI13" s="11">
        <v>0</v>
      </c>
      <c r="EJ13" s="11">
        <v>0</v>
      </c>
      <c r="EK13" s="11">
        <v>0</v>
      </c>
      <c r="EL13" s="11">
        <v>0.5</v>
      </c>
      <c r="EM13" s="11">
        <v>0</v>
      </c>
      <c r="EN13" s="11">
        <v>0</v>
      </c>
      <c r="EO13" s="11">
        <v>0</v>
      </c>
      <c r="EP13" s="11">
        <v>0</v>
      </c>
      <c r="EQ13" s="11">
        <v>0</v>
      </c>
      <c r="ER13" s="11">
        <v>2</v>
      </c>
      <c r="ES13" s="11">
        <v>0</v>
      </c>
      <c r="ET13" s="11">
        <v>0</v>
      </c>
      <c r="EU13" s="11">
        <v>0</v>
      </c>
      <c r="EV13" s="11">
        <v>0</v>
      </c>
      <c r="EW13" s="11">
        <v>0</v>
      </c>
      <c r="EX13" s="11">
        <v>0</v>
      </c>
      <c r="EY13" s="11">
        <v>3</v>
      </c>
      <c r="EZ13" s="11">
        <v>3</v>
      </c>
      <c r="FA13" s="11">
        <v>0</v>
      </c>
      <c r="FB13" s="11">
        <v>0</v>
      </c>
      <c r="FC13" s="11">
        <v>0</v>
      </c>
    </row>
    <row r="14" spans="1:159">
      <c r="A14" s="11">
        <v>16</v>
      </c>
      <c r="B14" s="11">
        <v>16</v>
      </c>
      <c r="C14" s="11">
        <v>16</v>
      </c>
      <c r="D14" s="11">
        <v>16</v>
      </c>
      <c r="E14" s="11">
        <v>16</v>
      </c>
      <c r="F14" s="11">
        <v>32.5</v>
      </c>
      <c r="G14" s="11">
        <v>27.5</v>
      </c>
      <c r="H14" s="11">
        <v>27.5</v>
      </c>
      <c r="I14" s="11">
        <v>27.5</v>
      </c>
      <c r="J14" s="11">
        <v>27.5</v>
      </c>
      <c r="K14" s="11">
        <v>27.5</v>
      </c>
      <c r="L14" s="11">
        <v>27.5</v>
      </c>
      <c r="M14" s="11">
        <v>27.5</v>
      </c>
      <c r="N14" s="11">
        <v>27.5</v>
      </c>
      <c r="O14" s="11">
        <v>27.5</v>
      </c>
      <c r="P14" s="11">
        <v>27.5</v>
      </c>
      <c r="Q14" s="11">
        <v>22.5</v>
      </c>
      <c r="R14" s="11">
        <v>22.5</v>
      </c>
      <c r="S14" s="11">
        <v>22.5</v>
      </c>
      <c r="T14" s="11">
        <v>27.5</v>
      </c>
      <c r="U14" s="11">
        <v>27.5</v>
      </c>
      <c r="V14" s="11">
        <v>27.5</v>
      </c>
      <c r="W14" s="11">
        <v>22.5</v>
      </c>
      <c r="X14" s="11">
        <v>25</v>
      </c>
      <c r="Y14" s="11">
        <v>12.5</v>
      </c>
      <c r="Z14" s="11">
        <v>12.5</v>
      </c>
      <c r="AA14" s="11">
        <v>12.5</v>
      </c>
      <c r="AB14" s="11">
        <v>12.5</v>
      </c>
      <c r="AC14" s="11">
        <v>10.5</v>
      </c>
      <c r="AD14" s="11">
        <v>17.5</v>
      </c>
      <c r="AE14" s="11">
        <v>12.5</v>
      </c>
      <c r="AF14" s="11">
        <v>12.5</v>
      </c>
      <c r="AG14" s="11">
        <v>10</v>
      </c>
      <c r="AH14" s="11">
        <v>9.5</v>
      </c>
      <c r="AI14" s="11">
        <v>10</v>
      </c>
      <c r="AJ14" s="11">
        <v>8.5</v>
      </c>
      <c r="AK14" s="11">
        <v>5</v>
      </c>
      <c r="AL14" s="11">
        <v>8.5</v>
      </c>
      <c r="AM14" s="11">
        <v>13</v>
      </c>
      <c r="AN14" s="11">
        <v>21.5</v>
      </c>
      <c r="AO14" s="11">
        <v>21.5</v>
      </c>
      <c r="AP14" s="11">
        <v>23.5</v>
      </c>
      <c r="AQ14" s="11">
        <v>19.5</v>
      </c>
      <c r="AR14" s="11">
        <v>23.5</v>
      </c>
      <c r="AS14" s="11">
        <v>22.5</v>
      </c>
      <c r="AT14" s="11">
        <v>22</v>
      </c>
      <c r="AU14" s="11">
        <v>25.5</v>
      </c>
      <c r="AV14" s="11">
        <v>23</v>
      </c>
      <c r="AW14" s="11">
        <v>24.5</v>
      </c>
      <c r="AX14" s="11">
        <v>12.5</v>
      </c>
      <c r="AY14" s="11">
        <v>12</v>
      </c>
      <c r="AZ14" s="11">
        <v>13.5</v>
      </c>
      <c r="BA14" s="11">
        <v>10.5</v>
      </c>
      <c r="BB14" s="11">
        <v>17.5</v>
      </c>
      <c r="BC14" s="11">
        <v>8.5</v>
      </c>
      <c r="BD14" s="11">
        <v>14</v>
      </c>
      <c r="BE14" s="11">
        <v>13.5</v>
      </c>
      <c r="BF14" s="11">
        <v>12.5</v>
      </c>
      <c r="BG14" s="11">
        <v>14</v>
      </c>
      <c r="BH14" s="11">
        <v>18.5</v>
      </c>
      <c r="BI14" s="11">
        <v>14.5</v>
      </c>
      <c r="BJ14" s="11">
        <v>12</v>
      </c>
      <c r="BK14" s="11">
        <v>15</v>
      </c>
      <c r="BL14" s="11">
        <v>12</v>
      </c>
      <c r="BM14" s="11">
        <v>21</v>
      </c>
      <c r="BN14" s="11">
        <v>15.5</v>
      </c>
      <c r="BO14" s="11">
        <v>15</v>
      </c>
      <c r="BP14" s="11">
        <v>14.5</v>
      </c>
      <c r="BQ14" s="11">
        <v>16</v>
      </c>
      <c r="BR14" s="11">
        <v>23</v>
      </c>
      <c r="BS14" s="11">
        <v>20</v>
      </c>
      <c r="BT14" s="11">
        <v>20</v>
      </c>
      <c r="BU14" s="11">
        <v>15.5</v>
      </c>
      <c r="BV14" s="11">
        <v>16.5</v>
      </c>
      <c r="BW14" s="11">
        <v>21</v>
      </c>
      <c r="BX14" s="11">
        <v>16</v>
      </c>
      <c r="BY14" s="11">
        <v>25.5</v>
      </c>
      <c r="BZ14" s="11">
        <v>25.5</v>
      </c>
      <c r="CA14" s="11">
        <v>25.5</v>
      </c>
      <c r="CB14" s="11">
        <v>26</v>
      </c>
      <c r="CC14" s="11">
        <v>18</v>
      </c>
      <c r="CD14" s="11">
        <v>16.5</v>
      </c>
      <c r="CE14" s="11">
        <v>19.5</v>
      </c>
      <c r="CF14" s="11">
        <v>19</v>
      </c>
      <c r="CG14" s="11">
        <v>18.5</v>
      </c>
      <c r="CH14" s="11">
        <v>17</v>
      </c>
      <c r="CI14" s="11">
        <v>16.5</v>
      </c>
      <c r="CJ14" s="11">
        <v>9</v>
      </c>
      <c r="CK14" s="11">
        <v>4.5</v>
      </c>
      <c r="CL14" s="11">
        <v>7</v>
      </c>
      <c r="CM14" s="11">
        <v>7.5</v>
      </c>
      <c r="CN14" s="11">
        <v>7.5</v>
      </c>
      <c r="CO14" s="11">
        <v>8</v>
      </c>
      <c r="CP14" s="11">
        <v>27.5</v>
      </c>
      <c r="CQ14" s="11">
        <v>27.5</v>
      </c>
      <c r="CR14" s="11">
        <v>27.5</v>
      </c>
      <c r="CS14" s="11">
        <v>27.5</v>
      </c>
      <c r="CT14" s="11">
        <v>27.5</v>
      </c>
      <c r="CU14" s="11">
        <v>24</v>
      </c>
      <c r="CV14" s="11">
        <v>16.5</v>
      </c>
      <c r="CW14" s="11">
        <v>19.5</v>
      </c>
      <c r="CX14" s="11">
        <v>21</v>
      </c>
      <c r="CY14" s="11">
        <v>19.5</v>
      </c>
      <c r="CZ14" s="11">
        <v>32.5</v>
      </c>
      <c r="DA14" s="11">
        <v>27.5</v>
      </c>
      <c r="DB14" s="11">
        <v>27.5</v>
      </c>
      <c r="DC14" s="11">
        <v>45</v>
      </c>
      <c r="DD14" s="11">
        <v>42.5</v>
      </c>
      <c r="DE14" s="11">
        <v>37.5</v>
      </c>
      <c r="DF14" s="11">
        <v>27.5</v>
      </c>
      <c r="DG14" s="11">
        <v>30</v>
      </c>
      <c r="DH14" s="11">
        <v>30</v>
      </c>
      <c r="DI14" s="11">
        <v>27.5</v>
      </c>
      <c r="DJ14" s="11">
        <v>27.5</v>
      </c>
      <c r="DK14" s="11">
        <v>30</v>
      </c>
      <c r="DL14" s="11">
        <v>37.5</v>
      </c>
      <c r="DM14" s="11">
        <v>32.5</v>
      </c>
      <c r="DN14" s="11">
        <v>27.5</v>
      </c>
      <c r="DO14" s="11">
        <v>21.5</v>
      </c>
      <c r="DP14" s="11">
        <v>24</v>
      </c>
      <c r="DQ14" s="11">
        <v>7</v>
      </c>
      <c r="DR14" s="11">
        <v>7</v>
      </c>
      <c r="DS14" s="11">
        <v>5</v>
      </c>
      <c r="DT14" s="11">
        <v>5</v>
      </c>
      <c r="DU14" s="11">
        <v>18</v>
      </c>
      <c r="DV14" s="11">
        <v>16.5</v>
      </c>
      <c r="DW14" s="11">
        <v>15</v>
      </c>
      <c r="DX14" s="11">
        <v>10.5</v>
      </c>
      <c r="DY14" s="11">
        <v>10.5</v>
      </c>
      <c r="DZ14" s="11">
        <v>10.5</v>
      </c>
      <c r="EA14" s="11">
        <v>10.5</v>
      </c>
      <c r="EB14" s="11">
        <v>16</v>
      </c>
      <c r="EC14" s="11">
        <v>14</v>
      </c>
      <c r="ED14" s="11">
        <v>14</v>
      </c>
      <c r="EE14" s="11">
        <v>9</v>
      </c>
      <c r="EF14" s="11">
        <v>10</v>
      </c>
      <c r="EG14" s="11">
        <v>29</v>
      </c>
      <c r="EH14" s="11">
        <v>30</v>
      </c>
      <c r="EI14" s="11">
        <v>24</v>
      </c>
      <c r="EJ14" s="11">
        <v>24</v>
      </c>
      <c r="EK14" s="11">
        <v>20</v>
      </c>
      <c r="EL14" s="11">
        <v>15.5</v>
      </c>
      <c r="EM14" s="11">
        <v>15.5</v>
      </c>
      <c r="EN14" s="11">
        <v>18</v>
      </c>
      <c r="EO14" s="11">
        <v>14</v>
      </c>
      <c r="EP14" s="11">
        <v>14</v>
      </c>
      <c r="EQ14" s="11">
        <v>14</v>
      </c>
      <c r="ER14" s="11">
        <v>14.5</v>
      </c>
      <c r="ES14" s="11">
        <v>16</v>
      </c>
      <c r="ET14" s="11">
        <v>16.5</v>
      </c>
      <c r="EU14" s="11">
        <v>16.5</v>
      </c>
      <c r="EV14" s="11">
        <v>16.5</v>
      </c>
      <c r="EW14" s="11">
        <v>16.5</v>
      </c>
      <c r="EX14" s="11">
        <v>27.5</v>
      </c>
      <c r="EY14" s="11">
        <v>12.5</v>
      </c>
      <c r="EZ14" s="11">
        <v>12.5</v>
      </c>
      <c r="FA14" s="11">
        <v>17.5</v>
      </c>
      <c r="FB14" s="11">
        <v>17.5</v>
      </c>
      <c r="FC14" s="11">
        <v>17.5</v>
      </c>
    </row>
    <row r="15" spans="1:159">
      <c r="A15" s="63">
        <v>4.5</v>
      </c>
      <c r="B15" s="63">
        <v>3</v>
      </c>
      <c r="C15" s="63">
        <v>4</v>
      </c>
      <c r="D15" s="63">
        <v>5.5</v>
      </c>
      <c r="E15" s="63">
        <v>2.5</v>
      </c>
      <c r="F15" s="63">
        <v>5.5</v>
      </c>
      <c r="G15" s="63">
        <v>6</v>
      </c>
      <c r="H15" s="63">
        <v>3.5</v>
      </c>
      <c r="I15" s="63">
        <v>4.5</v>
      </c>
      <c r="J15" s="63">
        <v>5</v>
      </c>
      <c r="K15" s="63">
        <v>5</v>
      </c>
      <c r="L15" s="63">
        <v>3.5</v>
      </c>
      <c r="M15" s="63">
        <v>1.5</v>
      </c>
      <c r="N15" s="63">
        <v>4.5</v>
      </c>
      <c r="O15" s="63">
        <v>3</v>
      </c>
      <c r="P15" s="63">
        <v>2</v>
      </c>
      <c r="Q15" s="63">
        <v>2.5</v>
      </c>
      <c r="R15" s="63">
        <v>3</v>
      </c>
      <c r="S15" s="63">
        <v>3</v>
      </c>
      <c r="T15" s="63">
        <v>2.5</v>
      </c>
      <c r="U15" s="63">
        <v>3.5</v>
      </c>
      <c r="V15" s="63">
        <v>2</v>
      </c>
      <c r="W15" s="63">
        <v>4.5</v>
      </c>
      <c r="X15" s="63">
        <v>4</v>
      </c>
      <c r="Y15" s="63">
        <v>0.5</v>
      </c>
      <c r="Z15" s="63">
        <v>5</v>
      </c>
      <c r="AA15" s="63">
        <v>4.5</v>
      </c>
      <c r="AB15" s="63">
        <v>7</v>
      </c>
      <c r="AC15" s="63">
        <v>7</v>
      </c>
      <c r="AD15" s="63">
        <v>1.5</v>
      </c>
      <c r="AE15" s="63">
        <v>1.5</v>
      </c>
      <c r="AF15" s="63">
        <v>3</v>
      </c>
      <c r="AG15" s="63">
        <v>3</v>
      </c>
      <c r="AH15" s="63">
        <v>3</v>
      </c>
      <c r="AI15" s="63">
        <v>3</v>
      </c>
      <c r="AJ15" s="63">
        <v>3</v>
      </c>
      <c r="AK15" s="63">
        <v>1.5</v>
      </c>
      <c r="AL15" s="63">
        <v>4</v>
      </c>
      <c r="AM15" s="63">
        <v>1.5</v>
      </c>
      <c r="AN15" s="63">
        <v>1.5</v>
      </c>
      <c r="AO15" s="63">
        <v>0</v>
      </c>
      <c r="AP15" s="63">
        <v>2.5</v>
      </c>
      <c r="AQ15" s="63">
        <v>1</v>
      </c>
      <c r="AR15" s="63">
        <v>3.5</v>
      </c>
      <c r="AS15" s="63">
        <v>1</v>
      </c>
      <c r="AT15" s="63">
        <v>1</v>
      </c>
      <c r="AU15" s="63">
        <v>0</v>
      </c>
      <c r="AV15" s="63">
        <v>3</v>
      </c>
      <c r="AW15" s="63">
        <v>4.5</v>
      </c>
      <c r="AX15" s="63">
        <v>2</v>
      </c>
      <c r="AY15" s="63">
        <v>1.5</v>
      </c>
      <c r="AZ15" s="63">
        <v>1.5</v>
      </c>
      <c r="BA15" s="63">
        <v>1</v>
      </c>
      <c r="BB15" s="63">
        <v>2.5</v>
      </c>
      <c r="BC15" s="63">
        <v>1.5</v>
      </c>
      <c r="BD15" s="63">
        <v>1.5</v>
      </c>
      <c r="BE15" s="63">
        <v>4</v>
      </c>
      <c r="BF15" s="63">
        <v>4</v>
      </c>
      <c r="BG15" s="63">
        <v>5</v>
      </c>
      <c r="BH15" s="63">
        <v>4.5</v>
      </c>
      <c r="BI15" s="63">
        <v>4.5</v>
      </c>
      <c r="BJ15" s="63">
        <v>4.5</v>
      </c>
      <c r="BK15" s="63">
        <v>3.5</v>
      </c>
      <c r="BL15" s="63">
        <v>1.5</v>
      </c>
      <c r="BM15" s="63">
        <v>0</v>
      </c>
      <c r="BN15" s="63">
        <v>3</v>
      </c>
      <c r="BO15" s="63">
        <v>3.5</v>
      </c>
      <c r="BP15" s="63">
        <v>3</v>
      </c>
      <c r="BQ15" s="63">
        <v>4.5</v>
      </c>
      <c r="BR15" s="63">
        <v>2.5</v>
      </c>
      <c r="BS15" s="63">
        <v>2.5</v>
      </c>
      <c r="BT15" s="63">
        <v>2</v>
      </c>
      <c r="BU15" s="63">
        <v>2</v>
      </c>
      <c r="BV15" s="63">
        <v>2.5</v>
      </c>
      <c r="BW15" s="63">
        <v>5</v>
      </c>
      <c r="BX15" s="63">
        <v>1.5</v>
      </c>
      <c r="BY15" s="63">
        <v>2.5</v>
      </c>
      <c r="BZ15" s="63">
        <v>2</v>
      </c>
      <c r="CA15" s="63">
        <v>1.5</v>
      </c>
      <c r="CB15" s="63">
        <v>0.5</v>
      </c>
      <c r="CC15" s="63">
        <v>2</v>
      </c>
      <c r="CD15" s="63">
        <v>2.5</v>
      </c>
      <c r="CE15" s="63">
        <v>2</v>
      </c>
      <c r="CF15" s="63">
        <v>1</v>
      </c>
      <c r="CG15" s="63">
        <v>2.5</v>
      </c>
      <c r="CH15" s="63">
        <v>1.5</v>
      </c>
      <c r="CI15" s="63">
        <v>2.5</v>
      </c>
      <c r="CJ15" s="63">
        <v>0</v>
      </c>
      <c r="CK15" s="63">
        <v>3</v>
      </c>
      <c r="CL15" s="63">
        <v>3</v>
      </c>
      <c r="CM15" s="63">
        <v>3.5</v>
      </c>
      <c r="CN15" s="63">
        <v>4.5</v>
      </c>
      <c r="CO15" s="63">
        <v>4.5</v>
      </c>
      <c r="CP15" s="63">
        <v>3</v>
      </c>
      <c r="CQ15" s="63">
        <v>2</v>
      </c>
      <c r="CR15" s="63">
        <v>2</v>
      </c>
      <c r="CS15" s="63">
        <v>2.5</v>
      </c>
      <c r="CT15" s="63">
        <v>3.5</v>
      </c>
      <c r="CU15" s="63">
        <v>2.5</v>
      </c>
      <c r="CV15" s="63">
        <v>2</v>
      </c>
      <c r="CW15" s="63">
        <v>2.5</v>
      </c>
      <c r="CX15" s="63">
        <v>4</v>
      </c>
      <c r="CY15" s="63">
        <v>4.5</v>
      </c>
      <c r="CZ15" s="63">
        <v>3.5</v>
      </c>
      <c r="DA15" s="63">
        <v>2</v>
      </c>
      <c r="DB15" s="63">
        <v>4.5</v>
      </c>
      <c r="DC15" s="63">
        <v>3</v>
      </c>
      <c r="DD15" s="63">
        <v>3</v>
      </c>
      <c r="DE15" s="63">
        <v>3.5</v>
      </c>
      <c r="DF15" s="63">
        <v>2</v>
      </c>
      <c r="DG15" s="63">
        <v>2.5</v>
      </c>
      <c r="DH15" s="63">
        <v>2</v>
      </c>
      <c r="DI15" s="63">
        <v>1.5</v>
      </c>
      <c r="DJ15" s="63">
        <v>2.5</v>
      </c>
      <c r="DK15" s="63">
        <v>2.5</v>
      </c>
      <c r="DL15" s="63">
        <v>4.5</v>
      </c>
      <c r="DM15" s="63">
        <v>6.5</v>
      </c>
      <c r="DN15" s="63">
        <v>3.5</v>
      </c>
      <c r="DO15" s="63">
        <v>3.5</v>
      </c>
      <c r="DP15" s="63">
        <v>3.5</v>
      </c>
      <c r="DQ15" s="63">
        <v>5.5</v>
      </c>
      <c r="DR15" s="63">
        <v>8</v>
      </c>
      <c r="DS15" s="63">
        <v>6.5</v>
      </c>
      <c r="DT15" s="63">
        <v>14.5</v>
      </c>
      <c r="DU15" s="63">
        <v>3</v>
      </c>
      <c r="DV15" s="63">
        <v>3</v>
      </c>
      <c r="DW15" s="63">
        <v>3.5</v>
      </c>
      <c r="DX15" s="63">
        <v>1.5</v>
      </c>
      <c r="DY15" s="63">
        <v>1.5</v>
      </c>
      <c r="DZ15" s="63">
        <v>4.5</v>
      </c>
      <c r="EA15" s="63">
        <v>3</v>
      </c>
      <c r="EB15" s="63">
        <v>6</v>
      </c>
      <c r="EC15" s="63">
        <v>6</v>
      </c>
      <c r="ED15" s="63">
        <v>3</v>
      </c>
      <c r="EE15" s="63">
        <v>4</v>
      </c>
      <c r="EF15" s="63">
        <v>4</v>
      </c>
      <c r="EG15" s="63">
        <v>1</v>
      </c>
      <c r="EH15" s="63">
        <v>0.5</v>
      </c>
      <c r="EI15" s="63">
        <v>2</v>
      </c>
      <c r="EJ15" s="63">
        <v>2.5</v>
      </c>
      <c r="EK15" s="63">
        <v>3.5</v>
      </c>
      <c r="EL15" s="63">
        <v>2</v>
      </c>
      <c r="EM15" s="63">
        <v>4</v>
      </c>
      <c r="EN15" s="63">
        <v>2.5</v>
      </c>
      <c r="EO15" s="63">
        <v>5</v>
      </c>
      <c r="EP15" s="63">
        <v>4.5</v>
      </c>
      <c r="EQ15" s="63">
        <v>4</v>
      </c>
      <c r="ER15" s="63">
        <v>2</v>
      </c>
      <c r="ES15" s="63">
        <v>3</v>
      </c>
      <c r="ET15" s="63">
        <v>2.5</v>
      </c>
      <c r="EU15" s="63">
        <v>5</v>
      </c>
      <c r="EV15" s="63">
        <v>5</v>
      </c>
      <c r="EW15" s="63">
        <v>3</v>
      </c>
      <c r="EX15" s="63">
        <v>4</v>
      </c>
      <c r="EY15" s="63">
        <v>2</v>
      </c>
      <c r="EZ15" s="63">
        <v>6.5</v>
      </c>
      <c r="FA15" s="63">
        <v>6</v>
      </c>
      <c r="FB15" s="63">
        <v>4</v>
      </c>
      <c r="FC15" s="63">
        <v>3</v>
      </c>
    </row>
    <row r="16" spans="1:159">
      <c r="A16" s="11">
        <v>0</v>
      </c>
      <c r="B16" s="11">
        <v>0</v>
      </c>
      <c r="C16" s="11">
        <v>0</v>
      </c>
      <c r="D16" s="11">
        <v>0</v>
      </c>
      <c r="E16" s="11">
        <v>0</v>
      </c>
      <c r="F16" s="11">
        <v>0</v>
      </c>
      <c r="G16" s="11">
        <v>0</v>
      </c>
      <c r="H16" s="11">
        <v>0</v>
      </c>
      <c r="I16" s="11">
        <v>0</v>
      </c>
      <c r="J16" s="11">
        <v>0</v>
      </c>
      <c r="K16" s="11">
        <v>0</v>
      </c>
      <c r="L16" s="11">
        <v>0</v>
      </c>
      <c r="M16" s="11">
        <v>0</v>
      </c>
      <c r="N16" s="11">
        <v>0</v>
      </c>
      <c r="O16" s="11">
        <v>0</v>
      </c>
      <c r="P16" s="11">
        <v>0</v>
      </c>
      <c r="Q16" s="11">
        <v>0</v>
      </c>
      <c r="R16" s="11">
        <v>0</v>
      </c>
      <c r="S16" s="11">
        <v>0</v>
      </c>
      <c r="T16" s="11">
        <v>2</v>
      </c>
      <c r="U16" s="11">
        <v>0</v>
      </c>
      <c r="V16" s="11">
        <v>0</v>
      </c>
      <c r="W16" s="11">
        <v>0</v>
      </c>
      <c r="X16" s="11">
        <v>0</v>
      </c>
      <c r="Y16" s="11">
        <v>0</v>
      </c>
      <c r="Z16" s="11">
        <v>0</v>
      </c>
      <c r="AA16" s="11">
        <v>0</v>
      </c>
      <c r="AB16" s="11">
        <v>0</v>
      </c>
      <c r="AC16" s="11">
        <v>0</v>
      </c>
      <c r="AD16" s="11">
        <v>0</v>
      </c>
      <c r="AE16" s="11">
        <v>0</v>
      </c>
      <c r="AF16" s="11">
        <v>0</v>
      </c>
      <c r="AG16" s="11">
        <v>0</v>
      </c>
      <c r="AH16" s="11">
        <v>0</v>
      </c>
      <c r="AI16" s="11">
        <v>2.5</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1</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1.5</v>
      </c>
      <c r="CJ16" s="11">
        <v>1</v>
      </c>
      <c r="CK16" s="11">
        <v>0</v>
      </c>
      <c r="CL16" s="11">
        <v>0</v>
      </c>
      <c r="CM16" s="11">
        <v>0</v>
      </c>
      <c r="CN16" s="11">
        <v>0</v>
      </c>
      <c r="CO16" s="11">
        <v>0</v>
      </c>
      <c r="CP16" s="11">
        <v>1.5</v>
      </c>
      <c r="CQ16" s="11">
        <v>1.5</v>
      </c>
      <c r="CR16" s="11">
        <v>0</v>
      </c>
      <c r="CS16" s="11">
        <v>0</v>
      </c>
      <c r="CT16" s="11">
        <v>0</v>
      </c>
      <c r="CU16" s="11">
        <v>0</v>
      </c>
      <c r="CV16" s="11">
        <v>2</v>
      </c>
      <c r="CW16" s="11">
        <v>0</v>
      </c>
      <c r="CX16" s="11">
        <v>0</v>
      </c>
      <c r="CY16" s="11">
        <v>0</v>
      </c>
      <c r="CZ16" s="11">
        <v>0</v>
      </c>
      <c r="DA16" s="11">
        <v>0</v>
      </c>
      <c r="DB16" s="11">
        <v>0</v>
      </c>
      <c r="DC16" s="11">
        <v>0</v>
      </c>
      <c r="DD16" s="11">
        <v>0</v>
      </c>
      <c r="DE16" s="11">
        <v>0</v>
      </c>
      <c r="DF16" s="11">
        <v>0</v>
      </c>
      <c r="DG16" s="11">
        <v>0</v>
      </c>
      <c r="DH16" s="11">
        <v>0</v>
      </c>
      <c r="DI16" s="11">
        <v>0.5</v>
      </c>
      <c r="DJ16" s="11">
        <v>0.5</v>
      </c>
      <c r="DK16" s="11">
        <v>0.5</v>
      </c>
      <c r="DL16" s="11">
        <v>0</v>
      </c>
      <c r="DM16" s="11">
        <v>0</v>
      </c>
      <c r="DN16" s="11">
        <v>0</v>
      </c>
      <c r="DO16" s="11">
        <v>0</v>
      </c>
      <c r="DP16" s="11">
        <v>0</v>
      </c>
      <c r="DQ16" s="11">
        <v>0.5</v>
      </c>
      <c r="DR16" s="11">
        <v>0.5</v>
      </c>
      <c r="DS16" s="11">
        <v>0</v>
      </c>
      <c r="DT16" s="11">
        <v>0</v>
      </c>
      <c r="DU16" s="11">
        <v>0</v>
      </c>
      <c r="DV16" s="11">
        <v>0</v>
      </c>
      <c r="DW16" s="11">
        <v>0</v>
      </c>
      <c r="DX16" s="11">
        <v>0</v>
      </c>
      <c r="DY16" s="11">
        <v>0.5</v>
      </c>
      <c r="DZ16" s="11">
        <v>0</v>
      </c>
      <c r="EA16" s="11">
        <v>0</v>
      </c>
      <c r="EB16" s="11">
        <v>1.5</v>
      </c>
      <c r="EC16" s="11">
        <v>0.5</v>
      </c>
      <c r="ED16" s="11">
        <v>2.5</v>
      </c>
      <c r="EE16" s="11">
        <v>1</v>
      </c>
      <c r="EF16" s="11">
        <v>2</v>
      </c>
      <c r="EG16" s="11">
        <v>0</v>
      </c>
      <c r="EH16" s="11">
        <v>0</v>
      </c>
      <c r="EI16" s="11">
        <v>0</v>
      </c>
      <c r="EJ16" s="11">
        <v>0</v>
      </c>
      <c r="EK16" s="11">
        <v>0</v>
      </c>
      <c r="EL16" s="11">
        <v>0</v>
      </c>
      <c r="EM16" s="11">
        <v>0</v>
      </c>
      <c r="EN16" s="11">
        <v>0</v>
      </c>
      <c r="EO16" s="11">
        <v>0</v>
      </c>
      <c r="EP16" s="11">
        <v>0</v>
      </c>
      <c r="EQ16" s="11">
        <v>0</v>
      </c>
      <c r="ER16" s="11">
        <v>0</v>
      </c>
      <c r="ES16" s="11">
        <v>0</v>
      </c>
      <c r="ET16" s="11">
        <v>0</v>
      </c>
      <c r="EU16" s="11">
        <v>1.5</v>
      </c>
      <c r="EV16" s="11">
        <v>1.5</v>
      </c>
      <c r="EW16" s="11">
        <v>1.5</v>
      </c>
      <c r="EX16" s="11">
        <v>0</v>
      </c>
      <c r="EY16" s="11">
        <v>0</v>
      </c>
      <c r="EZ16" s="11">
        <v>0</v>
      </c>
      <c r="FA16" s="11">
        <v>0</v>
      </c>
      <c r="FB16" s="11">
        <v>0</v>
      </c>
      <c r="FC16" s="11">
        <v>0</v>
      </c>
    </row>
    <row r="17" spans="1:159">
      <c r="A17" s="11">
        <v>13.5</v>
      </c>
      <c r="B17" s="11">
        <v>2.5</v>
      </c>
      <c r="C17" s="11">
        <v>5</v>
      </c>
      <c r="D17" s="11">
        <v>5</v>
      </c>
      <c r="E17" s="11">
        <v>2.5</v>
      </c>
      <c r="F17" s="11">
        <v>13.5</v>
      </c>
      <c r="G17" s="11">
        <v>13.5</v>
      </c>
      <c r="H17" s="11">
        <v>13.5</v>
      </c>
      <c r="I17" s="11">
        <v>12.5</v>
      </c>
      <c r="J17" s="11">
        <v>11.5</v>
      </c>
      <c r="K17" s="11">
        <v>7</v>
      </c>
      <c r="L17" s="11">
        <v>7</v>
      </c>
      <c r="M17" s="11">
        <v>7</v>
      </c>
      <c r="N17" s="11">
        <v>7</v>
      </c>
      <c r="O17" s="11">
        <v>7</v>
      </c>
      <c r="P17" s="11">
        <v>7</v>
      </c>
      <c r="Q17" s="11">
        <v>7</v>
      </c>
      <c r="R17" s="11">
        <v>7</v>
      </c>
      <c r="S17" s="11">
        <v>7</v>
      </c>
      <c r="T17" s="11">
        <v>0.5</v>
      </c>
      <c r="U17" s="11">
        <v>0.5</v>
      </c>
      <c r="V17" s="11">
        <v>0</v>
      </c>
      <c r="W17" s="11">
        <v>0.5</v>
      </c>
      <c r="X17" s="11">
        <v>0</v>
      </c>
      <c r="Y17" s="11">
        <v>7</v>
      </c>
      <c r="Z17" s="11">
        <v>0</v>
      </c>
      <c r="AA17" s="11">
        <v>0.5</v>
      </c>
      <c r="AB17" s="11">
        <v>0</v>
      </c>
      <c r="AC17" s="11">
        <v>0</v>
      </c>
      <c r="AD17" s="11">
        <v>7</v>
      </c>
      <c r="AE17" s="11">
        <v>7</v>
      </c>
      <c r="AF17" s="11">
        <v>7</v>
      </c>
      <c r="AG17" s="11">
        <v>7</v>
      </c>
      <c r="AH17" s="11">
        <v>0</v>
      </c>
      <c r="AI17" s="11">
        <v>2</v>
      </c>
      <c r="AJ17" s="11">
        <v>0</v>
      </c>
      <c r="AK17" s="11">
        <v>5</v>
      </c>
      <c r="AL17" s="11">
        <v>5.5</v>
      </c>
      <c r="AM17" s="11">
        <v>0</v>
      </c>
      <c r="AN17" s="11">
        <v>1</v>
      </c>
      <c r="AO17" s="11">
        <v>2</v>
      </c>
      <c r="AP17" s="11">
        <v>0</v>
      </c>
      <c r="AQ17" s="11">
        <v>0</v>
      </c>
      <c r="AR17" s="11">
        <v>0</v>
      </c>
      <c r="AS17" s="11">
        <v>0</v>
      </c>
      <c r="AT17" s="11">
        <v>0.5</v>
      </c>
      <c r="AU17" s="11">
        <v>0</v>
      </c>
      <c r="AV17" s="11">
        <v>0</v>
      </c>
      <c r="AW17" s="11">
        <v>0</v>
      </c>
      <c r="AX17" s="11">
        <v>0</v>
      </c>
      <c r="AY17" s="11">
        <v>0</v>
      </c>
      <c r="AZ17" s="11">
        <v>0</v>
      </c>
      <c r="BA17" s="11">
        <v>0</v>
      </c>
      <c r="BB17" s="11">
        <v>4</v>
      </c>
      <c r="BC17" s="11">
        <v>0</v>
      </c>
      <c r="BD17" s="11">
        <v>2</v>
      </c>
      <c r="BE17" s="11">
        <v>0</v>
      </c>
      <c r="BF17" s="11">
        <v>3</v>
      </c>
      <c r="BG17" s="11">
        <v>0.5</v>
      </c>
      <c r="BH17" s="11">
        <v>2.5</v>
      </c>
      <c r="BI17" s="11">
        <v>0</v>
      </c>
      <c r="BJ17" s="11">
        <v>0</v>
      </c>
      <c r="BK17" s="11">
        <v>0</v>
      </c>
      <c r="BL17" s="11">
        <v>0</v>
      </c>
      <c r="BM17" s="11">
        <v>0</v>
      </c>
      <c r="BN17" s="11">
        <v>0</v>
      </c>
      <c r="BO17" s="11">
        <v>1.5</v>
      </c>
      <c r="BP17" s="11">
        <v>0</v>
      </c>
      <c r="BQ17" s="11">
        <v>0</v>
      </c>
      <c r="BR17" s="11">
        <v>0</v>
      </c>
      <c r="BS17" s="11">
        <v>0</v>
      </c>
      <c r="BT17" s="11">
        <v>0</v>
      </c>
      <c r="BU17" s="11">
        <v>0</v>
      </c>
      <c r="BV17" s="11">
        <v>1</v>
      </c>
      <c r="BW17" s="11">
        <v>0</v>
      </c>
      <c r="BX17" s="11">
        <v>0</v>
      </c>
      <c r="BY17" s="11">
        <v>0</v>
      </c>
      <c r="BZ17" s="11">
        <v>0</v>
      </c>
      <c r="CA17" s="11">
        <v>0</v>
      </c>
      <c r="CB17" s="11">
        <v>0</v>
      </c>
      <c r="CC17" s="11">
        <v>2</v>
      </c>
      <c r="CD17" s="11">
        <v>0</v>
      </c>
      <c r="CE17" s="11">
        <v>0</v>
      </c>
      <c r="CF17" s="11">
        <v>0</v>
      </c>
      <c r="CG17" s="11">
        <v>0.5</v>
      </c>
      <c r="CH17" s="11">
        <v>0</v>
      </c>
      <c r="CI17" s="11">
        <v>1.5</v>
      </c>
      <c r="CJ17" s="11">
        <v>2</v>
      </c>
      <c r="CK17" s="11">
        <v>1.5</v>
      </c>
      <c r="CL17" s="11">
        <v>0</v>
      </c>
      <c r="CM17" s="11">
        <v>9.5</v>
      </c>
      <c r="CN17" s="11">
        <v>3</v>
      </c>
      <c r="CO17" s="11">
        <v>3</v>
      </c>
      <c r="CP17" s="11">
        <v>4.5</v>
      </c>
      <c r="CQ17" s="11">
        <v>4.5</v>
      </c>
      <c r="CR17" s="11">
        <v>1</v>
      </c>
      <c r="CS17" s="11">
        <v>4.5</v>
      </c>
      <c r="CT17" s="11">
        <v>6</v>
      </c>
      <c r="CU17" s="11">
        <v>1.5</v>
      </c>
      <c r="CV17" s="11">
        <v>1</v>
      </c>
      <c r="CW17" s="11">
        <v>0.5</v>
      </c>
      <c r="CX17" s="11">
        <v>0</v>
      </c>
      <c r="CY17" s="11">
        <v>0</v>
      </c>
      <c r="CZ17" s="11">
        <v>0.5</v>
      </c>
      <c r="DA17" s="11">
        <v>0</v>
      </c>
      <c r="DB17" s="11">
        <v>0.5</v>
      </c>
      <c r="DC17" s="11">
        <v>0</v>
      </c>
      <c r="DD17" s="11">
        <v>0</v>
      </c>
      <c r="DE17" s="11">
        <v>0</v>
      </c>
      <c r="DF17" s="11">
        <v>0</v>
      </c>
      <c r="DG17" s="11">
        <v>0</v>
      </c>
      <c r="DH17" s="11">
        <v>0</v>
      </c>
      <c r="DI17" s="11">
        <v>0</v>
      </c>
      <c r="DJ17" s="11">
        <v>1</v>
      </c>
      <c r="DK17" s="11">
        <v>1</v>
      </c>
      <c r="DL17" s="11">
        <v>0</v>
      </c>
      <c r="DM17" s="11">
        <v>0</v>
      </c>
      <c r="DN17" s="11">
        <v>0</v>
      </c>
      <c r="DO17" s="11">
        <v>0</v>
      </c>
      <c r="DP17" s="11">
        <v>1.5</v>
      </c>
      <c r="DQ17" s="11">
        <v>1</v>
      </c>
      <c r="DR17" s="11">
        <v>1</v>
      </c>
      <c r="DS17" s="11">
        <v>1</v>
      </c>
      <c r="DT17" s="11">
        <v>1</v>
      </c>
      <c r="DU17" s="11">
        <v>7</v>
      </c>
      <c r="DV17" s="11">
        <v>7</v>
      </c>
      <c r="DW17" s="11">
        <v>0</v>
      </c>
      <c r="DX17" s="11">
        <v>1</v>
      </c>
      <c r="DY17" s="11">
        <v>0</v>
      </c>
      <c r="DZ17" s="11">
        <v>0.5</v>
      </c>
      <c r="EA17" s="11">
        <v>0</v>
      </c>
      <c r="EB17" s="11">
        <v>2.5</v>
      </c>
      <c r="EC17" s="11">
        <v>1.5</v>
      </c>
      <c r="ED17" s="11">
        <v>3</v>
      </c>
      <c r="EE17" s="11">
        <v>4</v>
      </c>
      <c r="EF17" s="11">
        <v>1.5</v>
      </c>
      <c r="EG17" s="11">
        <v>2.5</v>
      </c>
      <c r="EH17" s="11">
        <v>0</v>
      </c>
      <c r="EI17" s="11">
        <v>1</v>
      </c>
      <c r="EJ17" s="11">
        <v>0</v>
      </c>
      <c r="EK17" s="11">
        <v>0</v>
      </c>
      <c r="EL17" s="11">
        <v>0</v>
      </c>
      <c r="EM17" s="11">
        <v>0</v>
      </c>
      <c r="EN17" s="11">
        <v>1.5</v>
      </c>
      <c r="EO17" s="11">
        <v>0.5</v>
      </c>
      <c r="EP17" s="11">
        <v>1.5</v>
      </c>
      <c r="EQ17" s="11">
        <v>0</v>
      </c>
      <c r="ER17" s="11">
        <v>1.5</v>
      </c>
      <c r="ES17" s="11">
        <v>3</v>
      </c>
      <c r="ET17" s="11">
        <v>3</v>
      </c>
      <c r="EU17" s="11">
        <v>5</v>
      </c>
      <c r="EV17" s="11">
        <v>4.5</v>
      </c>
      <c r="EW17" s="11">
        <v>4.5</v>
      </c>
      <c r="EX17" s="11">
        <v>1</v>
      </c>
      <c r="EY17" s="11">
        <v>7</v>
      </c>
      <c r="EZ17" s="11">
        <v>7</v>
      </c>
      <c r="FA17" s="11">
        <v>7</v>
      </c>
      <c r="FB17" s="11">
        <v>7</v>
      </c>
      <c r="FC17" s="11">
        <v>7</v>
      </c>
    </row>
    <row r="18" spans="1:159">
      <c r="A18" s="11">
        <v>12.5</v>
      </c>
      <c r="B18" s="11">
        <v>11</v>
      </c>
      <c r="C18" s="11">
        <v>11</v>
      </c>
      <c r="D18" s="11">
        <v>8.5</v>
      </c>
      <c r="E18" s="11">
        <v>8.5</v>
      </c>
      <c r="F18" s="11">
        <v>7</v>
      </c>
      <c r="G18" s="11">
        <v>12.5</v>
      </c>
      <c r="H18" s="11">
        <v>12.5</v>
      </c>
      <c r="I18" s="11">
        <v>17.5</v>
      </c>
      <c r="J18" s="11">
        <v>12.5</v>
      </c>
      <c r="K18" s="11">
        <v>11.5</v>
      </c>
      <c r="L18" s="11">
        <v>17.5</v>
      </c>
      <c r="M18" s="11">
        <v>17.5</v>
      </c>
      <c r="N18" s="11">
        <v>17.5</v>
      </c>
      <c r="O18" s="11">
        <v>17.5</v>
      </c>
      <c r="P18" s="11">
        <v>17.5</v>
      </c>
      <c r="Q18" s="11">
        <v>17.5</v>
      </c>
      <c r="R18" s="11">
        <v>17.5</v>
      </c>
      <c r="S18" s="11">
        <v>17.5</v>
      </c>
      <c r="T18" s="11">
        <v>3.5</v>
      </c>
      <c r="U18" s="11">
        <v>3.5</v>
      </c>
      <c r="V18" s="11">
        <v>3.5</v>
      </c>
      <c r="W18" s="11">
        <v>3.5</v>
      </c>
      <c r="X18" s="11">
        <v>3.5</v>
      </c>
      <c r="Y18" s="11">
        <v>1.5</v>
      </c>
      <c r="Z18" s="11">
        <v>1.5</v>
      </c>
      <c r="AA18" s="11">
        <v>1.5</v>
      </c>
      <c r="AB18" s="11">
        <v>1.5</v>
      </c>
      <c r="AC18" s="11">
        <v>3.5</v>
      </c>
      <c r="AD18" s="11">
        <v>12</v>
      </c>
      <c r="AE18" s="11">
        <v>12.5</v>
      </c>
      <c r="AF18" s="11">
        <v>12.5</v>
      </c>
      <c r="AG18" s="11">
        <v>9.5</v>
      </c>
      <c r="AH18" s="11">
        <v>3.5</v>
      </c>
      <c r="AI18" s="11">
        <v>3.5</v>
      </c>
      <c r="AJ18" s="11">
        <v>5</v>
      </c>
      <c r="AK18" s="11">
        <v>7.5</v>
      </c>
      <c r="AL18" s="11">
        <v>5</v>
      </c>
      <c r="AM18" s="11">
        <v>4</v>
      </c>
      <c r="AN18" s="11">
        <v>2.5</v>
      </c>
      <c r="AO18" s="11">
        <v>4.5</v>
      </c>
      <c r="AP18" s="11">
        <v>3.5</v>
      </c>
      <c r="AQ18" s="11">
        <v>2.5</v>
      </c>
      <c r="AR18" s="11">
        <v>1.5</v>
      </c>
      <c r="AS18" s="11">
        <v>5</v>
      </c>
      <c r="AT18" s="11">
        <v>3.5</v>
      </c>
      <c r="AU18" s="11">
        <v>4</v>
      </c>
      <c r="AV18" s="11">
        <v>5</v>
      </c>
      <c r="AW18" s="11">
        <v>2</v>
      </c>
      <c r="AX18" s="11">
        <v>7</v>
      </c>
      <c r="AY18" s="11">
        <v>6</v>
      </c>
      <c r="AZ18" s="11">
        <v>6</v>
      </c>
      <c r="BA18" s="11">
        <v>5.5</v>
      </c>
      <c r="BB18" s="11">
        <v>11.5</v>
      </c>
      <c r="BC18" s="11">
        <v>9</v>
      </c>
      <c r="BD18" s="11">
        <v>6.5</v>
      </c>
      <c r="BE18" s="11">
        <v>7</v>
      </c>
      <c r="BF18" s="11">
        <v>7</v>
      </c>
      <c r="BG18" s="11">
        <v>3.5</v>
      </c>
      <c r="BH18" s="11">
        <v>5.5</v>
      </c>
      <c r="BI18" s="11">
        <v>5</v>
      </c>
      <c r="BJ18" s="11">
        <v>4.5</v>
      </c>
      <c r="BK18" s="11">
        <v>3.5</v>
      </c>
      <c r="BL18" s="11">
        <v>5</v>
      </c>
      <c r="BM18" s="11">
        <v>6</v>
      </c>
      <c r="BN18" s="11">
        <v>8.5</v>
      </c>
      <c r="BO18" s="11">
        <v>10</v>
      </c>
      <c r="BP18" s="11">
        <v>10</v>
      </c>
      <c r="BQ18" s="11">
        <v>11.5</v>
      </c>
      <c r="BR18" s="11">
        <v>4</v>
      </c>
      <c r="BS18" s="11">
        <v>6.5</v>
      </c>
      <c r="BT18" s="11">
        <v>4.5</v>
      </c>
      <c r="BU18" s="11">
        <v>1.5</v>
      </c>
      <c r="BV18" s="11">
        <v>6</v>
      </c>
      <c r="BW18" s="11">
        <v>5</v>
      </c>
      <c r="BX18" s="11">
        <v>4.5</v>
      </c>
      <c r="BY18" s="11">
        <v>4</v>
      </c>
      <c r="BZ18" s="11">
        <v>6</v>
      </c>
      <c r="CA18" s="11">
        <v>5.5</v>
      </c>
      <c r="CB18" s="11">
        <v>6</v>
      </c>
      <c r="CC18" s="11">
        <v>3.5</v>
      </c>
      <c r="CD18" s="11">
        <v>5.5</v>
      </c>
      <c r="CE18" s="11">
        <v>4.5</v>
      </c>
      <c r="CF18" s="11">
        <v>2.5</v>
      </c>
      <c r="CG18" s="11">
        <v>5</v>
      </c>
      <c r="CH18" s="11">
        <v>4.5</v>
      </c>
      <c r="CI18" s="11">
        <v>4.5</v>
      </c>
      <c r="CJ18" s="11">
        <v>1.5</v>
      </c>
      <c r="CK18" s="11">
        <v>3.5</v>
      </c>
      <c r="CL18" s="11">
        <v>3</v>
      </c>
      <c r="CM18" s="11">
        <v>7</v>
      </c>
      <c r="CN18" s="11">
        <v>4.5</v>
      </c>
      <c r="CO18" s="11">
        <v>4.5</v>
      </c>
      <c r="CP18" s="11">
        <v>7.5</v>
      </c>
      <c r="CQ18" s="11">
        <v>11</v>
      </c>
      <c r="CR18" s="11">
        <v>6</v>
      </c>
      <c r="CS18" s="11">
        <v>11</v>
      </c>
      <c r="CT18" s="11">
        <v>4</v>
      </c>
      <c r="CU18" s="11">
        <v>9</v>
      </c>
      <c r="CV18" s="11">
        <v>5</v>
      </c>
      <c r="CW18" s="11">
        <v>6.5</v>
      </c>
      <c r="CX18" s="11">
        <v>5</v>
      </c>
      <c r="CY18" s="11">
        <v>4</v>
      </c>
      <c r="CZ18" s="11">
        <v>9</v>
      </c>
      <c r="DA18" s="11">
        <v>9</v>
      </c>
      <c r="DB18" s="11">
        <v>9</v>
      </c>
      <c r="DC18" s="11">
        <v>4</v>
      </c>
      <c r="DD18" s="11">
        <v>4</v>
      </c>
      <c r="DE18" s="11">
        <v>6</v>
      </c>
      <c r="DF18" s="11">
        <v>3.5</v>
      </c>
      <c r="DG18" s="11">
        <v>3.5</v>
      </c>
      <c r="DH18" s="11">
        <v>3.5</v>
      </c>
      <c r="DI18" s="11">
        <v>3.5</v>
      </c>
      <c r="DJ18" s="11">
        <v>3.5</v>
      </c>
      <c r="DK18" s="11">
        <v>3.5</v>
      </c>
      <c r="DL18" s="11">
        <v>10</v>
      </c>
      <c r="DM18" s="11">
        <v>9</v>
      </c>
      <c r="DN18" s="11">
        <v>8</v>
      </c>
      <c r="DO18" s="11">
        <v>7</v>
      </c>
      <c r="DP18" s="11">
        <v>6</v>
      </c>
      <c r="DQ18" s="11">
        <v>1</v>
      </c>
      <c r="DR18" s="11">
        <v>1</v>
      </c>
      <c r="DS18" s="11">
        <v>2</v>
      </c>
      <c r="DT18" s="11">
        <v>2</v>
      </c>
      <c r="DU18" s="11">
        <v>5</v>
      </c>
      <c r="DV18" s="11">
        <v>1.5</v>
      </c>
      <c r="DW18" s="11">
        <v>3.5</v>
      </c>
      <c r="DX18" s="11">
        <v>3.5</v>
      </c>
      <c r="DY18" s="11">
        <v>3.5</v>
      </c>
      <c r="DZ18" s="11">
        <v>3.5</v>
      </c>
      <c r="EA18" s="11">
        <v>3.5</v>
      </c>
      <c r="EB18" s="11">
        <v>1.5</v>
      </c>
      <c r="EC18" s="11">
        <v>4</v>
      </c>
      <c r="ED18" s="11">
        <v>3.5</v>
      </c>
      <c r="EE18" s="11">
        <v>9.5</v>
      </c>
      <c r="EF18" s="11">
        <v>5</v>
      </c>
      <c r="EG18" s="11">
        <v>2.5</v>
      </c>
      <c r="EH18" s="11">
        <v>2.5</v>
      </c>
      <c r="EI18" s="11">
        <v>1</v>
      </c>
      <c r="EJ18" s="11">
        <v>2</v>
      </c>
      <c r="EK18" s="11">
        <v>3.5</v>
      </c>
      <c r="EL18" s="11">
        <v>6</v>
      </c>
      <c r="EM18" s="11">
        <v>6.5</v>
      </c>
      <c r="EN18" s="11">
        <v>5.5</v>
      </c>
      <c r="EO18" s="11">
        <v>3</v>
      </c>
      <c r="EP18" s="11">
        <v>4.5</v>
      </c>
      <c r="EQ18" s="11">
        <v>3</v>
      </c>
      <c r="ER18" s="11">
        <v>4.5</v>
      </c>
      <c r="ES18" s="11">
        <v>8.5</v>
      </c>
      <c r="ET18" s="11">
        <v>8.5</v>
      </c>
      <c r="EU18" s="11">
        <v>8.5</v>
      </c>
      <c r="EV18" s="11">
        <v>8.5</v>
      </c>
      <c r="EW18" s="11">
        <v>11</v>
      </c>
      <c r="EX18" s="11">
        <v>6</v>
      </c>
      <c r="EY18" s="11">
        <v>9.5</v>
      </c>
      <c r="EZ18" s="11">
        <v>7.5</v>
      </c>
      <c r="FA18" s="11">
        <v>3.5</v>
      </c>
      <c r="FB18" s="11">
        <v>5</v>
      </c>
      <c r="FC18" s="11">
        <v>3.5</v>
      </c>
    </row>
    <row r="19" spans="1:159">
      <c r="A19" s="11">
        <v>16</v>
      </c>
      <c r="B19" s="11">
        <v>16</v>
      </c>
      <c r="C19" s="11">
        <v>16</v>
      </c>
      <c r="D19" s="11">
        <v>16</v>
      </c>
      <c r="E19" s="11">
        <v>16</v>
      </c>
      <c r="F19" s="11">
        <v>14</v>
      </c>
      <c r="G19" s="11">
        <v>16.5</v>
      </c>
      <c r="H19" s="11">
        <v>16.5</v>
      </c>
      <c r="I19" s="11">
        <v>16.5</v>
      </c>
      <c r="J19" s="11">
        <v>16.5</v>
      </c>
      <c r="K19" s="11">
        <v>16.5</v>
      </c>
      <c r="L19" s="11">
        <v>3</v>
      </c>
      <c r="M19" s="11">
        <v>3</v>
      </c>
      <c r="N19" s="11">
        <v>4</v>
      </c>
      <c r="O19" s="11">
        <v>2</v>
      </c>
      <c r="P19" s="11">
        <v>4</v>
      </c>
      <c r="Q19" s="11">
        <v>4</v>
      </c>
      <c r="R19" s="11">
        <v>4</v>
      </c>
      <c r="S19" s="11">
        <v>4</v>
      </c>
      <c r="T19" s="11">
        <v>4</v>
      </c>
      <c r="U19" s="11">
        <v>4</v>
      </c>
      <c r="V19" s="11">
        <v>4</v>
      </c>
      <c r="W19" s="11">
        <v>4</v>
      </c>
      <c r="X19" s="11">
        <v>7.5</v>
      </c>
      <c r="Y19" s="11">
        <v>2.5</v>
      </c>
      <c r="Z19" s="11">
        <v>5</v>
      </c>
      <c r="AA19" s="11">
        <v>5</v>
      </c>
      <c r="AB19" s="11">
        <v>5</v>
      </c>
      <c r="AC19" s="11">
        <v>5</v>
      </c>
      <c r="AD19" s="11">
        <v>4</v>
      </c>
      <c r="AE19" s="11">
        <v>2.5</v>
      </c>
      <c r="AF19" s="11">
        <v>1.5</v>
      </c>
      <c r="AG19" s="11">
        <v>3.5</v>
      </c>
      <c r="AH19" s="11">
        <v>8.5</v>
      </c>
      <c r="AI19" s="11">
        <v>5</v>
      </c>
      <c r="AJ19" s="11">
        <v>4.5</v>
      </c>
      <c r="AK19" s="11">
        <v>5</v>
      </c>
      <c r="AL19" s="11">
        <v>4</v>
      </c>
      <c r="AM19" s="11">
        <v>3.5</v>
      </c>
      <c r="AN19" s="11">
        <v>1</v>
      </c>
      <c r="AO19" s="11">
        <v>0</v>
      </c>
      <c r="AP19" s="11">
        <v>0.5</v>
      </c>
      <c r="AQ19" s="11">
        <v>2</v>
      </c>
      <c r="AR19" s="11">
        <v>2</v>
      </c>
      <c r="AS19" s="11">
        <v>4</v>
      </c>
      <c r="AT19" s="11">
        <v>3</v>
      </c>
      <c r="AU19" s="11">
        <v>5</v>
      </c>
      <c r="AV19" s="11">
        <v>5</v>
      </c>
      <c r="AW19" s="11">
        <v>3.5</v>
      </c>
      <c r="AX19" s="11">
        <v>4</v>
      </c>
      <c r="AY19" s="11">
        <v>7</v>
      </c>
      <c r="AZ19" s="11">
        <v>5.5</v>
      </c>
      <c r="BA19" s="11">
        <v>2.5</v>
      </c>
      <c r="BB19" s="11">
        <v>6</v>
      </c>
      <c r="BC19" s="11">
        <v>8</v>
      </c>
      <c r="BD19" s="11">
        <v>6</v>
      </c>
      <c r="BE19" s="11">
        <v>5</v>
      </c>
      <c r="BF19" s="11">
        <v>6</v>
      </c>
      <c r="BG19" s="11">
        <v>7.5</v>
      </c>
      <c r="BH19" s="11">
        <v>3.5</v>
      </c>
      <c r="BI19" s="11">
        <v>6.5</v>
      </c>
      <c r="BJ19" s="11">
        <v>5.5</v>
      </c>
      <c r="BK19" s="11">
        <v>10</v>
      </c>
      <c r="BL19" s="11">
        <v>1.5</v>
      </c>
      <c r="BM19" s="11">
        <v>4</v>
      </c>
      <c r="BN19" s="11">
        <v>3</v>
      </c>
      <c r="BO19" s="11">
        <v>4.5</v>
      </c>
      <c r="BP19" s="11">
        <v>5.5</v>
      </c>
      <c r="BQ19" s="11">
        <v>5</v>
      </c>
      <c r="BR19" s="11">
        <v>9.8000000000000007</v>
      </c>
      <c r="BS19" s="11">
        <v>7</v>
      </c>
      <c r="BT19" s="11">
        <v>7</v>
      </c>
      <c r="BU19" s="11">
        <v>5.5</v>
      </c>
      <c r="BV19" s="11">
        <v>0.5</v>
      </c>
      <c r="BW19" s="11">
        <v>1.5</v>
      </c>
      <c r="BX19" s="11">
        <v>3</v>
      </c>
      <c r="BY19" s="11">
        <v>0</v>
      </c>
      <c r="BZ19" s="11">
        <v>0.5</v>
      </c>
      <c r="CA19" s="11">
        <v>4.5</v>
      </c>
      <c r="CB19" s="11">
        <v>4</v>
      </c>
      <c r="CC19" s="11">
        <v>0.5</v>
      </c>
      <c r="CD19" s="11">
        <v>8.5</v>
      </c>
      <c r="CE19" s="11">
        <v>9</v>
      </c>
      <c r="CF19" s="11">
        <v>10</v>
      </c>
      <c r="CG19" s="11">
        <v>8.5</v>
      </c>
      <c r="CH19" s="11">
        <v>5</v>
      </c>
      <c r="CI19" s="11">
        <v>7.5</v>
      </c>
      <c r="CJ19" s="11">
        <v>4.5</v>
      </c>
      <c r="CK19" s="11">
        <v>2.5</v>
      </c>
      <c r="CL19" s="11">
        <v>3.5</v>
      </c>
      <c r="CM19" s="11">
        <v>7</v>
      </c>
      <c r="CN19" s="11">
        <v>6</v>
      </c>
      <c r="CO19" s="11">
        <v>6</v>
      </c>
      <c r="CP19" s="11">
        <v>4</v>
      </c>
      <c r="CQ19" s="11">
        <v>4</v>
      </c>
      <c r="CR19" s="11">
        <v>4</v>
      </c>
      <c r="CS19" s="11">
        <v>4</v>
      </c>
      <c r="CT19" s="11">
        <v>4</v>
      </c>
      <c r="CU19" s="11">
        <v>4.5</v>
      </c>
      <c r="CV19" s="11">
        <v>1.5</v>
      </c>
      <c r="CW19" s="11">
        <v>3</v>
      </c>
      <c r="CX19" s="11">
        <v>3.5</v>
      </c>
      <c r="CY19" s="11">
        <v>2</v>
      </c>
      <c r="CZ19" s="11">
        <v>9.5</v>
      </c>
      <c r="DA19" s="11">
        <v>9.5</v>
      </c>
      <c r="DB19" s="11">
        <v>12.5</v>
      </c>
      <c r="DC19" s="11">
        <v>32.5</v>
      </c>
      <c r="DD19" s="11">
        <v>42.5</v>
      </c>
      <c r="DE19" s="11">
        <v>37.5</v>
      </c>
      <c r="DF19" s="11">
        <v>6</v>
      </c>
      <c r="DG19" s="11">
        <v>12</v>
      </c>
      <c r="DH19" s="11">
        <v>10.5</v>
      </c>
      <c r="DI19" s="11">
        <v>10.5</v>
      </c>
      <c r="DJ19" s="11">
        <v>10.5</v>
      </c>
      <c r="DK19" s="11">
        <v>6</v>
      </c>
      <c r="DL19" s="11">
        <v>23.5</v>
      </c>
      <c r="DM19" s="11">
        <v>32.5</v>
      </c>
      <c r="DN19" s="11">
        <v>4.5</v>
      </c>
      <c r="DO19" s="11">
        <v>3</v>
      </c>
      <c r="DP19" s="11">
        <v>2.5</v>
      </c>
      <c r="DQ19" s="11">
        <v>1</v>
      </c>
      <c r="DR19" s="11">
        <v>1</v>
      </c>
      <c r="DS19" s="11">
        <v>2.5</v>
      </c>
      <c r="DT19" s="11">
        <v>3.5</v>
      </c>
      <c r="DU19" s="11">
        <v>2.5</v>
      </c>
      <c r="DV19" s="11">
        <v>2.5</v>
      </c>
      <c r="DW19" s="11">
        <v>5</v>
      </c>
      <c r="DX19" s="11">
        <v>5</v>
      </c>
      <c r="DY19" s="11">
        <v>5</v>
      </c>
      <c r="DZ19" s="11">
        <v>5</v>
      </c>
      <c r="EA19" s="11">
        <v>5</v>
      </c>
      <c r="EB19" s="11">
        <v>10</v>
      </c>
      <c r="EC19" s="11">
        <v>4.5</v>
      </c>
      <c r="ED19" s="11">
        <v>8</v>
      </c>
      <c r="EE19" s="11">
        <v>7.5</v>
      </c>
      <c r="EF19" s="11">
        <v>5</v>
      </c>
      <c r="EG19" s="11">
        <v>4</v>
      </c>
      <c r="EH19" s="11">
        <v>3.5</v>
      </c>
      <c r="EI19" s="11">
        <v>1.5</v>
      </c>
      <c r="EJ19" s="11">
        <v>2</v>
      </c>
      <c r="EK19" s="11">
        <v>3</v>
      </c>
      <c r="EL19" s="11">
        <v>5</v>
      </c>
      <c r="EM19" s="11">
        <v>4</v>
      </c>
      <c r="EN19" s="11">
        <v>5.5</v>
      </c>
      <c r="EO19" s="11">
        <v>8</v>
      </c>
      <c r="EP19" s="11">
        <v>0.5</v>
      </c>
      <c r="EQ19" s="11">
        <v>0.5</v>
      </c>
      <c r="ER19" s="11">
        <v>4.5</v>
      </c>
      <c r="ES19" s="11">
        <v>16</v>
      </c>
      <c r="ET19" s="11">
        <v>16.5</v>
      </c>
      <c r="EU19" s="11">
        <v>16.5</v>
      </c>
      <c r="EV19" s="11">
        <v>16.5</v>
      </c>
      <c r="EW19" s="11">
        <v>16.5</v>
      </c>
      <c r="EX19" s="11">
        <v>5</v>
      </c>
      <c r="EY19" s="11">
        <v>1.5</v>
      </c>
      <c r="EZ19" s="11">
        <v>1.5</v>
      </c>
      <c r="FA19" s="11">
        <v>2.5</v>
      </c>
      <c r="FB19" s="11">
        <v>2.5</v>
      </c>
      <c r="FC19" s="11">
        <v>2.5</v>
      </c>
    </row>
    <row r="20" spans="1:159">
      <c r="A20" s="11">
        <v>18.5</v>
      </c>
      <c r="B20" s="11">
        <v>19</v>
      </c>
      <c r="C20" s="11">
        <v>16.5</v>
      </c>
      <c r="D20" s="11">
        <v>14.5</v>
      </c>
      <c r="E20" s="11">
        <v>16</v>
      </c>
      <c r="F20" s="59">
        <v>10</v>
      </c>
      <c r="G20" s="59">
        <v>9</v>
      </c>
      <c r="H20" s="59">
        <v>10</v>
      </c>
      <c r="I20" s="59">
        <v>12</v>
      </c>
      <c r="J20" s="59">
        <v>11.5</v>
      </c>
      <c r="K20" s="59">
        <v>12.5</v>
      </c>
      <c r="L20" s="59">
        <v>12</v>
      </c>
      <c r="M20" s="59">
        <v>12</v>
      </c>
      <c r="N20" s="59">
        <v>14</v>
      </c>
      <c r="O20" s="59">
        <v>18.5</v>
      </c>
      <c r="P20" s="59">
        <v>18.5</v>
      </c>
      <c r="Q20" s="59">
        <v>10</v>
      </c>
      <c r="R20" s="59">
        <v>10</v>
      </c>
      <c r="S20" s="59">
        <v>10</v>
      </c>
      <c r="T20" s="59">
        <v>14</v>
      </c>
      <c r="U20" s="59">
        <v>14</v>
      </c>
      <c r="V20" s="59">
        <v>14</v>
      </c>
      <c r="W20" s="59">
        <v>14</v>
      </c>
      <c r="X20" s="59">
        <v>14</v>
      </c>
      <c r="Y20" s="59">
        <v>10</v>
      </c>
      <c r="Z20" s="59">
        <v>10</v>
      </c>
      <c r="AA20" s="59">
        <v>5.5</v>
      </c>
      <c r="AB20" s="59">
        <v>8.5</v>
      </c>
      <c r="AC20" s="59">
        <v>8.5</v>
      </c>
      <c r="AD20" s="59">
        <v>10</v>
      </c>
      <c r="AE20" s="59">
        <v>10</v>
      </c>
      <c r="AF20" s="59">
        <v>10</v>
      </c>
      <c r="AG20" s="59">
        <v>10</v>
      </c>
      <c r="AH20" s="59">
        <v>6.5</v>
      </c>
      <c r="AI20" s="59">
        <v>6.5</v>
      </c>
      <c r="AJ20" s="59">
        <v>3</v>
      </c>
      <c r="AK20" s="59">
        <v>4.5</v>
      </c>
      <c r="AL20" s="59">
        <v>4.5</v>
      </c>
      <c r="AM20" s="59">
        <v>14</v>
      </c>
      <c r="AN20" s="59">
        <v>13.5</v>
      </c>
      <c r="AO20" s="59">
        <v>14.5</v>
      </c>
      <c r="AP20" s="59">
        <v>15</v>
      </c>
      <c r="AQ20" s="59">
        <v>16.5</v>
      </c>
      <c r="AR20" s="59">
        <v>12.5</v>
      </c>
      <c r="AS20" s="59">
        <v>12.5</v>
      </c>
      <c r="AT20" s="59">
        <v>12.5</v>
      </c>
      <c r="AU20" s="59">
        <v>24.5</v>
      </c>
      <c r="AV20" s="59">
        <v>17.5</v>
      </c>
      <c r="AW20" s="59">
        <v>14</v>
      </c>
      <c r="AX20" s="59">
        <v>17.5</v>
      </c>
      <c r="AY20" s="59">
        <v>15</v>
      </c>
      <c r="AZ20" s="59">
        <v>16.5</v>
      </c>
      <c r="BA20" s="59">
        <v>16</v>
      </c>
      <c r="BB20" s="59">
        <v>16.5</v>
      </c>
      <c r="BC20" s="59">
        <v>4</v>
      </c>
      <c r="BD20" s="59">
        <v>9</v>
      </c>
      <c r="BE20" s="59">
        <v>13</v>
      </c>
      <c r="BF20" s="59">
        <v>12.5</v>
      </c>
      <c r="BG20" s="59">
        <v>11.5</v>
      </c>
      <c r="BH20" s="59">
        <v>5.5</v>
      </c>
      <c r="BI20" s="59">
        <v>8.5</v>
      </c>
      <c r="BJ20" s="59">
        <v>9.5</v>
      </c>
      <c r="BK20" s="59">
        <v>7</v>
      </c>
      <c r="BL20" s="59">
        <v>8</v>
      </c>
      <c r="BM20" s="59">
        <v>14</v>
      </c>
      <c r="BN20" s="59">
        <v>14</v>
      </c>
      <c r="BO20" s="59">
        <v>14.5</v>
      </c>
      <c r="BP20" s="59">
        <v>15.5</v>
      </c>
      <c r="BQ20" s="59">
        <v>10.5</v>
      </c>
      <c r="BR20" s="59">
        <v>3.5</v>
      </c>
      <c r="BS20" s="59">
        <v>5</v>
      </c>
      <c r="BT20" s="59">
        <v>1.5</v>
      </c>
      <c r="BU20" s="59">
        <v>2.5</v>
      </c>
      <c r="BV20" s="59">
        <v>2</v>
      </c>
      <c r="BW20" s="59">
        <v>4</v>
      </c>
      <c r="BX20" s="59">
        <v>9.5</v>
      </c>
      <c r="BY20" s="59">
        <v>10.5</v>
      </c>
      <c r="BZ20" s="59">
        <v>7.5</v>
      </c>
      <c r="CA20" s="59">
        <v>8.5</v>
      </c>
      <c r="CB20" s="59">
        <v>8.5</v>
      </c>
      <c r="CC20" s="59">
        <v>14</v>
      </c>
      <c r="CD20" s="59">
        <v>10</v>
      </c>
      <c r="CE20" s="59">
        <v>6.5</v>
      </c>
      <c r="CF20" s="59">
        <v>8</v>
      </c>
      <c r="CG20" s="59">
        <v>10</v>
      </c>
      <c r="CH20" s="59">
        <v>9</v>
      </c>
      <c r="CI20" s="59">
        <v>9.5</v>
      </c>
      <c r="CJ20" s="59">
        <v>16.5</v>
      </c>
      <c r="CK20" s="59">
        <v>12</v>
      </c>
      <c r="CL20" s="59">
        <v>10.5</v>
      </c>
      <c r="CM20" s="59">
        <v>2.5</v>
      </c>
      <c r="CN20" s="59">
        <v>6</v>
      </c>
      <c r="CO20" s="59">
        <v>6</v>
      </c>
      <c r="CP20" s="11">
        <v>15</v>
      </c>
      <c r="CQ20" s="11">
        <v>16.5</v>
      </c>
      <c r="CR20" s="11">
        <v>16</v>
      </c>
      <c r="CS20" s="11">
        <v>16.5</v>
      </c>
      <c r="CT20" s="11">
        <v>16.5</v>
      </c>
      <c r="CU20" s="59">
        <v>5.5</v>
      </c>
      <c r="CV20" s="59">
        <v>4.5</v>
      </c>
      <c r="CW20" s="59">
        <v>5.5</v>
      </c>
      <c r="CX20" s="59">
        <v>8</v>
      </c>
      <c r="CY20" s="59">
        <v>3.5</v>
      </c>
      <c r="CZ20" s="59">
        <v>14</v>
      </c>
      <c r="DA20" s="59">
        <v>14</v>
      </c>
      <c r="DB20" s="59">
        <v>18</v>
      </c>
      <c r="DC20" s="59">
        <v>14</v>
      </c>
      <c r="DD20" s="59">
        <v>14</v>
      </c>
      <c r="DE20" s="59">
        <v>14</v>
      </c>
      <c r="DF20" s="59">
        <v>5.5</v>
      </c>
      <c r="DG20" s="59">
        <v>10</v>
      </c>
      <c r="DH20" s="59">
        <v>10</v>
      </c>
      <c r="DI20" s="59">
        <v>10</v>
      </c>
      <c r="DJ20" s="59">
        <v>14</v>
      </c>
      <c r="DK20" s="59">
        <v>14</v>
      </c>
      <c r="DL20" s="59">
        <v>10.5</v>
      </c>
      <c r="DM20" s="59">
        <v>12</v>
      </c>
      <c r="DN20" s="59">
        <v>14</v>
      </c>
      <c r="DO20" s="59">
        <v>10</v>
      </c>
      <c r="DP20" s="59">
        <v>11.5</v>
      </c>
      <c r="DQ20" s="11">
        <v>6.5</v>
      </c>
      <c r="DR20" s="11">
        <v>6.5</v>
      </c>
      <c r="DS20" s="11">
        <v>3.5</v>
      </c>
      <c r="DT20" s="11">
        <v>3.5</v>
      </c>
      <c r="DU20" s="11">
        <v>12.5</v>
      </c>
      <c r="DV20" s="11">
        <v>10</v>
      </c>
      <c r="DW20" s="11">
        <v>8.5</v>
      </c>
      <c r="DX20" s="11">
        <v>8.5</v>
      </c>
      <c r="DY20" s="11">
        <v>8.5</v>
      </c>
      <c r="DZ20" s="11">
        <v>7.5</v>
      </c>
      <c r="EA20" s="11">
        <v>7.5</v>
      </c>
      <c r="EB20" s="11">
        <v>6</v>
      </c>
      <c r="EC20" s="11">
        <v>5.5</v>
      </c>
      <c r="ED20" s="11">
        <v>7</v>
      </c>
      <c r="EE20" s="11">
        <v>6</v>
      </c>
      <c r="EF20" s="11">
        <v>7.5</v>
      </c>
      <c r="EG20" s="11">
        <v>13</v>
      </c>
      <c r="EH20" s="11">
        <v>11.5</v>
      </c>
      <c r="EI20" s="11">
        <v>13.5</v>
      </c>
      <c r="EJ20" s="11">
        <v>15</v>
      </c>
      <c r="EK20" s="11">
        <v>16.5</v>
      </c>
      <c r="EL20" s="11">
        <v>12.5</v>
      </c>
      <c r="EM20" s="11">
        <v>10.5</v>
      </c>
      <c r="EN20" s="11">
        <v>7</v>
      </c>
      <c r="EO20" s="11">
        <v>11</v>
      </c>
      <c r="EP20" s="11">
        <v>15</v>
      </c>
      <c r="EQ20" s="11">
        <v>18</v>
      </c>
      <c r="ER20" s="11">
        <v>20</v>
      </c>
      <c r="ES20" s="11">
        <v>11</v>
      </c>
      <c r="ET20" s="11">
        <v>11.5</v>
      </c>
      <c r="EU20" s="11">
        <v>15</v>
      </c>
      <c r="EV20" s="11">
        <v>15</v>
      </c>
      <c r="EW20" s="11">
        <v>15.5</v>
      </c>
      <c r="EX20" s="11">
        <v>13</v>
      </c>
      <c r="EY20" s="11">
        <v>10</v>
      </c>
      <c r="EZ20" s="11">
        <v>11</v>
      </c>
      <c r="FA20" s="11">
        <v>10</v>
      </c>
      <c r="FB20" s="11">
        <v>10</v>
      </c>
      <c r="FC20" s="11">
        <v>8</v>
      </c>
    </row>
    <row r="21" spans="1:159">
      <c r="A21" s="59">
        <v>4.5</v>
      </c>
      <c r="B21" s="59">
        <v>4.5</v>
      </c>
      <c r="C21" s="59">
        <v>4.5</v>
      </c>
      <c r="D21" s="59">
        <v>3.5</v>
      </c>
      <c r="E21" s="59">
        <v>3.5</v>
      </c>
      <c r="F21" s="11">
        <v>4.5</v>
      </c>
      <c r="G21" s="11">
        <v>4.5</v>
      </c>
      <c r="H21" s="11">
        <v>0</v>
      </c>
      <c r="I21" s="11">
        <v>5.5</v>
      </c>
      <c r="J21" s="11">
        <v>4.5</v>
      </c>
      <c r="K21" s="11">
        <v>6</v>
      </c>
      <c r="L21" s="11">
        <v>8</v>
      </c>
      <c r="M21" s="11">
        <v>5.5</v>
      </c>
      <c r="N21" s="11">
        <v>5.5</v>
      </c>
      <c r="O21" s="11">
        <v>8.5</v>
      </c>
      <c r="P21" s="11">
        <v>6</v>
      </c>
      <c r="Q21" s="11">
        <v>5</v>
      </c>
      <c r="R21" s="11">
        <v>5</v>
      </c>
      <c r="S21" s="11">
        <v>5</v>
      </c>
      <c r="T21" s="11">
        <v>4</v>
      </c>
      <c r="U21" s="11">
        <v>6.5</v>
      </c>
      <c r="V21" s="11">
        <v>6.5</v>
      </c>
      <c r="W21" s="11">
        <v>4</v>
      </c>
      <c r="X21" s="11">
        <v>6</v>
      </c>
      <c r="Y21" s="11">
        <v>4</v>
      </c>
      <c r="Z21" s="11">
        <v>7.5</v>
      </c>
      <c r="AA21" s="11">
        <v>6</v>
      </c>
      <c r="AB21" s="11">
        <v>4.5</v>
      </c>
      <c r="AC21" s="11">
        <v>5.5</v>
      </c>
      <c r="AD21" s="11">
        <v>5.5</v>
      </c>
      <c r="AE21" s="11">
        <v>7.5</v>
      </c>
      <c r="AF21" s="11">
        <v>7</v>
      </c>
      <c r="AG21" s="11">
        <v>7</v>
      </c>
      <c r="AH21" s="11">
        <v>5.5</v>
      </c>
      <c r="AI21" s="11">
        <v>5</v>
      </c>
      <c r="AJ21" s="11">
        <v>0</v>
      </c>
      <c r="AK21" s="11">
        <v>0</v>
      </c>
      <c r="AL21" s="11">
        <v>5</v>
      </c>
      <c r="AM21" s="11">
        <v>1.5</v>
      </c>
      <c r="AN21" s="11">
        <v>1.5</v>
      </c>
      <c r="AO21" s="11">
        <v>1.5</v>
      </c>
      <c r="AP21" s="11">
        <v>2.5</v>
      </c>
      <c r="AQ21" s="11">
        <v>6</v>
      </c>
      <c r="AR21" s="11">
        <v>3</v>
      </c>
      <c r="AS21" s="11">
        <v>4</v>
      </c>
      <c r="AT21" s="11">
        <v>3</v>
      </c>
      <c r="AU21" s="11">
        <v>3</v>
      </c>
      <c r="AV21" s="11">
        <v>2.5</v>
      </c>
      <c r="AW21" s="11">
        <v>2.5</v>
      </c>
      <c r="AX21" s="11">
        <v>3</v>
      </c>
      <c r="AY21" s="11">
        <v>1.5</v>
      </c>
      <c r="AZ21" s="11">
        <v>2</v>
      </c>
      <c r="BA21" s="11">
        <v>1.5</v>
      </c>
      <c r="BB21" s="11">
        <v>3.5</v>
      </c>
      <c r="BC21" s="11">
        <v>7.5</v>
      </c>
      <c r="BD21" s="11">
        <v>6</v>
      </c>
      <c r="BE21" s="11">
        <v>0</v>
      </c>
      <c r="BF21" s="11">
        <v>0</v>
      </c>
      <c r="BG21" s="11">
        <v>0</v>
      </c>
      <c r="BH21" s="11">
        <v>6.5</v>
      </c>
      <c r="BI21" s="11">
        <v>7.5</v>
      </c>
      <c r="BJ21" s="11">
        <v>7</v>
      </c>
      <c r="BK21" s="11">
        <v>4</v>
      </c>
      <c r="BL21" s="11">
        <v>4.5</v>
      </c>
      <c r="BM21" s="11">
        <v>5</v>
      </c>
      <c r="BN21" s="11">
        <v>3.5</v>
      </c>
      <c r="BO21" s="11">
        <v>1.5</v>
      </c>
      <c r="BP21" s="11">
        <v>7</v>
      </c>
      <c r="BQ21" s="11">
        <v>9.5</v>
      </c>
      <c r="BR21" s="11">
        <v>5</v>
      </c>
      <c r="BS21" s="11">
        <v>5</v>
      </c>
      <c r="BT21" s="11">
        <v>3</v>
      </c>
      <c r="BU21" s="11">
        <v>3</v>
      </c>
      <c r="BV21" s="11">
        <v>4</v>
      </c>
      <c r="BW21" s="11">
        <v>4.5</v>
      </c>
      <c r="BX21" s="11">
        <v>1.5</v>
      </c>
      <c r="BY21" s="11">
        <v>0.5</v>
      </c>
      <c r="BZ21" s="11">
        <v>1.5</v>
      </c>
      <c r="CA21" s="11">
        <v>3</v>
      </c>
      <c r="CB21" s="11">
        <v>3</v>
      </c>
      <c r="CC21" s="11">
        <v>4.5</v>
      </c>
      <c r="CD21" s="11">
        <v>4.5</v>
      </c>
      <c r="CE21" s="11">
        <v>2.5</v>
      </c>
      <c r="CF21" s="11">
        <v>4</v>
      </c>
      <c r="CG21" s="11">
        <v>2</v>
      </c>
      <c r="CH21" s="11">
        <v>2.5</v>
      </c>
      <c r="CI21" s="11">
        <v>3</v>
      </c>
      <c r="CJ21" s="11">
        <v>4</v>
      </c>
      <c r="CK21" s="11">
        <v>4.5</v>
      </c>
      <c r="CL21" s="11">
        <v>5.5</v>
      </c>
      <c r="CM21" s="11">
        <v>6.5</v>
      </c>
      <c r="CN21" s="11">
        <v>5.5</v>
      </c>
      <c r="CO21" s="11">
        <v>5.5</v>
      </c>
      <c r="CP21" s="59">
        <v>3.5</v>
      </c>
      <c r="CQ21" s="59">
        <v>3</v>
      </c>
      <c r="CR21" s="59">
        <v>3.5</v>
      </c>
      <c r="CS21" s="59">
        <v>3</v>
      </c>
      <c r="CT21" s="59">
        <v>2</v>
      </c>
      <c r="CU21" s="11">
        <v>2.5</v>
      </c>
      <c r="CV21" s="11">
        <v>4</v>
      </c>
      <c r="CW21" s="11">
        <v>3.5</v>
      </c>
      <c r="CX21" s="11">
        <v>4.5</v>
      </c>
      <c r="CY21" s="11">
        <v>4.5</v>
      </c>
      <c r="CZ21" s="11">
        <v>2.5</v>
      </c>
      <c r="DA21" s="11">
        <v>9</v>
      </c>
      <c r="DB21" s="11">
        <v>4.5</v>
      </c>
      <c r="DC21" s="11">
        <v>3</v>
      </c>
      <c r="DD21" s="11">
        <v>3</v>
      </c>
      <c r="DE21" s="11">
        <v>8</v>
      </c>
      <c r="DF21" s="11">
        <v>1.5</v>
      </c>
      <c r="DG21" s="11">
        <v>2.5</v>
      </c>
      <c r="DH21" s="11">
        <v>1</v>
      </c>
      <c r="DI21" s="11">
        <v>1</v>
      </c>
      <c r="DJ21" s="11">
        <v>5</v>
      </c>
      <c r="DK21" s="11">
        <v>5</v>
      </c>
      <c r="DL21" s="11">
        <v>3.5</v>
      </c>
      <c r="DM21" s="11">
        <v>7.5</v>
      </c>
      <c r="DN21" s="11">
        <v>5.5</v>
      </c>
      <c r="DO21" s="11">
        <v>5.5</v>
      </c>
      <c r="DP21" s="11">
        <v>2.5</v>
      </c>
      <c r="DQ21" s="11">
        <v>4</v>
      </c>
      <c r="DR21" s="11">
        <v>7</v>
      </c>
      <c r="DS21" s="11">
        <v>2.5</v>
      </c>
      <c r="DT21" s="11">
        <v>3</v>
      </c>
      <c r="DU21" s="11">
        <v>0</v>
      </c>
      <c r="DV21" s="11">
        <v>5</v>
      </c>
      <c r="DW21" s="11">
        <v>5</v>
      </c>
      <c r="DX21" s="11">
        <v>6</v>
      </c>
      <c r="DY21" s="11">
        <v>2</v>
      </c>
      <c r="DZ21" s="11">
        <v>2</v>
      </c>
      <c r="EA21" s="11">
        <v>2</v>
      </c>
      <c r="EB21" s="11">
        <v>11</v>
      </c>
      <c r="EC21" s="11">
        <v>12</v>
      </c>
      <c r="ED21" s="11">
        <v>11.5</v>
      </c>
      <c r="EE21" s="11">
        <v>7</v>
      </c>
      <c r="EF21" s="11">
        <v>7</v>
      </c>
      <c r="EG21" s="11">
        <v>4.5</v>
      </c>
      <c r="EH21" s="11">
        <v>2</v>
      </c>
      <c r="EI21" s="11">
        <v>5</v>
      </c>
      <c r="EJ21" s="11">
        <v>2</v>
      </c>
      <c r="EK21" s="11">
        <v>5.5</v>
      </c>
      <c r="EL21" s="11">
        <v>5</v>
      </c>
      <c r="EM21" s="11">
        <v>5</v>
      </c>
      <c r="EN21" s="11">
        <v>4</v>
      </c>
      <c r="EO21" s="11">
        <v>4.5</v>
      </c>
      <c r="EP21" s="11">
        <v>6</v>
      </c>
      <c r="EQ21" s="11">
        <v>4.5</v>
      </c>
      <c r="ER21" s="11">
        <v>2.5</v>
      </c>
      <c r="ES21" s="59">
        <v>3.5</v>
      </c>
      <c r="ET21" s="59">
        <v>3.5</v>
      </c>
      <c r="EU21" s="59">
        <v>3.5</v>
      </c>
      <c r="EV21" s="59">
        <v>3.5</v>
      </c>
      <c r="EW21" s="59">
        <v>3.5</v>
      </c>
      <c r="EX21" s="59">
        <v>2.5</v>
      </c>
      <c r="EY21" s="11">
        <v>8</v>
      </c>
      <c r="EZ21" s="11">
        <v>6.5</v>
      </c>
      <c r="FA21" s="11">
        <v>4.5</v>
      </c>
      <c r="FB21" s="11">
        <v>3</v>
      </c>
      <c r="FC21" s="11">
        <v>4.5</v>
      </c>
    </row>
    <row r="22" spans="1:159">
      <c r="A22" s="11">
        <v>0</v>
      </c>
      <c r="B22" s="11">
        <v>1</v>
      </c>
      <c r="C22" s="11">
        <v>1</v>
      </c>
      <c r="D22" s="11">
        <v>6</v>
      </c>
      <c r="E22" s="11">
        <v>0</v>
      </c>
      <c r="F22" s="11">
        <v>0</v>
      </c>
      <c r="G22" s="11">
        <v>0</v>
      </c>
      <c r="H22" s="11">
        <v>0</v>
      </c>
      <c r="I22" s="11">
        <v>0</v>
      </c>
      <c r="J22" s="11">
        <v>0</v>
      </c>
      <c r="K22" s="11">
        <v>0</v>
      </c>
      <c r="L22" s="11">
        <v>0</v>
      </c>
      <c r="M22" s="11">
        <v>0</v>
      </c>
      <c r="N22" s="11">
        <v>0</v>
      </c>
      <c r="O22" s="11">
        <v>0</v>
      </c>
      <c r="P22" s="11">
        <v>0</v>
      </c>
      <c r="Q22" s="11">
        <v>0</v>
      </c>
      <c r="R22" s="11">
        <v>0.5</v>
      </c>
      <c r="S22" s="11">
        <v>0.5</v>
      </c>
      <c r="T22" s="11">
        <v>0</v>
      </c>
      <c r="U22" s="11">
        <v>1</v>
      </c>
      <c r="V22" s="11">
        <v>1</v>
      </c>
      <c r="W22" s="11">
        <v>0.5</v>
      </c>
      <c r="X22" s="11">
        <v>0</v>
      </c>
      <c r="Y22" s="11">
        <v>0.5</v>
      </c>
      <c r="Z22" s="11">
        <v>0</v>
      </c>
      <c r="AA22" s="11">
        <v>1.5</v>
      </c>
      <c r="AB22" s="11">
        <v>0</v>
      </c>
      <c r="AC22" s="11">
        <v>0</v>
      </c>
      <c r="AD22" s="11">
        <v>0</v>
      </c>
      <c r="AE22" s="11">
        <v>0</v>
      </c>
      <c r="AF22" s="11">
        <v>1</v>
      </c>
      <c r="AG22" s="11">
        <v>0</v>
      </c>
      <c r="AH22" s="11">
        <v>3.5</v>
      </c>
      <c r="AI22" s="11">
        <v>3.5</v>
      </c>
      <c r="AJ22" s="11">
        <v>2.5</v>
      </c>
      <c r="AK22" s="11">
        <v>5.5</v>
      </c>
      <c r="AL22" s="11">
        <v>3</v>
      </c>
      <c r="AM22" s="11">
        <v>3</v>
      </c>
      <c r="AN22" s="11">
        <v>4.5</v>
      </c>
      <c r="AO22" s="11">
        <v>3.5</v>
      </c>
      <c r="AP22" s="11">
        <v>3</v>
      </c>
      <c r="AQ22" s="11">
        <v>1.5</v>
      </c>
      <c r="AR22" s="11">
        <v>2</v>
      </c>
      <c r="AS22" s="11">
        <v>5</v>
      </c>
      <c r="AT22" s="11">
        <v>0</v>
      </c>
      <c r="AU22" s="11">
        <v>0</v>
      </c>
      <c r="AV22" s="11">
        <v>0</v>
      </c>
      <c r="AW22" s="11">
        <v>1</v>
      </c>
      <c r="AX22" s="11">
        <v>13</v>
      </c>
      <c r="AY22" s="11">
        <v>11.5</v>
      </c>
      <c r="AZ22" s="11">
        <v>13.5</v>
      </c>
      <c r="BA22" s="11">
        <v>14.5</v>
      </c>
      <c r="BB22" s="11">
        <v>17</v>
      </c>
      <c r="BC22" s="11">
        <v>12</v>
      </c>
      <c r="BD22" s="11">
        <v>15</v>
      </c>
      <c r="BE22" s="11">
        <v>17.5</v>
      </c>
      <c r="BF22" s="11">
        <v>13</v>
      </c>
      <c r="BG22" s="11">
        <v>12</v>
      </c>
      <c r="BH22" s="11">
        <v>8.5</v>
      </c>
      <c r="BI22" s="11">
        <v>8.5</v>
      </c>
      <c r="BJ22" s="11">
        <v>8.5</v>
      </c>
      <c r="BK22" s="11">
        <v>9</v>
      </c>
      <c r="BL22" s="11">
        <v>9</v>
      </c>
      <c r="BM22" s="11">
        <v>10.5</v>
      </c>
      <c r="BN22" s="11">
        <v>8</v>
      </c>
      <c r="BO22" s="11">
        <v>8</v>
      </c>
      <c r="BP22" s="11">
        <v>10</v>
      </c>
      <c r="BQ22" s="11">
        <v>6</v>
      </c>
      <c r="BR22" s="11">
        <v>3.5</v>
      </c>
      <c r="BS22" s="11">
        <v>4</v>
      </c>
      <c r="BT22" s="11">
        <v>3.5</v>
      </c>
      <c r="BU22" s="11">
        <v>7</v>
      </c>
      <c r="BV22" s="11">
        <v>11.5</v>
      </c>
      <c r="BW22" s="11">
        <v>10</v>
      </c>
      <c r="BX22" s="11">
        <v>4.5</v>
      </c>
      <c r="BY22" s="11">
        <v>0</v>
      </c>
      <c r="BZ22" s="11">
        <v>5.5</v>
      </c>
      <c r="CA22" s="11">
        <v>5</v>
      </c>
      <c r="CB22" s="11">
        <v>4.5</v>
      </c>
      <c r="CC22" s="11">
        <v>6.5</v>
      </c>
      <c r="CD22" s="11">
        <v>7.5</v>
      </c>
      <c r="CE22" s="11">
        <v>0</v>
      </c>
      <c r="CF22" s="11">
        <v>0</v>
      </c>
      <c r="CG22" s="11">
        <v>0</v>
      </c>
      <c r="CH22" s="11">
        <v>3</v>
      </c>
      <c r="CI22" s="11">
        <v>5</v>
      </c>
      <c r="CJ22" s="11">
        <v>5</v>
      </c>
      <c r="CK22" s="11">
        <v>4</v>
      </c>
      <c r="CL22" s="11">
        <v>4.5</v>
      </c>
      <c r="CM22" s="11">
        <v>3</v>
      </c>
      <c r="CN22" s="11">
        <v>4.5</v>
      </c>
      <c r="CO22" s="11">
        <v>4.5</v>
      </c>
      <c r="CP22" s="11">
        <v>2</v>
      </c>
      <c r="CQ22" s="11">
        <v>0</v>
      </c>
      <c r="CR22" s="11">
        <v>0</v>
      </c>
      <c r="CS22" s="11">
        <v>0</v>
      </c>
      <c r="CT22" s="11">
        <v>0</v>
      </c>
      <c r="CU22" s="11">
        <v>8</v>
      </c>
      <c r="CV22" s="11">
        <v>4</v>
      </c>
      <c r="CW22" s="11">
        <v>3</v>
      </c>
      <c r="CX22" s="11">
        <v>0</v>
      </c>
      <c r="CY22" s="11">
        <v>6</v>
      </c>
      <c r="CZ22" s="11">
        <v>0</v>
      </c>
      <c r="DA22" s="11">
        <v>0</v>
      </c>
      <c r="DB22" s="11">
        <v>0</v>
      </c>
      <c r="DC22" s="11">
        <v>0</v>
      </c>
      <c r="DD22" s="11">
        <v>2.5</v>
      </c>
      <c r="DE22" s="11">
        <v>4.5</v>
      </c>
      <c r="DF22" s="11">
        <v>0</v>
      </c>
      <c r="DG22" s="11">
        <v>2.5</v>
      </c>
      <c r="DH22" s="11">
        <v>0</v>
      </c>
      <c r="DI22" s="11">
        <v>0</v>
      </c>
      <c r="DJ22" s="11">
        <v>0</v>
      </c>
      <c r="DK22" s="11">
        <v>0</v>
      </c>
      <c r="DL22" s="11">
        <v>5</v>
      </c>
      <c r="DM22" s="11">
        <v>2</v>
      </c>
      <c r="DN22" s="11">
        <v>6.5</v>
      </c>
      <c r="DO22" s="11">
        <v>7.5</v>
      </c>
      <c r="DP22" s="11">
        <v>7.5</v>
      </c>
      <c r="DQ22" s="11">
        <v>0</v>
      </c>
      <c r="DR22" s="11">
        <v>0.5</v>
      </c>
      <c r="DS22" s="11">
        <v>0.5</v>
      </c>
      <c r="DT22" s="11">
        <v>0</v>
      </c>
      <c r="DU22" s="11">
        <v>0</v>
      </c>
      <c r="DV22" s="11">
        <v>0</v>
      </c>
      <c r="DW22" s="11">
        <v>0</v>
      </c>
      <c r="DX22" s="11">
        <v>0</v>
      </c>
      <c r="DY22" s="11">
        <v>0.5</v>
      </c>
      <c r="DZ22" s="11">
        <v>0.5</v>
      </c>
      <c r="EA22" s="11">
        <v>0.5</v>
      </c>
      <c r="EB22" s="11">
        <v>2.5</v>
      </c>
      <c r="EC22" s="11">
        <v>1</v>
      </c>
      <c r="ED22" s="11">
        <v>4.5</v>
      </c>
      <c r="EE22" s="11">
        <v>1</v>
      </c>
      <c r="EF22" s="11">
        <v>1.5</v>
      </c>
      <c r="EG22" s="11">
        <v>0</v>
      </c>
      <c r="EH22" s="11">
        <v>2</v>
      </c>
      <c r="EI22" s="11">
        <v>0</v>
      </c>
      <c r="EJ22" s="11">
        <v>2</v>
      </c>
      <c r="EK22" s="11">
        <v>3.5</v>
      </c>
      <c r="EL22" s="11">
        <v>4</v>
      </c>
      <c r="EM22" s="11">
        <v>5</v>
      </c>
      <c r="EN22" s="11">
        <v>0</v>
      </c>
      <c r="EO22" s="11">
        <v>2.5</v>
      </c>
      <c r="EP22" s="11">
        <v>5.5</v>
      </c>
      <c r="EQ22" s="11">
        <v>7</v>
      </c>
      <c r="ER22" s="11">
        <v>9</v>
      </c>
      <c r="ES22" s="11">
        <v>1</v>
      </c>
      <c r="ET22" s="11">
        <v>1</v>
      </c>
      <c r="EU22" s="11">
        <v>1</v>
      </c>
      <c r="EV22" s="11">
        <v>1</v>
      </c>
      <c r="EW22" s="11">
        <v>1.5</v>
      </c>
      <c r="EX22" s="11">
        <v>0</v>
      </c>
      <c r="EY22" s="11">
        <v>0</v>
      </c>
      <c r="EZ22" s="11">
        <v>0</v>
      </c>
      <c r="FA22" s="11">
        <v>0</v>
      </c>
      <c r="FB22" s="11">
        <v>1</v>
      </c>
      <c r="FC22" s="11">
        <v>0</v>
      </c>
    </row>
    <row r="23" spans="1:159">
      <c r="A23" s="11">
        <v>0</v>
      </c>
      <c r="B23" s="11">
        <v>0</v>
      </c>
      <c r="C23" s="11">
        <v>1</v>
      </c>
      <c r="D23" s="11">
        <v>6</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v>0</v>
      </c>
      <c r="AH23" s="11">
        <v>0</v>
      </c>
      <c r="AI23" s="11">
        <v>0</v>
      </c>
      <c r="AJ23" s="11">
        <v>0</v>
      </c>
      <c r="AK23" s="11">
        <v>1</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12.5</v>
      </c>
      <c r="BV23" s="11">
        <v>0</v>
      </c>
      <c r="BW23" s="11">
        <v>0</v>
      </c>
      <c r="BX23" s="11">
        <v>0</v>
      </c>
      <c r="BY23" s="11">
        <v>0</v>
      </c>
      <c r="BZ23" s="11">
        <v>0</v>
      </c>
      <c r="CA23" s="11">
        <v>0</v>
      </c>
      <c r="CB23" s="11">
        <v>0</v>
      </c>
      <c r="CC23" s="11">
        <v>0</v>
      </c>
      <c r="CD23" s="11">
        <v>0</v>
      </c>
      <c r="CE23" s="11">
        <v>0</v>
      </c>
      <c r="CF23" s="11">
        <v>0</v>
      </c>
      <c r="CG23" s="11">
        <v>0</v>
      </c>
      <c r="CH23" s="11">
        <v>0</v>
      </c>
      <c r="CI23" s="11">
        <v>0</v>
      </c>
      <c r="CJ23" s="11">
        <v>0</v>
      </c>
      <c r="CK23" s="11">
        <v>0</v>
      </c>
      <c r="CL23" s="11">
        <v>0</v>
      </c>
      <c r="CM23" s="11">
        <v>0</v>
      </c>
      <c r="CN23" s="11">
        <v>0</v>
      </c>
      <c r="CO23" s="11">
        <v>0</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0</v>
      </c>
      <c r="DQ23" s="11">
        <v>0</v>
      </c>
      <c r="DR23" s="11">
        <v>0.5</v>
      </c>
      <c r="DS23" s="11">
        <v>0.5</v>
      </c>
      <c r="DT23" s="11">
        <v>0</v>
      </c>
      <c r="DU23" s="11">
        <v>0</v>
      </c>
      <c r="DV23" s="11">
        <v>0</v>
      </c>
      <c r="DW23" s="11">
        <v>0</v>
      </c>
      <c r="DX23" s="11">
        <v>0</v>
      </c>
      <c r="DY23" s="11">
        <v>0</v>
      </c>
      <c r="DZ23" s="11">
        <v>0</v>
      </c>
      <c r="EA23" s="11">
        <v>0</v>
      </c>
      <c r="EB23" s="11">
        <v>0</v>
      </c>
      <c r="EC23" s="11">
        <v>0</v>
      </c>
      <c r="ED23" s="11">
        <v>0</v>
      </c>
      <c r="EE23" s="11">
        <v>0</v>
      </c>
      <c r="EF23" s="11">
        <v>0</v>
      </c>
      <c r="EG23" s="11">
        <v>0</v>
      </c>
      <c r="EH23" s="11">
        <v>0</v>
      </c>
      <c r="EI23" s="11">
        <v>0</v>
      </c>
      <c r="EJ23" s="11">
        <v>0</v>
      </c>
      <c r="EK23" s="11">
        <v>0</v>
      </c>
      <c r="EL23" s="11">
        <v>0</v>
      </c>
      <c r="EM23" s="11">
        <v>0</v>
      </c>
      <c r="EN23" s="11">
        <v>0</v>
      </c>
      <c r="EO23" s="11">
        <v>0</v>
      </c>
      <c r="EP23" s="11">
        <v>0</v>
      </c>
      <c r="EQ23" s="11">
        <v>0</v>
      </c>
      <c r="ER23" s="11">
        <v>0</v>
      </c>
      <c r="ES23" s="11">
        <v>1</v>
      </c>
      <c r="ET23" s="11">
        <v>1</v>
      </c>
      <c r="EU23" s="11">
        <v>1</v>
      </c>
      <c r="EV23" s="11">
        <v>1</v>
      </c>
      <c r="EW23" s="11">
        <v>0</v>
      </c>
      <c r="EX23" s="11">
        <v>0</v>
      </c>
      <c r="EY23" s="11">
        <v>0</v>
      </c>
      <c r="EZ23" s="11">
        <v>0</v>
      </c>
      <c r="FA23" s="11">
        <v>0</v>
      </c>
      <c r="FB23" s="11">
        <v>0</v>
      </c>
      <c r="FC23" s="11">
        <v>0</v>
      </c>
    </row>
    <row r="24" spans="1:159">
      <c r="A24" s="11">
        <v>0</v>
      </c>
      <c r="B24" s="11">
        <v>0</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c r="BZ24" s="11">
        <v>0</v>
      </c>
      <c r="CA24" s="11">
        <v>0</v>
      </c>
      <c r="CB24" s="11">
        <v>0</v>
      </c>
      <c r="CC24" s="11">
        <v>0</v>
      </c>
      <c r="CD24" s="11">
        <v>0</v>
      </c>
      <c r="CE24" s="11">
        <v>0</v>
      </c>
      <c r="CF24" s="11">
        <v>0</v>
      </c>
      <c r="CG24" s="11">
        <v>0</v>
      </c>
      <c r="CH24" s="11">
        <v>0</v>
      </c>
      <c r="CI24" s="11">
        <v>0</v>
      </c>
      <c r="CJ24" s="11">
        <v>0</v>
      </c>
      <c r="CK24" s="11">
        <v>0</v>
      </c>
      <c r="CL24" s="11">
        <v>0</v>
      </c>
      <c r="CM24" s="11">
        <v>0</v>
      </c>
      <c r="CN24" s="11">
        <v>0</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v>0</v>
      </c>
      <c r="DT24" s="11">
        <v>0</v>
      </c>
      <c r="DU24" s="11">
        <v>0</v>
      </c>
      <c r="DV24" s="11">
        <v>0</v>
      </c>
      <c r="DW24" s="11">
        <v>0</v>
      </c>
      <c r="DX24" s="11">
        <v>0</v>
      </c>
      <c r="DY24" s="11">
        <v>0</v>
      </c>
      <c r="DZ24" s="11">
        <v>0</v>
      </c>
      <c r="EA24" s="11">
        <v>0</v>
      </c>
      <c r="EB24" s="11">
        <v>0</v>
      </c>
      <c r="EC24" s="11">
        <v>0</v>
      </c>
      <c r="ED24" s="11">
        <v>0</v>
      </c>
      <c r="EE24" s="11">
        <v>0</v>
      </c>
      <c r="EF24" s="11">
        <v>0</v>
      </c>
      <c r="EG24" s="11">
        <v>0</v>
      </c>
      <c r="EH24" s="11">
        <v>0</v>
      </c>
      <c r="EI24" s="11">
        <v>0</v>
      </c>
      <c r="EJ24" s="11">
        <v>0</v>
      </c>
      <c r="EK24" s="11">
        <v>0</v>
      </c>
      <c r="EL24" s="11">
        <v>0</v>
      </c>
      <c r="EM24" s="11">
        <v>0</v>
      </c>
      <c r="EN24" s="11">
        <v>0</v>
      </c>
      <c r="EO24" s="11">
        <v>0</v>
      </c>
      <c r="EP24" s="11">
        <v>0</v>
      </c>
      <c r="EQ24" s="11">
        <v>0</v>
      </c>
      <c r="ER24" s="11">
        <v>0</v>
      </c>
      <c r="ES24" s="11">
        <v>0.5</v>
      </c>
      <c r="ET24" s="11">
        <v>0.5</v>
      </c>
      <c r="EU24" s="11">
        <v>0.5</v>
      </c>
      <c r="EV24" s="11">
        <v>0.5</v>
      </c>
      <c r="EW24" s="11">
        <v>0</v>
      </c>
      <c r="EX24" s="11">
        <v>0</v>
      </c>
      <c r="EY24" s="11">
        <v>0</v>
      </c>
      <c r="EZ24" s="11">
        <v>0</v>
      </c>
      <c r="FA24" s="11">
        <v>0</v>
      </c>
      <c r="FB24" s="11">
        <v>0</v>
      </c>
      <c r="FC24" s="11">
        <v>0</v>
      </c>
    </row>
    <row r="25" spans="1:159">
      <c r="A25" s="11">
        <v>6.5</v>
      </c>
      <c r="B25" s="11">
        <v>6.5</v>
      </c>
      <c r="C25" s="11">
        <v>7.5</v>
      </c>
      <c r="D25" s="11">
        <v>6</v>
      </c>
      <c r="E25" s="11">
        <v>6</v>
      </c>
      <c r="F25" s="11">
        <v>5</v>
      </c>
      <c r="G25" s="11">
        <v>7</v>
      </c>
      <c r="H25" s="11">
        <v>7</v>
      </c>
      <c r="I25" s="11">
        <v>8</v>
      </c>
      <c r="J25" s="11">
        <v>8</v>
      </c>
      <c r="K25" s="11">
        <v>7.5</v>
      </c>
      <c r="L25" s="11">
        <v>4</v>
      </c>
      <c r="M25" s="11">
        <v>10</v>
      </c>
      <c r="N25" s="11">
        <v>5.5</v>
      </c>
      <c r="O25" s="11">
        <v>2.5</v>
      </c>
      <c r="P25" s="11">
        <v>5</v>
      </c>
      <c r="Q25" s="11">
        <v>3</v>
      </c>
      <c r="R25" s="11">
        <v>2</v>
      </c>
      <c r="S25" s="11">
        <v>2</v>
      </c>
      <c r="T25" s="11">
        <v>3</v>
      </c>
      <c r="U25" s="11">
        <v>4</v>
      </c>
      <c r="V25" s="11">
        <v>4</v>
      </c>
      <c r="W25" s="11">
        <v>4.5</v>
      </c>
      <c r="X25" s="11">
        <v>4.5</v>
      </c>
      <c r="Y25" s="11">
        <v>2</v>
      </c>
      <c r="Z25" s="11">
        <v>3.5</v>
      </c>
      <c r="AA25" s="11">
        <v>5</v>
      </c>
      <c r="AB25" s="11">
        <v>7</v>
      </c>
      <c r="AC25" s="11">
        <v>10</v>
      </c>
      <c r="AD25" s="11">
        <v>1.5</v>
      </c>
      <c r="AE25" s="11">
        <v>6</v>
      </c>
      <c r="AF25" s="11">
        <v>6</v>
      </c>
      <c r="AG25" s="11">
        <v>4</v>
      </c>
      <c r="AH25" s="11">
        <v>5</v>
      </c>
      <c r="AI25" s="11">
        <v>4</v>
      </c>
      <c r="AJ25" s="11">
        <v>3</v>
      </c>
      <c r="AK25" s="11">
        <v>3.5</v>
      </c>
      <c r="AL25" s="11">
        <v>3.5</v>
      </c>
      <c r="AM25" s="11">
        <v>1.5</v>
      </c>
      <c r="AN25" s="11">
        <v>3</v>
      </c>
      <c r="AO25" s="11">
        <v>0.5</v>
      </c>
      <c r="AP25" s="11">
        <v>2</v>
      </c>
      <c r="AQ25" s="11">
        <v>2.5</v>
      </c>
      <c r="AR25" s="11">
        <v>2.5</v>
      </c>
      <c r="AS25" s="11">
        <v>3</v>
      </c>
      <c r="AT25" s="11">
        <v>2</v>
      </c>
      <c r="AU25" s="11">
        <v>1</v>
      </c>
      <c r="AV25" s="11">
        <v>4</v>
      </c>
      <c r="AW25" s="11">
        <v>1.5</v>
      </c>
      <c r="AX25" s="11">
        <v>1.5</v>
      </c>
      <c r="AY25" s="11">
        <v>1.5</v>
      </c>
      <c r="AZ25" s="11">
        <v>1.5</v>
      </c>
      <c r="BA25" s="11">
        <v>2</v>
      </c>
      <c r="BB25" s="11">
        <v>3.5</v>
      </c>
      <c r="BC25" s="11">
        <v>3</v>
      </c>
      <c r="BD25" s="11">
        <v>3</v>
      </c>
      <c r="BE25" s="11">
        <v>3.5</v>
      </c>
      <c r="BF25" s="11">
        <v>4</v>
      </c>
      <c r="BG25" s="11">
        <v>0.5</v>
      </c>
      <c r="BH25" s="11">
        <v>6</v>
      </c>
      <c r="BI25" s="11">
        <v>4.5</v>
      </c>
      <c r="BJ25" s="11">
        <v>3</v>
      </c>
      <c r="BK25" s="11">
        <v>1.5</v>
      </c>
      <c r="BL25" s="11">
        <v>4.5</v>
      </c>
      <c r="BM25" s="11">
        <v>0</v>
      </c>
      <c r="BN25" s="11">
        <v>3.5</v>
      </c>
      <c r="BO25" s="11">
        <v>5</v>
      </c>
      <c r="BP25" s="11">
        <v>6</v>
      </c>
      <c r="BQ25" s="11">
        <v>6.5</v>
      </c>
      <c r="BR25" s="11">
        <v>2</v>
      </c>
      <c r="BS25" s="11">
        <v>1.5</v>
      </c>
      <c r="BT25" s="11">
        <v>1.5</v>
      </c>
      <c r="BU25" s="11">
        <v>2.5</v>
      </c>
      <c r="BV25" s="11">
        <v>2</v>
      </c>
      <c r="BW25" s="11">
        <v>2.5</v>
      </c>
      <c r="BX25" s="11">
        <v>1.5</v>
      </c>
      <c r="BY25" s="11">
        <v>0.5</v>
      </c>
      <c r="BZ25" s="11">
        <v>1.5</v>
      </c>
      <c r="CA25" s="11">
        <v>1.5</v>
      </c>
      <c r="CB25" s="11">
        <v>1</v>
      </c>
      <c r="CC25" s="11">
        <v>1.5</v>
      </c>
      <c r="CD25" s="11">
        <v>1.5</v>
      </c>
      <c r="CE25" s="11">
        <v>3</v>
      </c>
      <c r="CF25" s="11">
        <v>4.5</v>
      </c>
      <c r="CG25" s="11">
        <v>1</v>
      </c>
      <c r="CH25" s="11">
        <v>3</v>
      </c>
      <c r="CI25" s="11">
        <v>3</v>
      </c>
      <c r="CJ25" s="11">
        <v>3.5</v>
      </c>
      <c r="CK25" s="11">
        <v>3</v>
      </c>
      <c r="CL25" s="11">
        <v>3</v>
      </c>
      <c r="CM25" s="11">
        <v>1.5</v>
      </c>
      <c r="CN25" s="11">
        <v>4</v>
      </c>
      <c r="CO25" s="11">
        <v>4</v>
      </c>
      <c r="CP25" s="11">
        <v>6.5</v>
      </c>
      <c r="CQ25" s="11">
        <v>4.5</v>
      </c>
      <c r="CR25" s="11">
        <v>4</v>
      </c>
      <c r="CS25" s="11">
        <v>2</v>
      </c>
      <c r="CT25" s="11">
        <v>2</v>
      </c>
      <c r="CU25" s="11">
        <v>3</v>
      </c>
      <c r="CV25" s="11">
        <v>2.5</v>
      </c>
      <c r="CW25" s="11">
        <v>3</v>
      </c>
      <c r="CX25" s="11">
        <v>3</v>
      </c>
      <c r="CY25" s="11">
        <v>1.5</v>
      </c>
      <c r="CZ25" s="11">
        <v>3.5</v>
      </c>
      <c r="DA25" s="11">
        <v>2.5</v>
      </c>
      <c r="DB25" s="11">
        <v>4.5</v>
      </c>
      <c r="DC25" s="11">
        <v>3</v>
      </c>
      <c r="DD25" s="11">
        <v>2</v>
      </c>
      <c r="DE25" s="11">
        <v>5</v>
      </c>
      <c r="DF25" s="11">
        <v>1.5</v>
      </c>
      <c r="DG25" s="11">
        <v>2.5</v>
      </c>
      <c r="DH25" s="11">
        <v>5.5</v>
      </c>
      <c r="DI25" s="11">
        <v>1.5</v>
      </c>
      <c r="DJ25" s="11">
        <v>5</v>
      </c>
      <c r="DK25" s="11">
        <v>3</v>
      </c>
      <c r="DL25" s="11">
        <v>0</v>
      </c>
      <c r="DM25" s="11">
        <v>4.5</v>
      </c>
      <c r="DN25" s="11">
        <v>6</v>
      </c>
      <c r="DO25" s="11">
        <v>2.5</v>
      </c>
      <c r="DP25" s="11">
        <v>3</v>
      </c>
      <c r="DQ25" s="11">
        <v>4.5</v>
      </c>
      <c r="DR25" s="11">
        <v>4.5</v>
      </c>
      <c r="DS25" s="11">
        <v>6.5</v>
      </c>
      <c r="DT25" s="11">
        <v>12</v>
      </c>
      <c r="DU25" s="11">
        <v>5.5</v>
      </c>
      <c r="DV25" s="11">
        <v>7.5</v>
      </c>
      <c r="DW25" s="11">
        <v>3</v>
      </c>
      <c r="DX25" s="11">
        <v>1.5</v>
      </c>
      <c r="DY25" s="11">
        <v>5</v>
      </c>
      <c r="DZ25" s="11">
        <v>5.5</v>
      </c>
      <c r="EA25" s="11">
        <v>12</v>
      </c>
      <c r="EB25" s="11">
        <v>2</v>
      </c>
      <c r="EC25" s="11">
        <v>3.5</v>
      </c>
      <c r="ED25" s="11">
        <v>5</v>
      </c>
      <c r="EE25" s="11">
        <v>3</v>
      </c>
      <c r="EF25" s="11">
        <v>5</v>
      </c>
      <c r="EG25" s="11">
        <v>1</v>
      </c>
      <c r="EH25" s="11">
        <v>0.5</v>
      </c>
      <c r="EI25" s="11">
        <v>2.5</v>
      </c>
      <c r="EJ25" s="11">
        <v>2</v>
      </c>
      <c r="EK25" s="11">
        <v>2</v>
      </c>
      <c r="EL25" s="11">
        <v>2</v>
      </c>
      <c r="EM25" s="11">
        <v>2</v>
      </c>
      <c r="EN25" s="11">
        <v>4</v>
      </c>
      <c r="EO25" s="11">
        <v>4</v>
      </c>
      <c r="EP25" s="11">
        <v>4.5</v>
      </c>
      <c r="EQ25" s="11">
        <v>4.5</v>
      </c>
      <c r="ER25" s="11">
        <v>3.5</v>
      </c>
      <c r="ES25" s="11">
        <v>8</v>
      </c>
      <c r="ET25" s="11">
        <v>7</v>
      </c>
      <c r="EU25" s="11">
        <v>1.5</v>
      </c>
      <c r="EV25" s="11">
        <v>1.5</v>
      </c>
      <c r="EW25" s="11">
        <v>6.5</v>
      </c>
      <c r="EX25" s="11">
        <v>2</v>
      </c>
      <c r="EY25" s="11">
        <v>2.5</v>
      </c>
      <c r="EZ25" s="11">
        <v>8</v>
      </c>
      <c r="FA25" s="11">
        <v>3.5</v>
      </c>
      <c r="FB25" s="11">
        <v>4</v>
      </c>
      <c r="FC25" s="11">
        <v>5.5</v>
      </c>
    </row>
    <row r="26" spans="1:159">
      <c r="A26" s="11">
        <v>0</v>
      </c>
      <c r="B26" s="11">
        <v>0</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c r="BZ26" s="11">
        <v>0</v>
      </c>
      <c r="CA26" s="11">
        <v>0</v>
      </c>
      <c r="CB26" s="11">
        <v>0</v>
      </c>
      <c r="CC26" s="11">
        <v>0</v>
      </c>
      <c r="CD26" s="11">
        <v>0</v>
      </c>
      <c r="CE26" s="11">
        <v>0</v>
      </c>
      <c r="CF26" s="11">
        <v>0</v>
      </c>
      <c r="CG26" s="11">
        <v>0</v>
      </c>
      <c r="CH26" s="11">
        <v>0</v>
      </c>
      <c r="CI26" s="11">
        <v>0</v>
      </c>
      <c r="CJ26" s="11">
        <v>0</v>
      </c>
      <c r="CK26" s="11">
        <v>0</v>
      </c>
      <c r="CL26" s="11">
        <v>0</v>
      </c>
      <c r="CM26" s="11">
        <v>0</v>
      </c>
      <c r="CN26" s="11">
        <v>0</v>
      </c>
      <c r="CO26" s="11">
        <v>0</v>
      </c>
      <c r="CP26" s="11">
        <v>0</v>
      </c>
      <c r="CQ26" s="11">
        <v>0</v>
      </c>
      <c r="CR26" s="11">
        <v>0</v>
      </c>
      <c r="CS26" s="11">
        <v>0</v>
      </c>
      <c r="CT26" s="11">
        <v>0</v>
      </c>
      <c r="CU26" s="11">
        <v>0</v>
      </c>
      <c r="CV26" s="11">
        <v>0</v>
      </c>
      <c r="CW26" s="11">
        <v>0</v>
      </c>
      <c r="CX26" s="11">
        <v>0</v>
      </c>
      <c r="CY26" s="11">
        <v>0</v>
      </c>
      <c r="CZ26" s="11">
        <v>0</v>
      </c>
      <c r="DA26" s="11">
        <v>0</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0</v>
      </c>
      <c r="DS26" s="11">
        <v>0</v>
      </c>
      <c r="DT26" s="11">
        <v>0</v>
      </c>
      <c r="DU26" s="11">
        <v>0</v>
      </c>
      <c r="DV26" s="11">
        <v>0</v>
      </c>
      <c r="DW26" s="11">
        <v>0</v>
      </c>
      <c r="DX26" s="11">
        <v>0</v>
      </c>
      <c r="DY26" s="11">
        <v>0</v>
      </c>
      <c r="DZ26" s="11">
        <v>0</v>
      </c>
      <c r="EA26" s="11">
        <v>0</v>
      </c>
      <c r="EB26" s="11">
        <v>0</v>
      </c>
      <c r="EC26" s="11">
        <v>0</v>
      </c>
      <c r="ED26" s="11">
        <v>0</v>
      </c>
      <c r="EE26" s="11">
        <v>0</v>
      </c>
      <c r="EF26" s="11">
        <v>0</v>
      </c>
      <c r="EG26" s="11">
        <v>0</v>
      </c>
      <c r="EH26" s="11">
        <v>0</v>
      </c>
      <c r="EI26" s="11">
        <v>0</v>
      </c>
      <c r="EJ26" s="11">
        <v>0</v>
      </c>
      <c r="EK26" s="11">
        <v>0</v>
      </c>
      <c r="EL26" s="11">
        <v>0</v>
      </c>
      <c r="EM26" s="11">
        <v>0</v>
      </c>
      <c r="EN26" s="11">
        <v>0</v>
      </c>
      <c r="EO26" s="11">
        <v>0</v>
      </c>
      <c r="EP26" s="11">
        <v>0</v>
      </c>
      <c r="EQ26" s="11">
        <v>0</v>
      </c>
      <c r="ER26" s="11">
        <v>0</v>
      </c>
      <c r="ES26" s="11">
        <v>0</v>
      </c>
      <c r="ET26" s="11">
        <v>0</v>
      </c>
      <c r="EU26" s="11">
        <v>0</v>
      </c>
      <c r="EV26" s="11">
        <v>0</v>
      </c>
      <c r="EW26" s="11">
        <v>0</v>
      </c>
      <c r="EX26" s="11">
        <v>0</v>
      </c>
      <c r="EY26" s="11">
        <v>0</v>
      </c>
      <c r="EZ26" s="11">
        <v>0</v>
      </c>
      <c r="FA26" s="11">
        <v>0</v>
      </c>
      <c r="FB26" s="11">
        <v>0</v>
      </c>
      <c r="FC26" s="11">
        <v>0</v>
      </c>
    </row>
    <row r="27" spans="1:159">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65"/>
      <c r="AI27" s="65"/>
      <c r="AJ27" s="65"/>
      <c r="AK27" s="65"/>
      <c r="AL27" s="65"/>
      <c r="AM27" s="11"/>
      <c r="AN27" s="11"/>
      <c r="AO27" s="11"/>
      <c r="AP27" s="11"/>
      <c r="AQ27" s="11"/>
      <c r="AR27" s="11"/>
      <c r="AS27" s="11"/>
      <c r="AT27" s="11"/>
      <c r="AU27" s="11"/>
      <c r="AV27" s="11"/>
      <c r="AW27" s="11"/>
      <c r="AX27" s="11"/>
      <c r="AY27" s="11"/>
      <c r="AZ27" s="11"/>
      <c r="BA27" s="11"/>
      <c r="BB27" s="11"/>
      <c r="BC27" s="65"/>
      <c r="BD27" s="65"/>
      <c r="BE27" s="65"/>
      <c r="BF27" s="65"/>
      <c r="BG27" s="65"/>
      <c r="BH27" s="65"/>
      <c r="BI27" s="65"/>
      <c r="BJ27" s="65"/>
      <c r="BK27" s="65"/>
      <c r="BL27" s="65"/>
      <c r="BM27" s="65"/>
      <c r="BN27" s="65"/>
      <c r="BO27" s="65"/>
      <c r="BP27" s="65"/>
      <c r="BQ27" s="65"/>
      <c r="BR27" s="11"/>
      <c r="BS27" s="11"/>
      <c r="BT27" s="11"/>
      <c r="BU27" s="11"/>
      <c r="BV27" s="11"/>
      <c r="BW27" s="11"/>
      <c r="BX27" s="11"/>
      <c r="BY27" s="11"/>
      <c r="BZ27" s="11"/>
      <c r="CA27" s="11"/>
      <c r="CB27" s="11"/>
      <c r="CC27" s="11"/>
      <c r="CD27" s="11"/>
      <c r="CE27" s="11"/>
      <c r="CF27" s="11"/>
      <c r="CG27" s="11"/>
      <c r="CH27" s="11"/>
      <c r="CI27" s="11"/>
      <c r="CJ27" s="65"/>
      <c r="CK27" s="65"/>
      <c r="CL27" s="65"/>
      <c r="CM27" s="65"/>
      <c r="CN27" s="65"/>
      <c r="CO27" s="65"/>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65"/>
      <c r="EC27" s="65"/>
      <c r="ED27" s="65"/>
      <c r="EE27" s="65"/>
      <c r="EF27" s="65"/>
      <c r="EG27" s="11"/>
      <c r="EH27" s="11"/>
      <c r="EI27" s="11"/>
      <c r="EJ27" s="11"/>
      <c r="EK27" s="11"/>
      <c r="EL27" s="11"/>
      <c r="EM27" s="65"/>
      <c r="EN27" s="65"/>
      <c r="EO27" s="65"/>
      <c r="EP27" s="65"/>
      <c r="EQ27" s="65"/>
      <c r="ER27" s="65"/>
      <c r="ES27" s="11"/>
      <c r="ET27" s="11"/>
      <c r="EU27" s="11"/>
      <c r="EV27" s="11"/>
      <c r="EW27" s="11"/>
      <c r="EX27" s="11"/>
      <c r="EY27" s="11"/>
      <c r="EZ27" s="11"/>
      <c r="FA27" s="11"/>
      <c r="FB27" s="11"/>
      <c r="FC27" s="11"/>
    </row>
    <row r="28" spans="1:159">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row>
    <row r="29" spans="1:159">
      <c r="A29" s="11">
        <v>1.5</v>
      </c>
      <c r="B29" s="11">
        <v>2.5</v>
      </c>
      <c r="C29" s="11">
        <v>2.5</v>
      </c>
      <c r="D29" s="11">
        <v>3.5</v>
      </c>
      <c r="E29" s="11">
        <v>4</v>
      </c>
      <c r="F29" s="11">
        <v>1.5</v>
      </c>
      <c r="G29" s="11">
        <v>1.5</v>
      </c>
      <c r="H29" s="11">
        <v>3</v>
      </c>
      <c r="I29" s="11">
        <v>3</v>
      </c>
      <c r="J29" s="11">
        <v>2.5</v>
      </c>
      <c r="K29" s="11">
        <v>1</v>
      </c>
      <c r="L29" s="11">
        <v>2.5</v>
      </c>
      <c r="M29" s="11">
        <v>0.5</v>
      </c>
      <c r="N29" s="11">
        <v>3</v>
      </c>
      <c r="O29" s="11">
        <v>3.5</v>
      </c>
      <c r="P29" s="11">
        <v>2.5</v>
      </c>
      <c r="Q29" s="11">
        <v>5</v>
      </c>
      <c r="R29" s="11">
        <v>7.5</v>
      </c>
      <c r="S29" s="11">
        <v>7.5</v>
      </c>
      <c r="T29" s="11">
        <v>6.5</v>
      </c>
      <c r="U29" s="11">
        <v>6.5</v>
      </c>
      <c r="V29" s="11">
        <v>10</v>
      </c>
      <c r="W29" s="11">
        <v>7</v>
      </c>
      <c r="X29" s="11">
        <v>7.5</v>
      </c>
      <c r="Y29" s="11">
        <v>1.5</v>
      </c>
      <c r="Z29" s="11">
        <v>1.5</v>
      </c>
      <c r="AA29" s="11">
        <v>0</v>
      </c>
      <c r="AB29" s="11">
        <v>0</v>
      </c>
      <c r="AC29" s="11">
        <v>3</v>
      </c>
      <c r="AD29" s="11">
        <v>6</v>
      </c>
      <c r="AE29" s="11">
        <v>5</v>
      </c>
      <c r="AF29" s="11">
        <v>6.5</v>
      </c>
      <c r="AG29" s="11">
        <v>5.5</v>
      </c>
      <c r="AH29" s="11">
        <v>1.5</v>
      </c>
      <c r="AI29" s="11">
        <v>3</v>
      </c>
      <c r="AJ29" s="11">
        <v>1</v>
      </c>
      <c r="AK29" s="11">
        <v>2</v>
      </c>
      <c r="AL29" s="11">
        <v>3</v>
      </c>
      <c r="AM29" s="11">
        <v>3</v>
      </c>
      <c r="AN29" s="11">
        <v>4.5</v>
      </c>
      <c r="AO29" s="11">
        <v>9.5</v>
      </c>
      <c r="AP29" s="11">
        <v>10</v>
      </c>
      <c r="AQ29" s="11">
        <v>8</v>
      </c>
      <c r="AR29" s="11">
        <v>4</v>
      </c>
      <c r="AS29" s="11">
        <v>4.5</v>
      </c>
      <c r="AT29" s="11">
        <v>0.5</v>
      </c>
      <c r="AU29" s="11">
        <v>3.5</v>
      </c>
      <c r="AV29" s="11">
        <v>3.5</v>
      </c>
      <c r="AW29" s="11">
        <v>5.5</v>
      </c>
      <c r="AX29" s="11">
        <v>4.5</v>
      </c>
      <c r="AY29" s="11">
        <v>1</v>
      </c>
      <c r="AZ29" s="11">
        <v>6.5</v>
      </c>
      <c r="BA29" s="11">
        <v>2.5</v>
      </c>
      <c r="BB29" s="11">
        <v>2.5</v>
      </c>
      <c r="BC29" s="11">
        <v>1</v>
      </c>
      <c r="BD29" s="11">
        <v>2.5</v>
      </c>
      <c r="BE29" s="11">
        <v>1</v>
      </c>
      <c r="BF29" s="11">
        <v>1.5</v>
      </c>
      <c r="BG29" s="11">
        <v>3</v>
      </c>
      <c r="BH29" s="11">
        <v>5</v>
      </c>
      <c r="BI29" s="11">
        <v>7.5</v>
      </c>
      <c r="BJ29" s="11">
        <v>7.5</v>
      </c>
      <c r="BK29" s="11">
        <v>2</v>
      </c>
      <c r="BL29" s="11">
        <v>5.5</v>
      </c>
      <c r="BM29" s="11">
        <v>5.5</v>
      </c>
      <c r="BN29" s="11">
        <v>3.5</v>
      </c>
      <c r="BO29" s="11">
        <v>3.5</v>
      </c>
      <c r="BP29" s="11">
        <v>8.5</v>
      </c>
      <c r="BQ29" s="11">
        <v>4</v>
      </c>
      <c r="BR29" s="11">
        <v>1</v>
      </c>
      <c r="BS29" s="11">
        <v>2.5</v>
      </c>
      <c r="BT29" s="11">
        <v>1</v>
      </c>
      <c r="BU29" s="11">
        <v>1.5</v>
      </c>
      <c r="BV29" s="11">
        <v>3</v>
      </c>
      <c r="BW29" s="11">
        <v>2.5</v>
      </c>
      <c r="BX29" s="11">
        <v>1</v>
      </c>
      <c r="BY29" s="11">
        <v>1</v>
      </c>
      <c r="BZ29" s="11">
        <v>3</v>
      </c>
      <c r="CA29" s="11">
        <v>2</v>
      </c>
      <c r="CB29" s="11">
        <v>2</v>
      </c>
      <c r="CC29" s="11">
        <v>3</v>
      </c>
      <c r="CD29" s="11">
        <v>4.5</v>
      </c>
      <c r="CE29" s="11">
        <v>3.5</v>
      </c>
      <c r="CF29" s="11">
        <v>3</v>
      </c>
      <c r="CG29" s="11">
        <v>3.5</v>
      </c>
      <c r="CH29" s="11">
        <v>2</v>
      </c>
      <c r="CI29" s="11">
        <v>1</v>
      </c>
      <c r="CJ29" s="11">
        <v>2.5</v>
      </c>
      <c r="CK29" s="11">
        <v>3</v>
      </c>
      <c r="CL29" s="11">
        <v>1.5</v>
      </c>
      <c r="CM29" s="11">
        <v>4.5</v>
      </c>
      <c r="CN29" s="11">
        <v>1</v>
      </c>
      <c r="CO29" s="11">
        <v>1</v>
      </c>
      <c r="CP29" s="11">
        <v>2</v>
      </c>
      <c r="CQ29" s="11">
        <v>3.5</v>
      </c>
      <c r="CR29" s="11">
        <v>3</v>
      </c>
      <c r="CS29" s="11">
        <v>3</v>
      </c>
      <c r="CT29" s="11">
        <v>2</v>
      </c>
      <c r="CU29" s="11">
        <v>2</v>
      </c>
      <c r="CV29" s="11">
        <v>2.5</v>
      </c>
      <c r="CW29" s="11">
        <v>3.5</v>
      </c>
      <c r="CX29" s="11">
        <v>2</v>
      </c>
      <c r="CY29" s="11">
        <v>0</v>
      </c>
      <c r="CZ29" s="11">
        <v>8.5</v>
      </c>
      <c r="DA29" s="11">
        <v>3.5</v>
      </c>
      <c r="DB29" s="11">
        <v>2.5</v>
      </c>
      <c r="DC29" s="11">
        <v>2.5</v>
      </c>
      <c r="DD29" s="11">
        <v>2.5</v>
      </c>
      <c r="DE29" s="11">
        <v>1</v>
      </c>
      <c r="DF29" s="11">
        <v>3.5</v>
      </c>
      <c r="DG29" s="11">
        <v>5.5</v>
      </c>
      <c r="DH29" s="11">
        <v>5</v>
      </c>
      <c r="DI29" s="11">
        <v>7</v>
      </c>
      <c r="DJ29" s="11">
        <v>7</v>
      </c>
      <c r="DK29" s="11">
        <v>4</v>
      </c>
      <c r="DL29" s="11">
        <v>1.5</v>
      </c>
      <c r="DM29" s="11">
        <v>2.5</v>
      </c>
      <c r="DN29" s="11">
        <v>1.5</v>
      </c>
      <c r="DO29" s="11">
        <v>2.5</v>
      </c>
      <c r="DP29" s="11">
        <v>3.5</v>
      </c>
      <c r="DQ29" s="11">
        <v>3</v>
      </c>
      <c r="DR29" s="11">
        <v>2</v>
      </c>
      <c r="DS29" s="11">
        <v>3</v>
      </c>
      <c r="DT29" s="11">
        <v>3</v>
      </c>
      <c r="DU29" s="11">
        <v>3.5</v>
      </c>
      <c r="DV29" s="11">
        <v>2.5</v>
      </c>
      <c r="DW29" s="11">
        <v>3</v>
      </c>
      <c r="DX29" s="11">
        <v>1</v>
      </c>
      <c r="DY29" s="11">
        <v>1.5</v>
      </c>
      <c r="DZ29" s="11">
        <v>0</v>
      </c>
      <c r="EA29" s="11">
        <v>0.5</v>
      </c>
      <c r="EB29" s="11">
        <v>2</v>
      </c>
      <c r="EC29" s="11">
        <v>3</v>
      </c>
      <c r="ED29" s="11">
        <v>4</v>
      </c>
      <c r="EE29" s="11">
        <v>3</v>
      </c>
      <c r="EF29" s="11">
        <v>4</v>
      </c>
      <c r="EG29" s="11">
        <v>1</v>
      </c>
      <c r="EH29" s="11">
        <v>1.5</v>
      </c>
      <c r="EI29" s="11">
        <v>0.5</v>
      </c>
      <c r="EJ29" s="11">
        <v>1.5</v>
      </c>
      <c r="EK29" s="11">
        <v>5</v>
      </c>
      <c r="EL29" s="11">
        <v>5</v>
      </c>
      <c r="EM29" s="11">
        <v>2.5</v>
      </c>
      <c r="EN29" s="11">
        <v>2.5</v>
      </c>
      <c r="EO29" s="11">
        <v>4.5</v>
      </c>
      <c r="EP29" s="11">
        <v>6.5</v>
      </c>
      <c r="EQ29" s="11">
        <v>7</v>
      </c>
      <c r="ER29" s="11">
        <v>2.5</v>
      </c>
      <c r="ES29" s="11">
        <v>4</v>
      </c>
      <c r="ET29" s="11">
        <v>7</v>
      </c>
      <c r="EU29" s="11">
        <v>3</v>
      </c>
      <c r="EV29" s="11">
        <v>3</v>
      </c>
      <c r="EW29" s="11">
        <v>1.5</v>
      </c>
      <c r="EX29" s="11">
        <v>4</v>
      </c>
      <c r="EY29" s="11">
        <v>5</v>
      </c>
      <c r="EZ29" s="11">
        <v>4.5</v>
      </c>
      <c r="FA29" s="11">
        <v>3.5</v>
      </c>
      <c r="FB29" s="11">
        <v>3</v>
      </c>
      <c r="FC29" s="11">
        <v>3</v>
      </c>
    </row>
    <row r="30" spans="1:159">
      <c r="A30" s="11">
        <v>1.5</v>
      </c>
      <c r="B30" s="11">
        <v>3</v>
      </c>
      <c r="C30" s="11">
        <v>3.5</v>
      </c>
      <c r="D30" s="11">
        <v>7</v>
      </c>
      <c r="E30" s="11">
        <v>0.5</v>
      </c>
      <c r="F30" s="11">
        <v>7.5</v>
      </c>
      <c r="G30" s="11">
        <v>7.5</v>
      </c>
      <c r="H30" s="11">
        <v>5</v>
      </c>
      <c r="I30" s="11">
        <v>5</v>
      </c>
      <c r="J30" s="11">
        <v>2</v>
      </c>
      <c r="K30" s="11">
        <v>0</v>
      </c>
      <c r="L30" s="11">
        <v>2.5</v>
      </c>
      <c r="M30" s="11">
        <v>1.5</v>
      </c>
      <c r="N30" s="11">
        <v>3</v>
      </c>
      <c r="O30" s="11">
        <v>3</v>
      </c>
      <c r="P30" s="11">
        <v>3.5</v>
      </c>
      <c r="Q30" s="11">
        <v>7</v>
      </c>
      <c r="R30" s="11">
        <v>7</v>
      </c>
      <c r="S30" s="11">
        <v>7</v>
      </c>
      <c r="T30" s="11">
        <v>4</v>
      </c>
      <c r="U30" s="11">
        <v>5.5</v>
      </c>
      <c r="V30" s="11">
        <v>5.5</v>
      </c>
      <c r="W30" s="11">
        <v>4.5</v>
      </c>
      <c r="X30" s="11">
        <v>6</v>
      </c>
      <c r="Y30" s="11">
        <v>1</v>
      </c>
      <c r="Z30" s="11">
        <v>0.5</v>
      </c>
      <c r="AA30" s="11">
        <v>1.5</v>
      </c>
      <c r="AB30" s="11">
        <v>0</v>
      </c>
      <c r="AC30" s="11">
        <v>0.5</v>
      </c>
      <c r="AD30" s="11">
        <v>7</v>
      </c>
      <c r="AE30" s="11">
        <v>7</v>
      </c>
      <c r="AF30" s="11">
        <v>2.5</v>
      </c>
      <c r="AG30" s="11">
        <v>2.5</v>
      </c>
      <c r="AH30" s="11">
        <v>0.5</v>
      </c>
      <c r="AI30" s="11">
        <v>2.5</v>
      </c>
      <c r="AJ30" s="11">
        <v>0.5</v>
      </c>
      <c r="AK30" s="11">
        <v>1</v>
      </c>
      <c r="AL30" s="11">
        <v>0.5</v>
      </c>
      <c r="AM30" s="11">
        <v>2</v>
      </c>
      <c r="AN30" s="11">
        <v>2</v>
      </c>
      <c r="AO30" s="11">
        <v>2</v>
      </c>
      <c r="AP30" s="11">
        <v>2</v>
      </c>
      <c r="AQ30" s="11">
        <v>3.5</v>
      </c>
      <c r="AR30" s="11">
        <v>1</v>
      </c>
      <c r="AS30" s="11">
        <v>2.5</v>
      </c>
      <c r="AT30" s="11">
        <v>1.5</v>
      </c>
      <c r="AU30" s="11">
        <v>2</v>
      </c>
      <c r="AV30" s="11">
        <v>3.5</v>
      </c>
      <c r="AW30" s="11">
        <v>2</v>
      </c>
      <c r="AX30" s="11">
        <v>7.5</v>
      </c>
      <c r="AY30" s="11">
        <v>7.5</v>
      </c>
      <c r="AZ30" s="11">
        <v>14</v>
      </c>
      <c r="BA30" s="11">
        <v>7.5</v>
      </c>
      <c r="BB30" s="11">
        <v>8.5</v>
      </c>
      <c r="BC30" s="11">
        <v>1</v>
      </c>
      <c r="BD30" s="11">
        <v>2</v>
      </c>
      <c r="BE30" s="11">
        <v>1.5</v>
      </c>
      <c r="BF30" s="11">
        <v>2</v>
      </c>
      <c r="BG30" s="11">
        <v>0.5</v>
      </c>
      <c r="BH30" s="11">
        <v>2</v>
      </c>
      <c r="BI30" s="11">
        <v>5</v>
      </c>
      <c r="BJ30" s="11">
        <v>4.5</v>
      </c>
      <c r="BK30" s="11">
        <v>4.5</v>
      </c>
      <c r="BL30" s="11">
        <v>4.5</v>
      </c>
      <c r="BM30" s="11">
        <v>7</v>
      </c>
      <c r="BN30" s="11">
        <v>3</v>
      </c>
      <c r="BO30" s="11">
        <v>0.5</v>
      </c>
      <c r="BP30" s="11">
        <v>2</v>
      </c>
      <c r="BQ30" s="11">
        <v>1.5</v>
      </c>
      <c r="BR30" s="11">
        <v>3.5</v>
      </c>
      <c r="BS30" s="11">
        <v>5</v>
      </c>
      <c r="BT30" s="11">
        <v>2.5</v>
      </c>
      <c r="BU30" s="11">
        <v>3.5</v>
      </c>
      <c r="BV30" s="11">
        <v>3</v>
      </c>
      <c r="BW30" s="11">
        <v>5.5</v>
      </c>
      <c r="BX30" s="11">
        <v>3.5</v>
      </c>
      <c r="BY30" s="11">
        <v>3</v>
      </c>
      <c r="BZ30" s="11">
        <v>3</v>
      </c>
      <c r="CA30" s="11">
        <v>1.5</v>
      </c>
      <c r="CB30" s="11">
        <v>1.5</v>
      </c>
      <c r="CC30" s="11">
        <v>3</v>
      </c>
      <c r="CD30" s="11">
        <v>5</v>
      </c>
      <c r="CE30" s="11">
        <v>5.5</v>
      </c>
      <c r="CF30" s="11">
        <v>4</v>
      </c>
      <c r="CG30" s="11">
        <v>4</v>
      </c>
      <c r="CH30" s="11">
        <v>1.5</v>
      </c>
      <c r="CI30" s="11">
        <v>3</v>
      </c>
      <c r="CJ30" s="11">
        <v>0.5</v>
      </c>
      <c r="CK30" s="11">
        <v>0.5</v>
      </c>
      <c r="CL30" s="11">
        <v>1.5</v>
      </c>
      <c r="CM30" s="11">
        <v>2.5</v>
      </c>
      <c r="CN30" s="11">
        <v>2.5</v>
      </c>
      <c r="CO30" s="11">
        <v>2.5</v>
      </c>
      <c r="CP30" s="11">
        <v>2</v>
      </c>
      <c r="CQ30" s="11">
        <v>0.5</v>
      </c>
      <c r="CR30" s="11">
        <v>4</v>
      </c>
      <c r="CS30" s="11">
        <v>1.5</v>
      </c>
      <c r="CT30" s="11">
        <v>2</v>
      </c>
      <c r="CU30" s="11">
        <v>2.5</v>
      </c>
      <c r="CV30" s="11">
        <v>3.5</v>
      </c>
      <c r="CW30" s="11">
        <v>1.5</v>
      </c>
      <c r="CX30" s="11">
        <v>4.5</v>
      </c>
      <c r="CY30" s="11">
        <v>5.5</v>
      </c>
      <c r="CZ30" s="11">
        <v>4</v>
      </c>
      <c r="DA30" s="11">
        <v>4</v>
      </c>
      <c r="DB30" s="11">
        <v>2.5</v>
      </c>
      <c r="DC30" s="11">
        <v>0</v>
      </c>
      <c r="DD30" s="11">
        <v>1</v>
      </c>
      <c r="DE30" s="11">
        <v>3.5</v>
      </c>
      <c r="DF30" s="11">
        <v>3</v>
      </c>
      <c r="DG30" s="11">
        <v>4.5</v>
      </c>
      <c r="DH30" s="11">
        <v>3.5</v>
      </c>
      <c r="DI30" s="11">
        <v>2.5</v>
      </c>
      <c r="DJ30" s="11">
        <v>3</v>
      </c>
      <c r="DK30" s="11">
        <v>1</v>
      </c>
      <c r="DL30" s="11">
        <v>2.5</v>
      </c>
      <c r="DM30" s="11">
        <v>0</v>
      </c>
      <c r="DN30" s="11">
        <v>1</v>
      </c>
      <c r="DO30" s="11">
        <v>0.5</v>
      </c>
      <c r="DP30" s="11">
        <v>0</v>
      </c>
      <c r="DQ30" s="11">
        <v>4</v>
      </c>
      <c r="DR30" s="11">
        <v>2</v>
      </c>
      <c r="DS30" s="11">
        <v>1.5</v>
      </c>
      <c r="DT30" s="11">
        <v>3</v>
      </c>
      <c r="DU30" s="11">
        <v>0</v>
      </c>
      <c r="DV30" s="11">
        <v>3</v>
      </c>
      <c r="DW30" s="11">
        <v>0.5</v>
      </c>
      <c r="DX30" s="11">
        <v>0</v>
      </c>
      <c r="DY30" s="11">
        <v>0.5</v>
      </c>
      <c r="DZ30" s="11">
        <v>1</v>
      </c>
      <c r="EA30" s="11">
        <v>0.5</v>
      </c>
      <c r="EB30" s="11">
        <v>1</v>
      </c>
      <c r="EC30" s="11">
        <v>1.5</v>
      </c>
      <c r="ED30" s="11">
        <v>1</v>
      </c>
      <c r="EE30" s="11">
        <v>1.5</v>
      </c>
      <c r="EF30" s="11">
        <v>1.5</v>
      </c>
      <c r="EG30" s="11">
        <v>1</v>
      </c>
      <c r="EH30" s="11">
        <v>1.5</v>
      </c>
      <c r="EI30" s="11">
        <v>1.5</v>
      </c>
      <c r="EJ30" s="11">
        <v>2</v>
      </c>
      <c r="EK30" s="11">
        <v>5</v>
      </c>
      <c r="EL30" s="11">
        <v>2.5</v>
      </c>
      <c r="EM30" s="11">
        <v>1</v>
      </c>
      <c r="EN30" s="11">
        <v>0.5</v>
      </c>
      <c r="EO30" s="11">
        <v>0.5</v>
      </c>
      <c r="EP30" s="11">
        <v>4</v>
      </c>
      <c r="EQ30" s="11">
        <v>2</v>
      </c>
      <c r="ER30" s="11">
        <v>1.5</v>
      </c>
      <c r="ES30" s="11">
        <v>1.5</v>
      </c>
      <c r="ET30" s="11">
        <v>1.5</v>
      </c>
      <c r="EU30" s="11">
        <v>1</v>
      </c>
      <c r="EV30" s="11">
        <v>1</v>
      </c>
      <c r="EW30" s="11">
        <v>2</v>
      </c>
      <c r="EX30" s="11">
        <v>3.5</v>
      </c>
      <c r="EY30" s="11">
        <v>2.5</v>
      </c>
      <c r="EZ30" s="11">
        <v>3.5</v>
      </c>
      <c r="FA30" s="11">
        <v>2.5</v>
      </c>
      <c r="FB30" s="11">
        <v>4.5</v>
      </c>
      <c r="FC30" s="11">
        <v>3.5</v>
      </c>
    </row>
    <row r="31" spans="1:159">
      <c r="A31" s="11">
        <v>0</v>
      </c>
      <c r="B31" s="11">
        <v>1</v>
      </c>
      <c r="C31" s="11">
        <v>0</v>
      </c>
      <c r="D31" s="11">
        <v>0.5</v>
      </c>
      <c r="E31" s="11">
        <v>0.5</v>
      </c>
      <c r="F31" s="11">
        <v>0</v>
      </c>
      <c r="G31" s="11">
        <v>0</v>
      </c>
      <c r="H31" s="11">
        <v>0.5</v>
      </c>
      <c r="I31" s="11">
        <v>0</v>
      </c>
      <c r="J31" s="11">
        <v>0</v>
      </c>
      <c r="K31" s="11">
        <v>0</v>
      </c>
      <c r="L31" s="11">
        <v>0</v>
      </c>
      <c r="M31" s="11">
        <v>0</v>
      </c>
      <c r="N31" s="11">
        <v>0</v>
      </c>
      <c r="O31" s="11">
        <v>0</v>
      </c>
      <c r="P31" s="11">
        <v>0</v>
      </c>
      <c r="Q31" s="11">
        <v>0</v>
      </c>
      <c r="R31" s="11">
        <v>0</v>
      </c>
      <c r="S31" s="11">
        <v>0</v>
      </c>
      <c r="T31" s="11">
        <v>0</v>
      </c>
      <c r="U31" s="11">
        <v>0</v>
      </c>
      <c r="V31" s="11">
        <v>0</v>
      </c>
      <c r="W31" s="11">
        <v>0</v>
      </c>
      <c r="X31" s="11">
        <v>0</v>
      </c>
      <c r="Y31" s="11">
        <v>0</v>
      </c>
      <c r="Z31" s="11">
        <v>0</v>
      </c>
      <c r="AA31" s="11">
        <v>0</v>
      </c>
      <c r="AB31" s="11">
        <v>0</v>
      </c>
      <c r="AC31" s="11">
        <v>0</v>
      </c>
      <c r="AD31" s="11">
        <v>0</v>
      </c>
      <c r="AE31" s="11">
        <v>0</v>
      </c>
      <c r="AF31" s="11">
        <v>0</v>
      </c>
      <c r="AG31" s="11">
        <v>0.5</v>
      </c>
      <c r="AH31" s="11">
        <v>0</v>
      </c>
      <c r="AI31" s="11">
        <v>0</v>
      </c>
      <c r="AJ31" s="11">
        <v>0</v>
      </c>
      <c r="AK31" s="11">
        <v>0</v>
      </c>
      <c r="AL31" s="11">
        <v>0</v>
      </c>
      <c r="AM31" s="11">
        <v>0</v>
      </c>
      <c r="AN31" s="11">
        <v>0</v>
      </c>
      <c r="AO31" s="11">
        <v>0</v>
      </c>
      <c r="AP31" s="11">
        <v>0</v>
      </c>
      <c r="AQ31" s="11">
        <v>0</v>
      </c>
      <c r="AR31" s="11">
        <v>0</v>
      </c>
      <c r="AS31" s="11">
        <v>0</v>
      </c>
      <c r="AT31" s="11">
        <v>0</v>
      </c>
      <c r="AU31" s="11">
        <v>0</v>
      </c>
      <c r="AV31" s="11">
        <v>0</v>
      </c>
      <c r="AW31" s="11">
        <v>0</v>
      </c>
      <c r="AX31" s="11">
        <v>0</v>
      </c>
      <c r="AY31" s="11">
        <v>0</v>
      </c>
      <c r="AZ31" s="11">
        <v>0</v>
      </c>
      <c r="BA31" s="11">
        <v>0</v>
      </c>
      <c r="BB31" s="11">
        <v>0</v>
      </c>
      <c r="BC31" s="11">
        <v>0</v>
      </c>
      <c r="BD31" s="11">
        <v>0</v>
      </c>
      <c r="BE31" s="11">
        <v>0</v>
      </c>
      <c r="BF31" s="11">
        <v>0</v>
      </c>
      <c r="BG31" s="11">
        <v>0</v>
      </c>
      <c r="BH31" s="11">
        <v>0</v>
      </c>
      <c r="BI31" s="11">
        <v>0</v>
      </c>
      <c r="BJ31" s="11">
        <v>0</v>
      </c>
      <c r="BK31" s="11">
        <v>0</v>
      </c>
      <c r="BL31" s="11">
        <v>0</v>
      </c>
      <c r="BM31" s="11">
        <v>0</v>
      </c>
      <c r="BN31" s="11">
        <v>0</v>
      </c>
      <c r="BO31" s="11">
        <v>0</v>
      </c>
      <c r="BP31" s="11">
        <v>0</v>
      </c>
      <c r="BQ31" s="11">
        <v>0</v>
      </c>
      <c r="BR31" s="11">
        <v>0</v>
      </c>
      <c r="BS31" s="11">
        <v>0</v>
      </c>
      <c r="BT31" s="11">
        <v>0</v>
      </c>
      <c r="BU31" s="11">
        <v>0</v>
      </c>
      <c r="BV31" s="11">
        <v>0</v>
      </c>
      <c r="BW31" s="11">
        <v>0</v>
      </c>
      <c r="BX31" s="11">
        <v>0</v>
      </c>
      <c r="BY31" s="11">
        <v>0</v>
      </c>
      <c r="BZ31" s="11">
        <v>0</v>
      </c>
      <c r="CA31" s="11">
        <v>0</v>
      </c>
      <c r="CB31" s="11">
        <v>0</v>
      </c>
      <c r="CC31" s="11">
        <v>0</v>
      </c>
      <c r="CD31" s="11">
        <v>0</v>
      </c>
      <c r="CE31" s="11">
        <v>0</v>
      </c>
      <c r="CF31" s="11">
        <v>0</v>
      </c>
      <c r="CG31" s="11">
        <v>0</v>
      </c>
      <c r="CH31" s="11">
        <v>0</v>
      </c>
      <c r="CI31" s="11">
        <v>0</v>
      </c>
      <c r="CJ31" s="11">
        <v>0</v>
      </c>
      <c r="CK31" s="11">
        <v>0</v>
      </c>
      <c r="CL31" s="11">
        <v>0</v>
      </c>
      <c r="CM31" s="11">
        <v>0</v>
      </c>
      <c r="CN31" s="11">
        <v>0</v>
      </c>
      <c r="CO31" s="11">
        <v>0</v>
      </c>
      <c r="CP31" s="11">
        <v>1</v>
      </c>
      <c r="CQ31" s="11">
        <v>0.5</v>
      </c>
      <c r="CR31" s="11">
        <v>0.5</v>
      </c>
      <c r="CS31" s="11">
        <v>1</v>
      </c>
      <c r="CT31" s="11">
        <v>0.5</v>
      </c>
      <c r="CU31" s="11">
        <v>0</v>
      </c>
      <c r="CV31" s="11">
        <v>0</v>
      </c>
      <c r="CW31" s="11">
        <v>0</v>
      </c>
      <c r="CX31" s="11">
        <v>0</v>
      </c>
      <c r="CY31" s="11">
        <v>0</v>
      </c>
      <c r="CZ31" s="11">
        <v>0</v>
      </c>
      <c r="DA31" s="11">
        <v>0</v>
      </c>
      <c r="DB31" s="11">
        <v>0</v>
      </c>
      <c r="DC31" s="11">
        <v>0</v>
      </c>
      <c r="DD31" s="11">
        <v>0</v>
      </c>
      <c r="DE31" s="11">
        <v>0</v>
      </c>
      <c r="DF31" s="11">
        <v>0</v>
      </c>
      <c r="DG31" s="11">
        <v>0</v>
      </c>
      <c r="DH31" s="11">
        <v>0</v>
      </c>
      <c r="DI31" s="11">
        <v>0</v>
      </c>
      <c r="DJ31" s="11">
        <v>0</v>
      </c>
      <c r="DK31" s="11">
        <v>0</v>
      </c>
      <c r="DL31" s="11">
        <v>0</v>
      </c>
      <c r="DM31" s="11">
        <v>0</v>
      </c>
      <c r="DN31" s="11">
        <v>0</v>
      </c>
      <c r="DO31" s="11">
        <v>0</v>
      </c>
      <c r="DP31" s="11">
        <v>0</v>
      </c>
      <c r="DQ31" s="11">
        <v>0</v>
      </c>
      <c r="DR31" s="11">
        <v>0</v>
      </c>
      <c r="DS31" s="11">
        <v>0</v>
      </c>
      <c r="DT31" s="11">
        <v>0</v>
      </c>
      <c r="DU31" s="11">
        <v>0</v>
      </c>
      <c r="DV31" s="11">
        <v>0</v>
      </c>
      <c r="DW31" s="11">
        <v>0</v>
      </c>
      <c r="DX31" s="11">
        <v>0</v>
      </c>
      <c r="DY31" s="11">
        <v>0</v>
      </c>
      <c r="DZ31" s="11">
        <v>0</v>
      </c>
      <c r="EA31" s="11">
        <v>0</v>
      </c>
      <c r="EB31" s="11">
        <v>0</v>
      </c>
      <c r="EC31" s="11">
        <v>0</v>
      </c>
      <c r="ED31" s="11">
        <v>0</v>
      </c>
      <c r="EE31" s="11">
        <v>0</v>
      </c>
      <c r="EF31" s="11">
        <v>0</v>
      </c>
      <c r="EG31" s="11">
        <v>0</v>
      </c>
      <c r="EH31" s="11">
        <v>0</v>
      </c>
      <c r="EI31" s="11">
        <v>0</v>
      </c>
      <c r="EJ31" s="11">
        <v>0</v>
      </c>
      <c r="EK31" s="11">
        <v>0</v>
      </c>
      <c r="EL31" s="11">
        <v>0</v>
      </c>
      <c r="EM31" s="11">
        <v>0</v>
      </c>
      <c r="EN31" s="11">
        <v>0</v>
      </c>
      <c r="EO31" s="11">
        <v>0</v>
      </c>
      <c r="EP31" s="11">
        <v>0</v>
      </c>
      <c r="EQ31" s="11">
        <v>0</v>
      </c>
      <c r="ER31" s="11">
        <v>0</v>
      </c>
      <c r="ES31" s="11">
        <v>0.5</v>
      </c>
      <c r="ET31" s="11">
        <v>0.5</v>
      </c>
      <c r="EU31" s="11">
        <v>0.5</v>
      </c>
      <c r="EV31" s="11">
        <v>0</v>
      </c>
      <c r="EW31" s="11">
        <v>0</v>
      </c>
      <c r="EX31" s="11">
        <v>0.5</v>
      </c>
      <c r="EY31" s="11">
        <v>0</v>
      </c>
      <c r="EZ31" s="11">
        <v>0</v>
      </c>
      <c r="FA31" s="11">
        <v>0</v>
      </c>
      <c r="FB31" s="11">
        <v>0</v>
      </c>
      <c r="FC31" s="11">
        <v>0</v>
      </c>
    </row>
    <row r="32" spans="1:159">
      <c r="A32" s="11">
        <v>0</v>
      </c>
      <c r="B32" s="11">
        <v>1</v>
      </c>
      <c r="C32" s="11">
        <v>0</v>
      </c>
      <c r="D32" s="11">
        <v>0</v>
      </c>
      <c r="E32" s="11">
        <v>0.5</v>
      </c>
      <c r="F32" s="11">
        <v>0</v>
      </c>
      <c r="G32" s="11">
        <v>0</v>
      </c>
      <c r="H32" s="11">
        <v>0</v>
      </c>
      <c r="I32" s="11">
        <v>0</v>
      </c>
      <c r="J32" s="11">
        <v>0</v>
      </c>
      <c r="K32" s="11">
        <v>1.5</v>
      </c>
      <c r="L32" s="11">
        <v>0.5</v>
      </c>
      <c r="M32" s="11">
        <v>0</v>
      </c>
      <c r="N32" s="11">
        <v>0</v>
      </c>
      <c r="O32" s="11">
        <v>1</v>
      </c>
      <c r="P32" s="11">
        <v>0</v>
      </c>
      <c r="Q32" s="11">
        <v>0</v>
      </c>
      <c r="R32" s="11">
        <v>0</v>
      </c>
      <c r="S32" s="11">
        <v>0</v>
      </c>
      <c r="T32" s="11">
        <v>8</v>
      </c>
      <c r="U32" s="11">
        <v>14.5</v>
      </c>
      <c r="V32" s="11">
        <v>11.5</v>
      </c>
      <c r="W32" s="11">
        <v>12</v>
      </c>
      <c r="X32" s="11">
        <v>15</v>
      </c>
      <c r="Y32" s="11">
        <v>0</v>
      </c>
      <c r="Z32" s="11">
        <v>0.5</v>
      </c>
      <c r="AA32" s="11">
        <v>0</v>
      </c>
      <c r="AB32" s="11">
        <v>0</v>
      </c>
      <c r="AC32" s="11">
        <v>2</v>
      </c>
      <c r="AD32" s="11">
        <v>2</v>
      </c>
      <c r="AE32" s="11">
        <v>4</v>
      </c>
      <c r="AF32" s="11">
        <v>6</v>
      </c>
      <c r="AG32" s="11">
        <v>5</v>
      </c>
      <c r="AH32" s="11">
        <v>0.5</v>
      </c>
      <c r="AI32" s="11">
        <v>3</v>
      </c>
      <c r="AJ32" s="11">
        <v>2.5</v>
      </c>
      <c r="AK32" s="11">
        <v>1.5</v>
      </c>
      <c r="AL32" s="11">
        <v>1</v>
      </c>
      <c r="AM32" s="11">
        <v>11.5</v>
      </c>
      <c r="AN32" s="11">
        <v>7.5</v>
      </c>
      <c r="AO32" s="11">
        <v>7.5</v>
      </c>
      <c r="AP32" s="11">
        <v>8</v>
      </c>
      <c r="AQ32" s="11">
        <v>3.5</v>
      </c>
      <c r="AR32" s="11">
        <v>3</v>
      </c>
      <c r="AS32" s="11">
        <v>9.5</v>
      </c>
      <c r="AT32" s="11">
        <v>4</v>
      </c>
      <c r="AU32" s="11">
        <v>10.5</v>
      </c>
      <c r="AV32" s="11">
        <v>8</v>
      </c>
      <c r="AW32" s="11">
        <v>10</v>
      </c>
      <c r="AX32" s="11">
        <v>4</v>
      </c>
      <c r="AY32" s="11">
        <v>0.5</v>
      </c>
      <c r="AZ32" s="11">
        <v>2</v>
      </c>
      <c r="BA32" s="11">
        <v>1</v>
      </c>
      <c r="BB32" s="11">
        <v>1</v>
      </c>
      <c r="BC32" s="11">
        <v>1.5</v>
      </c>
      <c r="BD32" s="11">
        <v>1</v>
      </c>
      <c r="BE32" s="11">
        <v>2</v>
      </c>
      <c r="BF32" s="11">
        <v>1</v>
      </c>
      <c r="BG32" s="11">
        <v>1.5</v>
      </c>
      <c r="BH32" s="11">
        <v>1.5</v>
      </c>
      <c r="BI32" s="11">
        <v>3.5</v>
      </c>
      <c r="BJ32" s="11">
        <v>3.5</v>
      </c>
      <c r="BK32" s="11">
        <v>3.5</v>
      </c>
      <c r="BL32" s="11">
        <v>1.5</v>
      </c>
      <c r="BM32" s="11">
        <v>3.5</v>
      </c>
      <c r="BN32" s="11">
        <v>3.5</v>
      </c>
      <c r="BO32" s="11">
        <v>1.5</v>
      </c>
      <c r="BP32" s="11">
        <v>5</v>
      </c>
      <c r="BQ32" s="11">
        <v>1.5</v>
      </c>
      <c r="BR32" s="11">
        <v>1.5</v>
      </c>
      <c r="BS32" s="11">
        <v>1</v>
      </c>
      <c r="BT32" s="11">
        <v>0.5</v>
      </c>
      <c r="BU32" s="11">
        <v>0.5</v>
      </c>
      <c r="BV32" s="11">
        <v>2.5</v>
      </c>
      <c r="BW32" s="11">
        <v>0.5</v>
      </c>
      <c r="BX32" s="11">
        <v>1</v>
      </c>
      <c r="BY32" s="11">
        <v>1</v>
      </c>
      <c r="BZ32" s="11">
        <v>2.5</v>
      </c>
      <c r="CA32" s="11">
        <v>2</v>
      </c>
      <c r="CB32" s="11">
        <v>2</v>
      </c>
      <c r="CC32" s="11">
        <v>1</v>
      </c>
      <c r="CD32" s="11">
        <v>1</v>
      </c>
      <c r="CE32" s="11">
        <v>1.5</v>
      </c>
      <c r="CF32" s="11">
        <v>1.5</v>
      </c>
      <c r="CG32" s="11">
        <v>1.5</v>
      </c>
      <c r="CH32" s="11">
        <v>1.5</v>
      </c>
      <c r="CI32" s="11">
        <v>0.5</v>
      </c>
      <c r="CJ32" s="11">
        <v>1</v>
      </c>
      <c r="CK32" s="11">
        <v>1</v>
      </c>
      <c r="CL32" s="11">
        <v>1</v>
      </c>
      <c r="CM32" s="11">
        <v>2</v>
      </c>
      <c r="CN32" s="11">
        <v>2.5</v>
      </c>
      <c r="CO32" s="11">
        <v>3</v>
      </c>
      <c r="CP32" s="11">
        <v>1.5</v>
      </c>
      <c r="CQ32" s="11">
        <v>0.5</v>
      </c>
      <c r="CR32" s="11">
        <v>1.5</v>
      </c>
      <c r="CS32" s="11">
        <v>1.5</v>
      </c>
      <c r="CT32" s="11">
        <v>1.5</v>
      </c>
      <c r="CU32" s="11">
        <v>1.5</v>
      </c>
      <c r="CV32" s="11">
        <v>3</v>
      </c>
      <c r="CW32" s="11">
        <v>2.5</v>
      </c>
      <c r="CX32" s="11">
        <v>0.5</v>
      </c>
      <c r="CY32" s="11">
        <v>1</v>
      </c>
      <c r="CZ32" s="11">
        <v>9.5</v>
      </c>
      <c r="DA32" s="11">
        <v>8.5</v>
      </c>
      <c r="DB32" s="11">
        <v>9</v>
      </c>
      <c r="DC32" s="11">
        <v>13</v>
      </c>
      <c r="DD32" s="11">
        <v>0</v>
      </c>
      <c r="DE32" s="11">
        <v>0</v>
      </c>
      <c r="DF32" s="11">
        <v>9.5</v>
      </c>
      <c r="DG32" s="11">
        <v>9.5</v>
      </c>
      <c r="DH32" s="11">
        <v>12.5</v>
      </c>
      <c r="DI32" s="11">
        <v>10</v>
      </c>
      <c r="DJ32" s="11">
        <v>11</v>
      </c>
      <c r="DK32" s="11">
        <v>7</v>
      </c>
      <c r="DL32" s="11">
        <v>4.5</v>
      </c>
      <c r="DM32" s="11">
        <v>4</v>
      </c>
      <c r="DN32" s="11">
        <v>5.5</v>
      </c>
      <c r="DO32" s="11">
        <v>1.5</v>
      </c>
      <c r="DP32" s="11">
        <v>0</v>
      </c>
      <c r="DQ32" s="11">
        <v>12</v>
      </c>
      <c r="DR32" s="11">
        <v>12.5</v>
      </c>
      <c r="DS32" s="11">
        <v>15.5</v>
      </c>
      <c r="DT32" s="11">
        <v>21</v>
      </c>
      <c r="DU32" s="11">
        <v>2.5</v>
      </c>
      <c r="DV32" s="11">
        <v>2</v>
      </c>
      <c r="DW32" s="11">
        <v>2</v>
      </c>
      <c r="DX32" s="11">
        <v>0</v>
      </c>
      <c r="DY32" s="11">
        <v>0</v>
      </c>
      <c r="DZ32" s="11">
        <v>0.5</v>
      </c>
      <c r="EA32" s="11">
        <v>1.5</v>
      </c>
      <c r="EB32" s="11">
        <v>1.5</v>
      </c>
      <c r="EC32" s="11">
        <v>2</v>
      </c>
      <c r="ED32" s="11">
        <v>3.5</v>
      </c>
      <c r="EE32" s="11">
        <v>1.5</v>
      </c>
      <c r="EF32" s="11">
        <v>2</v>
      </c>
      <c r="EG32" s="11">
        <v>9</v>
      </c>
      <c r="EH32" s="11">
        <v>8.5</v>
      </c>
      <c r="EI32" s="11">
        <v>6.5</v>
      </c>
      <c r="EJ32" s="11">
        <v>3</v>
      </c>
      <c r="EK32" s="11">
        <v>2</v>
      </c>
      <c r="EL32" s="11">
        <v>3</v>
      </c>
      <c r="EM32" s="11">
        <v>1</v>
      </c>
      <c r="EN32" s="11">
        <v>0.5</v>
      </c>
      <c r="EO32" s="11">
        <v>0</v>
      </c>
      <c r="EP32" s="11">
        <v>2</v>
      </c>
      <c r="EQ32" s="11">
        <v>3.5</v>
      </c>
      <c r="ER32" s="11">
        <v>3.5</v>
      </c>
      <c r="ES32" s="11">
        <v>1.5</v>
      </c>
      <c r="ET32" s="11">
        <v>2</v>
      </c>
      <c r="EU32" s="11">
        <v>1</v>
      </c>
      <c r="EV32" s="11">
        <v>0</v>
      </c>
      <c r="EW32" s="11">
        <v>1</v>
      </c>
      <c r="EX32" s="11">
        <v>3</v>
      </c>
      <c r="EY32" s="11">
        <v>1</v>
      </c>
      <c r="EZ32" s="11">
        <v>1</v>
      </c>
      <c r="FA32" s="11">
        <v>0.5</v>
      </c>
      <c r="FB32" s="11">
        <v>0</v>
      </c>
      <c r="FC32" s="11">
        <v>0</v>
      </c>
    </row>
    <row r="33" spans="1:159">
      <c r="A33" s="11">
        <v>1</v>
      </c>
      <c r="B33" s="11">
        <v>1.5</v>
      </c>
      <c r="C33" s="11">
        <v>1</v>
      </c>
      <c r="D33" s="11">
        <v>0.5</v>
      </c>
      <c r="E33" s="11">
        <v>0.5</v>
      </c>
      <c r="F33" s="11">
        <v>2.5</v>
      </c>
      <c r="G33" s="11">
        <v>2.5</v>
      </c>
      <c r="H33" s="11">
        <v>0.5</v>
      </c>
      <c r="I33" s="11">
        <v>0</v>
      </c>
      <c r="J33" s="11">
        <v>1.5</v>
      </c>
      <c r="K33" s="11">
        <v>0</v>
      </c>
      <c r="L33" s="11">
        <v>1.5</v>
      </c>
      <c r="M33" s="11">
        <v>3</v>
      </c>
      <c r="N33" s="11">
        <v>3.5</v>
      </c>
      <c r="O33" s="11">
        <v>3.5</v>
      </c>
      <c r="P33" s="11">
        <v>4</v>
      </c>
      <c r="Q33" s="11">
        <v>6</v>
      </c>
      <c r="R33" s="11">
        <v>8</v>
      </c>
      <c r="S33" s="11">
        <v>8</v>
      </c>
      <c r="T33" s="11">
        <v>6</v>
      </c>
      <c r="U33" s="11">
        <v>5</v>
      </c>
      <c r="V33" s="11">
        <v>2</v>
      </c>
      <c r="W33" s="11">
        <v>1</v>
      </c>
      <c r="X33" s="11">
        <v>1</v>
      </c>
      <c r="Y33" s="11">
        <v>1</v>
      </c>
      <c r="Z33" s="11">
        <v>0</v>
      </c>
      <c r="AA33" s="11">
        <v>1</v>
      </c>
      <c r="AB33" s="11">
        <v>0.5</v>
      </c>
      <c r="AC33" s="11">
        <v>0</v>
      </c>
      <c r="AD33" s="11">
        <v>1.5</v>
      </c>
      <c r="AE33" s="11">
        <v>0.5</v>
      </c>
      <c r="AF33" s="11">
        <v>2</v>
      </c>
      <c r="AG33" s="11">
        <v>2</v>
      </c>
      <c r="AH33" s="11">
        <v>2.5</v>
      </c>
      <c r="AI33" s="11">
        <v>0</v>
      </c>
      <c r="AJ33" s="11">
        <v>1</v>
      </c>
      <c r="AK33" s="11">
        <v>2.5</v>
      </c>
      <c r="AL33" s="11">
        <v>4</v>
      </c>
      <c r="AM33" s="11">
        <v>1</v>
      </c>
      <c r="AN33" s="11">
        <v>1</v>
      </c>
      <c r="AO33" s="11">
        <v>2</v>
      </c>
      <c r="AP33" s="11">
        <v>2</v>
      </c>
      <c r="AQ33" s="11">
        <v>1.5</v>
      </c>
      <c r="AR33" s="11">
        <v>1</v>
      </c>
      <c r="AS33" s="11">
        <v>2</v>
      </c>
      <c r="AT33" s="11">
        <v>2</v>
      </c>
      <c r="AU33" s="11">
        <v>1.5</v>
      </c>
      <c r="AV33" s="11">
        <v>2.5</v>
      </c>
      <c r="AW33" s="11">
        <v>2</v>
      </c>
      <c r="AX33" s="11">
        <v>4</v>
      </c>
      <c r="AY33" s="11">
        <v>1.5</v>
      </c>
      <c r="AZ33" s="11">
        <v>2.5</v>
      </c>
      <c r="BA33" s="11">
        <v>3</v>
      </c>
      <c r="BB33" s="11">
        <v>4</v>
      </c>
      <c r="BC33" s="11">
        <v>3</v>
      </c>
      <c r="BD33" s="11">
        <v>1</v>
      </c>
      <c r="BE33" s="11">
        <v>1</v>
      </c>
      <c r="BF33" s="11">
        <v>1</v>
      </c>
      <c r="BG33" s="11">
        <v>4.5</v>
      </c>
      <c r="BH33" s="11">
        <v>3.5</v>
      </c>
      <c r="BI33" s="11">
        <v>2</v>
      </c>
      <c r="BJ33" s="11">
        <v>2</v>
      </c>
      <c r="BK33" s="11">
        <v>3.5</v>
      </c>
      <c r="BL33" s="11">
        <v>2.5</v>
      </c>
      <c r="BM33" s="11">
        <v>7.5</v>
      </c>
      <c r="BN33" s="11">
        <v>1</v>
      </c>
      <c r="BO33" s="11">
        <v>1.5</v>
      </c>
      <c r="BP33" s="11">
        <v>4.5</v>
      </c>
      <c r="BQ33" s="11">
        <v>1.5</v>
      </c>
      <c r="BR33" s="11">
        <v>1</v>
      </c>
      <c r="BS33" s="11">
        <v>0.5</v>
      </c>
      <c r="BT33" s="11">
        <v>1.5</v>
      </c>
      <c r="BU33" s="11">
        <v>0</v>
      </c>
      <c r="BV33" s="11">
        <v>3</v>
      </c>
      <c r="BW33" s="11">
        <v>2</v>
      </c>
      <c r="BX33" s="11">
        <v>2</v>
      </c>
      <c r="BY33" s="11">
        <v>1.5</v>
      </c>
      <c r="BZ33" s="11">
        <v>2.5</v>
      </c>
      <c r="CA33" s="11">
        <v>2</v>
      </c>
      <c r="CB33" s="11">
        <v>2</v>
      </c>
      <c r="CC33" s="11">
        <v>2.5</v>
      </c>
      <c r="CD33" s="11">
        <v>3</v>
      </c>
      <c r="CE33" s="11">
        <v>2.5</v>
      </c>
      <c r="CF33" s="11">
        <v>2.5</v>
      </c>
      <c r="CG33" s="11">
        <v>2</v>
      </c>
      <c r="CH33" s="11">
        <v>3</v>
      </c>
      <c r="CI33" s="11">
        <v>3</v>
      </c>
      <c r="CJ33" s="11">
        <v>1</v>
      </c>
      <c r="CK33" s="11">
        <v>1</v>
      </c>
      <c r="CL33" s="11">
        <v>2</v>
      </c>
      <c r="CM33" s="11">
        <v>6</v>
      </c>
      <c r="CN33" s="11">
        <v>6.5</v>
      </c>
      <c r="CO33" s="11">
        <v>6.5</v>
      </c>
      <c r="CP33" s="11">
        <v>2</v>
      </c>
      <c r="CQ33" s="11">
        <v>0</v>
      </c>
      <c r="CR33" s="11">
        <v>1</v>
      </c>
      <c r="CS33" s="11">
        <v>0.5</v>
      </c>
      <c r="CT33" s="11">
        <v>4.5</v>
      </c>
      <c r="CU33" s="11">
        <v>2.5</v>
      </c>
      <c r="CV33" s="11">
        <v>0</v>
      </c>
      <c r="CW33" s="11">
        <v>0.5</v>
      </c>
      <c r="CX33" s="11">
        <v>1.5</v>
      </c>
      <c r="CY33" s="11">
        <v>2.5</v>
      </c>
      <c r="CZ33" s="11">
        <v>0.5</v>
      </c>
      <c r="DA33" s="11">
        <v>2.5</v>
      </c>
      <c r="DB33" s="11">
        <v>2.5</v>
      </c>
      <c r="DC33" s="11">
        <v>0.5</v>
      </c>
      <c r="DD33" s="11">
        <v>0</v>
      </c>
      <c r="DE33" s="11">
        <v>2.5</v>
      </c>
      <c r="DF33" s="11">
        <v>3</v>
      </c>
      <c r="DG33" s="11">
        <v>2.5</v>
      </c>
      <c r="DH33" s="11">
        <v>2.5</v>
      </c>
      <c r="DI33" s="11">
        <v>3.5</v>
      </c>
      <c r="DJ33" s="11">
        <v>7</v>
      </c>
      <c r="DK33" s="11">
        <v>3.5</v>
      </c>
      <c r="DL33" s="11">
        <v>1.5</v>
      </c>
      <c r="DM33" s="11">
        <v>1</v>
      </c>
      <c r="DN33" s="11">
        <v>1</v>
      </c>
      <c r="DO33" s="11">
        <v>0</v>
      </c>
      <c r="DP33" s="11">
        <v>0.5</v>
      </c>
      <c r="DQ33" s="11">
        <v>0.5</v>
      </c>
      <c r="DR33" s="11">
        <v>5</v>
      </c>
      <c r="DS33" s="11">
        <v>5</v>
      </c>
      <c r="DT33" s="11">
        <v>7</v>
      </c>
      <c r="DU33" s="11">
        <v>0.5</v>
      </c>
      <c r="DV33" s="11">
        <v>0.5</v>
      </c>
      <c r="DW33" s="11">
        <v>0</v>
      </c>
      <c r="DX33" s="11">
        <v>0</v>
      </c>
      <c r="DY33" s="11">
        <v>1</v>
      </c>
      <c r="DZ33" s="11">
        <v>0.5</v>
      </c>
      <c r="EA33" s="11">
        <v>0</v>
      </c>
      <c r="EB33" s="11">
        <v>5.5</v>
      </c>
      <c r="EC33" s="11">
        <v>6.5</v>
      </c>
      <c r="ED33" s="11">
        <v>6</v>
      </c>
      <c r="EE33" s="11">
        <v>4.5</v>
      </c>
      <c r="EF33" s="11">
        <v>4.5</v>
      </c>
      <c r="EG33" s="11">
        <v>0.5</v>
      </c>
      <c r="EH33" s="11">
        <v>1</v>
      </c>
      <c r="EI33" s="11">
        <v>0</v>
      </c>
      <c r="EJ33" s="11">
        <v>1.5</v>
      </c>
      <c r="EK33" s="11">
        <v>1</v>
      </c>
      <c r="EL33" s="11">
        <v>1</v>
      </c>
      <c r="EM33" s="11">
        <v>4.5</v>
      </c>
      <c r="EN33" s="11">
        <v>4</v>
      </c>
      <c r="EO33" s="11">
        <v>3</v>
      </c>
      <c r="EP33" s="11">
        <v>1.5</v>
      </c>
      <c r="EQ33" s="11">
        <v>2</v>
      </c>
      <c r="ER33" s="11">
        <v>3</v>
      </c>
      <c r="ES33" s="11">
        <v>1</v>
      </c>
      <c r="ET33" s="11">
        <v>2</v>
      </c>
      <c r="EU33" s="11">
        <v>1.5</v>
      </c>
      <c r="EV33" s="11">
        <v>0.5</v>
      </c>
      <c r="EW33" s="11">
        <v>1.5</v>
      </c>
      <c r="EX33" s="11">
        <v>2.5</v>
      </c>
      <c r="EY33" s="11">
        <v>1</v>
      </c>
      <c r="EZ33" s="11">
        <v>1</v>
      </c>
      <c r="FA33" s="11">
        <v>1.5</v>
      </c>
      <c r="FB33" s="11">
        <v>1.5</v>
      </c>
      <c r="FC33" s="11">
        <v>0.5</v>
      </c>
    </row>
    <row r="34" spans="1:159">
      <c r="A34" s="11">
        <v>2</v>
      </c>
      <c r="B34" s="11">
        <v>2.5</v>
      </c>
      <c r="C34" s="11">
        <v>1.5</v>
      </c>
      <c r="D34" s="11">
        <v>1</v>
      </c>
      <c r="E34" s="11">
        <v>4</v>
      </c>
      <c r="F34" s="11">
        <v>4</v>
      </c>
      <c r="G34" s="11">
        <v>4</v>
      </c>
      <c r="H34" s="11">
        <v>0</v>
      </c>
      <c r="I34" s="11">
        <v>0.5</v>
      </c>
      <c r="J34" s="11">
        <v>0</v>
      </c>
      <c r="K34" s="11">
        <v>0</v>
      </c>
      <c r="L34" s="11">
        <v>2.5</v>
      </c>
      <c r="M34" s="11">
        <v>0</v>
      </c>
      <c r="N34" s="11">
        <v>2.5</v>
      </c>
      <c r="O34" s="11">
        <v>2.5</v>
      </c>
      <c r="P34" s="11">
        <v>1.5</v>
      </c>
      <c r="Q34" s="11">
        <v>0</v>
      </c>
      <c r="R34" s="11">
        <v>0</v>
      </c>
      <c r="S34" s="11">
        <v>0</v>
      </c>
      <c r="T34" s="11">
        <v>0</v>
      </c>
      <c r="U34" s="11">
        <v>0</v>
      </c>
      <c r="V34" s="11">
        <v>0</v>
      </c>
      <c r="W34" s="11">
        <v>0</v>
      </c>
      <c r="X34" s="11">
        <v>0</v>
      </c>
      <c r="Y34" s="11">
        <v>0</v>
      </c>
      <c r="Z34" s="11">
        <v>0.5</v>
      </c>
      <c r="AA34" s="11">
        <v>0</v>
      </c>
      <c r="AB34" s="11">
        <v>0</v>
      </c>
      <c r="AC34" s="11">
        <v>0</v>
      </c>
      <c r="AD34" s="11">
        <v>2.5</v>
      </c>
      <c r="AE34" s="11">
        <v>0.5</v>
      </c>
      <c r="AF34" s="11">
        <v>1</v>
      </c>
      <c r="AG34" s="11">
        <v>0</v>
      </c>
      <c r="AH34" s="11">
        <v>0</v>
      </c>
      <c r="AI34" s="11">
        <v>0</v>
      </c>
      <c r="AJ34" s="11">
        <v>0</v>
      </c>
      <c r="AK34" s="11">
        <v>0</v>
      </c>
      <c r="AL34" s="11">
        <v>0</v>
      </c>
      <c r="AM34" s="11">
        <v>1</v>
      </c>
      <c r="AN34" s="11">
        <v>0</v>
      </c>
      <c r="AO34" s="11">
        <v>0</v>
      </c>
      <c r="AP34" s="11">
        <v>0</v>
      </c>
      <c r="AQ34" s="11">
        <v>0</v>
      </c>
      <c r="AR34" s="11">
        <v>2</v>
      </c>
      <c r="AS34" s="11">
        <v>1.5</v>
      </c>
      <c r="AT34" s="11">
        <v>0</v>
      </c>
      <c r="AU34" s="11">
        <v>1</v>
      </c>
      <c r="AV34" s="11">
        <v>0</v>
      </c>
      <c r="AW34" s="11">
        <v>0</v>
      </c>
      <c r="AX34" s="11">
        <v>0</v>
      </c>
      <c r="AY34" s="11">
        <v>0</v>
      </c>
      <c r="AZ34" s="11">
        <v>0</v>
      </c>
      <c r="BA34" s="11">
        <v>0</v>
      </c>
      <c r="BB34" s="11">
        <v>0</v>
      </c>
      <c r="BC34" s="11">
        <v>0</v>
      </c>
      <c r="BD34" s="11">
        <v>0</v>
      </c>
      <c r="BE34" s="11">
        <v>1</v>
      </c>
      <c r="BF34" s="11">
        <v>0</v>
      </c>
      <c r="BG34" s="11">
        <v>0</v>
      </c>
      <c r="BH34" s="11">
        <v>0</v>
      </c>
      <c r="BI34" s="11">
        <v>0</v>
      </c>
      <c r="BJ34" s="11">
        <v>0</v>
      </c>
      <c r="BK34" s="11">
        <v>0</v>
      </c>
      <c r="BL34" s="11">
        <v>0</v>
      </c>
      <c r="BM34" s="11">
        <v>0</v>
      </c>
      <c r="BN34" s="11">
        <v>0</v>
      </c>
      <c r="BO34" s="11">
        <v>0</v>
      </c>
      <c r="BP34" s="11">
        <v>0</v>
      </c>
      <c r="BQ34" s="11">
        <v>0</v>
      </c>
      <c r="BR34" s="11">
        <v>0</v>
      </c>
      <c r="BS34" s="11">
        <v>0</v>
      </c>
      <c r="BT34" s="11">
        <v>1.5</v>
      </c>
      <c r="BU34" s="11">
        <v>0.5</v>
      </c>
      <c r="BV34" s="11">
        <v>2</v>
      </c>
      <c r="BW34" s="11">
        <v>0</v>
      </c>
      <c r="BX34" s="11">
        <v>0</v>
      </c>
      <c r="BY34" s="11">
        <v>0</v>
      </c>
      <c r="BZ34" s="11">
        <v>0</v>
      </c>
      <c r="CA34" s="11">
        <v>0</v>
      </c>
      <c r="CB34" s="11">
        <v>0</v>
      </c>
      <c r="CC34" s="11">
        <v>0</v>
      </c>
      <c r="CD34" s="11">
        <v>0</v>
      </c>
      <c r="CE34" s="11">
        <v>1</v>
      </c>
      <c r="CF34" s="11">
        <v>0</v>
      </c>
      <c r="CG34" s="11">
        <v>0</v>
      </c>
      <c r="CH34" s="11">
        <v>0</v>
      </c>
      <c r="CI34" s="11">
        <v>0</v>
      </c>
      <c r="CJ34" s="11">
        <v>0</v>
      </c>
      <c r="CK34" s="11">
        <v>0</v>
      </c>
      <c r="CL34" s="11">
        <v>0</v>
      </c>
      <c r="CM34" s="11">
        <v>0</v>
      </c>
      <c r="CN34" s="11">
        <v>0</v>
      </c>
      <c r="CO34" s="11">
        <v>0</v>
      </c>
      <c r="CP34" s="11">
        <v>1</v>
      </c>
      <c r="CQ34" s="11">
        <v>0</v>
      </c>
      <c r="CR34" s="11">
        <v>2</v>
      </c>
      <c r="CS34" s="11">
        <v>4.5</v>
      </c>
      <c r="CT34" s="11">
        <v>3.5</v>
      </c>
      <c r="CU34" s="11">
        <v>2</v>
      </c>
      <c r="CV34" s="11">
        <v>0</v>
      </c>
      <c r="CW34" s="11">
        <v>0.5</v>
      </c>
      <c r="CX34" s="11">
        <v>0</v>
      </c>
      <c r="CY34" s="11">
        <v>0</v>
      </c>
      <c r="CZ34" s="11">
        <v>0</v>
      </c>
      <c r="DA34" s="11">
        <v>0</v>
      </c>
      <c r="DB34" s="11">
        <v>0</v>
      </c>
      <c r="DC34" s="11">
        <v>0</v>
      </c>
      <c r="DD34" s="11">
        <v>0</v>
      </c>
      <c r="DE34" s="11">
        <v>0</v>
      </c>
      <c r="DF34" s="11">
        <v>0</v>
      </c>
      <c r="DG34" s="11">
        <v>0</v>
      </c>
      <c r="DH34" s="11">
        <v>0</v>
      </c>
      <c r="DI34" s="11">
        <v>0</v>
      </c>
      <c r="DJ34" s="11">
        <v>0</v>
      </c>
      <c r="DK34" s="11">
        <v>0</v>
      </c>
      <c r="DL34" s="11">
        <v>0</v>
      </c>
      <c r="DM34" s="11">
        <v>0</v>
      </c>
      <c r="DN34" s="11">
        <v>0</v>
      </c>
      <c r="DO34" s="11">
        <v>0</v>
      </c>
      <c r="DP34" s="11">
        <v>0</v>
      </c>
      <c r="DQ34" s="11">
        <v>0</v>
      </c>
      <c r="DR34" s="11">
        <v>0</v>
      </c>
      <c r="DS34" s="11">
        <v>0</v>
      </c>
      <c r="DT34" s="11">
        <v>0</v>
      </c>
      <c r="DU34" s="11">
        <v>0</v>
      </c>
      <c r="DV34" s="11">
        <v>0</v>
      </c>
      <c r="DW34" s="11">
        <v>0</v>
      </c>
      <c r="DX34" s="11">
        <v>0</v>
      </c>
      <c r="DY34" s="11">
        <v>0</v>
      </c>
      <c r="DZ34" s="11">
        <v>0</v>
      </c>
      <c r="EA34" s="11">
        <v>0</v>
      </c>
      <c r="EB34" s="11">
        <v>0</v>
      </c>
      <c r="EC34" s="11">
        <v>0</v>
      </c>
      <c r="ED34" s="11">
        <v>0</v>
      </c>
      <c r="EE34" s="11">
        <v>0</v>
      </c>
      <c r="EF34" s="11">
        <v>0</v>
      </c>
      <c r="EG34" s="11">
        <v>0</v>
      </c>
      <c r="EH34" s="11">
        <v>0</v>
      </c>
      <c r="EI34" s="11">
        <v>0</v>
      </c>
      <c r="EJ34" s="11">
        <v>1</v>
      </c>
      <c r="EK34" s="11">
        <v>0</v>
      </c>
      <c r="EL34" s="11">
        <v>0</v>
      </c>
      <c r="EM34" s="11">
        <v>0</v>
      </c>
      <c r="EN34" s="11">
        <v>0</v>
      </c>
      <c r="EO34" s="11">
        <v>0</v>
      </c>
      <c r="EP34" s="11">
        <v>0</v>
      </c>
      <c r="EQ34" s="11">
        <v>0</v>
      </c>
      <c r="ER34" s="11">
        <v>0</v>
      </c>
      <c r="ES34" s="11">
        <v>1.5</v>
      </c>
      <c r="ET34" s="11">
        <v>5.5</v>
      </c>
      <c r="EU34" s="11">
        <v>0.5</v>
      </c>
      <c r="EV34" s="11">
        <v>2</v>
      </c>
      <c r="EW34" s="11">
        <v>2</v>
      </c>
      <c r="EX34" s="11">
        <v>3.5</v>
      </c>
      <c r="EY34" s="11">
        <v>1</v>
      </c>
      <c r="EZ34" s="11">
        <v>2</v>
      </c>
      <c r="FA34" s="11">
        <v>0.5</v>
      </c>
      <c r="FB34" s="11">
        <v>0.5</v>
      </c>
      <c r="FC34" s="11">
        <v>1.5</v>
      </c>
    </row>
    <row r="35" spans="1:159">
      <c r="A35" s="11">
        <v>1</v>
      </c>
      <c r="B35" s="11">
        <v>2</v>
      </c>
      <c r="C35" s="11">
        <v>2</v>
      </c>
      <c r="D35" s="11">
        <v>1.5</v>
      </c>
      <c r="E35" s="11">
        <v>5</v>
      </c>
      <c r="F35" s="11">
        <v>0</v>
      </c>
      <c r="G35" s="11">
        <v>0</v>
      </c>
      <c r="H35" s="11">
        <v>0</v>
      </c>
      <c r="I35" s="11">
        <v>0</v>
      </c>
      <c r="J35" s="11">
        <v>0</v>
      </c>
      <c r="K35" s="11">
        <v>0</v>
      </c>
      <c r="L35" s="11">
        <v>0</v>
      </c>
      <c r="M35" s="11">
        <v>1.5</v>
      </c>
      <c r="N35" s="11">
        <v>2.5</v>
      </c>
      <c r="O35" s="11">
        <v>0</v>
      </c>
      <c r="P35" s="11">
        <v>0</v>
      </c>
      <c r="Q35" s="11">
        <v>0</v>
      </c>
      <c r="R35" s="11">
        <v>2</v>
      </c>
      <c r="S35" s="11">
        <v>2</v>
      </c>
      <c r="T35" s="11">
        <v>1.5</v>
      </c>
      <c r="U35" s="11">
        <v>2.5</v>
      </c>
      <c r="V35" s="11">
        <v>0.5</v>
      </c>
      <c r="W35" s="11">
        <v>0</v>
      </c>
      <c r="X35" s="11">
        <v>0</v>
      </c>
      <c r="Y35" s="11">
        <v>0</v>
      </c>
      <c r="Z35" s="11">
        <v>0</v>
      </c>
      <c r="AA35" s="11">
        <v>0</v>
      </c>
      <c r="AB35" s="11">
        <v>0</v>
      </c>
      <c r="AC35" s="11">
        <v>0</v>
      </c>
      <c r="AD35" s="11">
        <v>0</v>
      </c>
      <c r="AE35" s="11">
        <v>2.5</v>
      </c>
      <c r="AF35" s="11">
        <v>0.5</v>
      </c>
      <c r="AG35" s="11">
        <v>0.5</v>
      </c>
      <c r="AH35" s="11">
        <v>4</v>
      </c>
      <c r="AI35" s="11">
        <v>3.5</v>
      </c>
      <c r="AJ35" s="11">
        <v>4</v>
      </c>
      <c r="AK35" s="11">
        <v>2.5</v>
      </c>
      <c r="AL35" s="11">
        <v>0</v>
      </c>
      <c r="AM35" s="11">
        <v>6</v>
      </c>
      <c r="AN35" s="11">
        <v>3.5</v>
      </c>
      <c r="AO35" s="11">
        <v>3.5</v>
      </c>
      <c r="AP35" s="11">
        <v>2.5</v>
      </c>
      <c r="AQ35" s="11">
        <v>3</v>
      </c>
      <c r="AR35" s="11">
        <v>0</v>
      </c>
      <c r="AS35" s="11">
        <v>0</v>
      </c>
      <c r="AT35" s="11">
        <v>2.5</v>
      </c>
      <c r="AU35" s="11">
        <v>1</v>
      </c>
      <c r="AV35" s="11">
        <v>2.5</v>
      </c>
      <c r="AW35" s="11">
        <v>3.5</v>
      </c>
      <c r="AX35" s="11">
        <v>0</v>
      </c>
      <c r="AY35" s="11">
        <v>3.5</v>
      </c>
      <c r="AZ35" s="11">
        <v>3.5</v>
      </c>
      <c r="BA35" s="11">
        <v>2</v>
      </c>
      <c r="BB35" s="11">
        <v>3</v>
      </c>
      <c r="BC35" s="11">
        <v>5</v>
      </c>
      <c r="BD35" s="11">
        <v>4</v>
      </c>
      <c r="BE35" s="11">
        <v>1</v>
      </c>
      <c r="BF35" s="11">
        <v>2</v>
      </c>
      <c r="BG35" s="11">
        <v>3</v>
      </c>
      <c r="BH35" s="11">
        <v>2</v>
      </c>
      <c r="BI35" s="11">
        <v>0</v>
      </c>
      <c r="BJ35" s="11">
        <v>1.5</v>
      </c>
      <c r="BK35" s="11">
        <v>1.5</v>
      </c>
      <c r="BL35" s="11">
        <v>3.5</v>
      </c>
      <c r="BM35" s="11">
        <v>4</v>
      </c>
      <c r="BN35" s="11">
        <v>2</v>
      </c>
      <c r="BO35" s="11">
        <v>1.5</v>
      </c>
      <c r="BP35" s="11">
        <v>5</v>
      </c>
      <c r="BQ35" s="11">
        <v>6.5</v>
      </c>
      <c r="BR35" s="11">
        <v>3</v>
      </c>
      <c r="BS35" s="11">
        <v>2</v>
      </c>
      <c r="BT35" s="11">
        <v>2</v>
      </c>
      <c r="BU35" s="11">
        <v>0</v>
      </c>
      <c r="BV35" s="11">
        <v>3.5</v>
      </c>
      <c r="BW35" s="11">
        <v>4</v>
      </c>
      <c r="BX35" s="11">
        <v>5</v>
      </c>
      <c r="BY35" s="11">
        <v>4</v>
      </c>
      <c r="BZ35" s="11">
        <v>5.5</v>
      </c>
      <c r="CA35" s="11">
        <v>2.5</v>
      </c>
      <c r="CB35" s="11">
        <v>2.5</v>
      </c>
      <c r="CC35" s="11">
        <v>2</v>
      </c>
      <c r="CD35" s="11">
        <v>2</v>
      </c>
      <c r="CE35" s="11">
        <v>6</v>
      </c>
      <c r="CF35" s="11">
        <v>5</v>
      </c>
      <c r="CG35" s="11">
        <v>4</v>
      </c>
      <c r="CH35" s="11">
        <v>4</v>
      </c>
      <c r="CI35" s="11">
        <v>1.5</v>
      </c>
      <c r="CJ35" s="11">
        <v>4</v>
      </c>
      <c r="CK35" s="11">
        <v>4</v>
      </c>
      <c r="CL35" s="11">
        <v>6.5</v>
      </c>
      <c r="CM35" s="11">
        <v>0</v>
      </c>
      <c r="CN35" s="11">
        <v>0</v>
      </c>
      <c r="CO35" s="11">
        <v>0</v>
      </c>
      <c r="CP35" s="11">
        <v>2</v>
      </c>
      <c r="CQ35" s="11">
        <v>1</v>
      </c>
      <c r="CR35" s="11">
        <v>1.5</v>
      </c>
      <c r="CS35" s="11">
        <v>2.5</v>
      </c>
      <c r="CT35" s="11">
        <v>3.5</v>
      </c>
      <c r="CU35" s="11">
        <v>2</v>
      </c>
      <c r="CV35" s="11">
        <v>3</v>
      </c>
      <c r="CW35" s="11">
        <v>2</v>
      </c>
      <c r="CX35" s="11">
        <v>3</v>
      </c>
      <c r="CY35" s="11">
        <v>2.5</v>
      </c>
      <c r="CZ35" s="11">
        <v>0</v>
      </c>
      <c r="DA35" s="11">
        <v>0</v>
      </c>
      <c r="DB35" s="11">
        <v>0</v>
      </c>
      <c r="DC35" s="11">
        <v>0</v>
      </c>
      <c r="DD35" s="11">
        <v>0</v>
      </c>
      <c r="DE35" s="11">
        <v>0</v>
      </c>
      <c r="DF35" s="11">
        <v>3</v>
      </c>
      <c r="DG35" s="11">
        <v>2.5</v>
      </c>
      <c r="DH35" s="11">
        <v>1</v>
      </c>
      <c r="DI35" s="11">
        <v>1</v>
      </c>
      <c r="DJ35" s="11">
        <v>1</v>
      </c>
      <c r="DK35" s="11">
        <v>1</v>
      </c>
      <c r="DL35" s="11">
        <v>0</v>
      </c>
      <c r="DM35" s="11">
        <v>0</v>
      </c>
      <c r="DN35" s="11">
        <v>2.5</v>
      </c>
      <c r="DO35" s="11">
        <v>0</v>
      </c>
      <c r="DP35" s="11">
        <v>0</v>
      </c>
      <c r="DQ35" s="11">
        <v>0</v>
      </c>
      <c r="DR35" s="11">
        <v>0</v>
      </c>
      <c r="DS35" s="11">
        <v>0</v>
      </c>
      <c r="DT35" s="11">
        <v>0.5</v>
      </c>
      <c r="DU35" s="11">
        <v>0</v>
      </c>
      <c r="DV35" s="11">
        <v>0</v>
      </c>
      <c r="DW35" s="11">
        <v>0</v>
      </c>
      <c r="DX35" s="11">
        <v>0</v>
      </c>
      <c r="DY35" s="11">
        <v>0</v>
      </c>
      <c r="DZ35" s="11">
        <v>0</v>
      </c>
      <c r="EA35" s="11">
        <v>0</v>
      </c>
      <c r="EB35" s="11">
        <v>0</v>
      </c>
      <c r="EC35" s="11">
        <v>0</v>
      </c>
      <c r="ED35" s="11">
        <v>0</v>
      </c>
      <c r="EE35" s="11">
        <v>0</v>
      </c>
      <c r="EF35" s="11">
        <v>0</v>
      </c>
      <c r="EG35" s="11">
        <v>1</v>
      </c>
      <c r="EH35" s="11">
        <v>2.5</v>
      </c>
      <c r="EI35" s="11">
        <v>1.5</v>
      </c>
      <c r="EJ35" s="11">
        <v>1</v>
      </c>
      <c r="EK35" s="11">
        <v>3</v>
      </c>
      <c r="EL35" s="11">
        <v>3</v>
      </c>
      <c r="EM35" s="11">
        <v>1.5</v>
      </c>
      <c r="EN35" s="11">
        <v>3.5</v>
      </c>
      <c r="EO35" s="11">
        <v>1</v>
      </c>
      <c r="EP35" s="11">
        <v>4.5</v>
      </c>
      <c r="EQ35" s="11">
        <v>0</v>
      </c>
      <c r="ER35" s="11">
        <v>2.5</v>
      </c>
      <c r="ES35" s="11">
        <v>3</v>
      </c>
      <c r="ET35" s="11">
        <v>3</v>
      </c>
      <c r="EU35" s="11">
        <v>2.5</v>
      </c>
      <c r="EV35" s="11">
        <v>2.5</v>
      </c>
      <c r="EW35" s="11">
        <v>2</v>
      </c>
      <c r="EX35" s="11">
        <v>3</v>
      </c>
      <c r="EY35" s="11">
        <v>1.5</v>
      </c>
      <c r="EZ35" s="11">
        <v>0</v>
      </c>
      <c r="FA35" s="11">
        <v>0</v>
      </c>
      <c r="FB35" s="11">
        <v>0</v>
      </c>
      <c r="FC35" s="11">
        <v>0</v>
      </c>
    </row>
    <row r="36" spans="1:159">
      <c r="A36" s="11">
        <v>2</v>
      </c>
      <c r="B36" s="11">
        <v>2.5</v>
      </c>
      <c r="C36" s="11">
        <v>6.5</v>
      </c>
      <c r="D36" s="11">
        <v>4</v>
      </c>
      <c r="E36" s="11">
        <v>1</v>
      </c>
      <c r="F36" s="11">
        <v>0.5</v>
      </c>
      <c r="G36" s="11">
        <v>0.5</v>
      </c>
      <c r="H36" s="11">
        <v>0</v>
      </c>
      <c r="I36" s="11">
        <v>2</v>
      </c>
      <c r="J36" s="11">
        <v>0.5</v>
      </c>
      <c r="K36" s="11">
        <v>0</v>
      </c>
      <c r="L36" s="11">
        <v>4</v>
      </c>
      <c r="M36" s="11">
        <v>1</v>
      </c>
      <c r="N36" s="11">
        <v>4.5</v>
      </c>
      <c r="O36" s="11">
        <v>2.5</v>
      </c>
      <c r="P36" s="11">
        <v>1.5</v>
      </c>
      <c r="Q36" s="11">
        <v>2</v>
      </c>
      <c r="R36" s="11">
        <v>5.5</v>
      </c>
      <c r="S36" s="11">
        <v>5.5</v>
      </c>
      <c r="T36" s="11">
        <v>2.5</v>
      </c>
      <c r="U36" s="11">
        <v>1</v>
      </c>
      <c r="V36" s="11">
        <v>0</v>
      </c>
      <c r="W36" s="11">
        <v>1.5</v>
      </c>
      <c r="X36" s="11">
        <v>0</v>
      </c>
      <c r="Y36" s="11">
        <v>1.5</v>
      </c>
      <c r="Z36" s="11">
        <v>0</v>
      </c>
      <c r="AA36" s="11">
        <v>0</v>
      </c>
      <c r="AB36" s="11">
        <v>0</v>
      </c>
      <c r="AC36" s="11">
        <v>0</v>
      </c>
      <c r="AD36" s="11">
        <v>3</v>
      </c>
      <c r="AE36" s="11">
        <v>3</v>
      </c>
      <c r="AF36" s="11">
        <v>1.5</v>
      </c>
      <c r="AG36" s="11">
        <v>0</v>
      </c>
      <c r="AH36" s="11">
        <v>1</v>
      </c>
      <c r="AI36" s="11">
        <v>0</v>
      </c>
      <c r="AJ36" s="11">
        <v>0.5</v>
      </c>
      <c r="AK36" s="11">
        <v>0</v>
      </c>
      <c r="AL36" s="11">
        <v>0</v>
      </c>
      <c r="AM36" s="11">
        <v>2.5</v>
      </c>
      <c r="AN36" s="11">
        <v>1</v>
      </c>
      <c r="AO36" s="11">
        <v>3</v>
      </c>
      <c r="AP36" s="11">
        <v>3.5</v>
      </c>
      <c r="AQ36" s="11">
        <v>4.5</v>
      </c>
      <c r="AR36" s="11">
        <v>1.5</v>
      </c>
      <c r="AS36" s="11">
        <v>1.5</v>
      </c>
      <c r="AT36" s="11">
        <v>0.5</v>
      </c>
      <c r="AU36" s="11">
        <v>0</v>
      </c>
      <c r="AV36" s="11">
        <v>0.5</v>
      </c>
      <c r="AW36" s="11">
        <v>0.5</v>
      </c>
      <c r="AX36" s="11">
        <v>1.5</v>
      </c>
      <c r="AY36" s="11">
        <v>0.5</v>
      </c>
      <c r="AZ36" s="11">
        <v>1.5</v>
      </c>
      <c r="BA36" s="11">
        <v>1</v>
      </c>
      <c r="BB36" s="11">
        <v>1</v>
      </c>
      <c r="BC36" s="11">
        <v>0</v>
      </c>
      <c r="BD36" s="11">
        <v>1</v>
      </c>
      <c r="BE36" s="11">
        <v>2.5</v>
      </c>
      <c r="BF36" s="11">
        <v>0</v>
      </c>
      <c r="BG36" s="11">
        <v>1</v>
      </c>
      <c r="BH36" s="11">
        <v>0</v>
      </c>
      <c r="BI36" s="11">
        <v>1.5</v>
      </c>
      <c r="BJ36" s="11">
        <v>2</v>
      </c>
      <c r="BK36" s="11">
        <v>2.5</v>
      </c>
      <c r="BL36" s="11">
        <v>0.5</v>
      </c>
      <c r="BM36" s="11">
        <v>4</v>
      </c>
      <c r="BN36" s="11">
        <v>0</v>
      </c>
      <c r="BO36" s="11">
        <v>0.5</v>
      </c>
      <c r="BP36" s="11">
        <v>2</v>
      </c>
      <c r="BQ36" s="11">
        <v>4.5</v>
      </c>
      <c r="BR36" s="11">
        <v>0.5</v>
      </c>
      <c r="BS36" s="11">
        <v>1.5</v>
      </c>
      <c r="BT36" s="11">
        <v>0.5</v>
      </c>
      <c r="BU36" s="11">
        <v>1</v>
      </c>
      <c r="BV36" s="11">
        <v>1</v>
      </c>
      <c r="BW36" s="11">
        <v>0.5</v>
      </c>
      <c r="BX36" s="11">
        <v>0.5</v>
      </c>
      <c r="BY36" s="11">
        <v>2</v>
      </c>
      <c r="BZ36" s="11">
        <v>0.5</v>
      </c>
      <c r="CA36" s="11">
        <v>0</v>
      </c>
      <c r="CB36" s="11">
        <v>0</v>
      </c>
      <c r="CC36" s="11">
        <v>1.5</v>
      </c>
      <c r="CD36" s="11">
        <v>0.5</v>
      </c>
      <c r="CE36" s="11">
        <v>0.5</v>
      </c>
      <c r="CF36" s="11">
        <v>1</v>
      </c>
      <c r="CG36" s="11">
        <v>0.5</v>
      </c>
      <c r="CH36" s="11">
        <v>1.5</v>
      </c>
      <c r="CI36" s="11">
        <v>2</v>
      </c>
      <c r="CJ36" s="11">
        <v>3.5</v>
      </c>
      <c r="CK36" s="11">
        <v>0.5</v>
      </c>
      <c r="CL36" s="11">
        <v>0</v>
      </c>
      <c r="CM36" s="11">
        <v>0</v>
      </c>
      <c r="CN36" s="11">
        <v>0.5</v>
      </c>
      <c r="CO36" s="11">
        <v>1</v>
      </c>
      <c r="CP36" s="11">
        <v>1</v>
      </c>
      <c r="CQ36" s="11">
        <v>1</v>
      </c>
      <c r="CR36" s="11">
        <v>0.5</v>
      </c>
      <c r="CS36" s="11">
        <v>2</v>
      </c>
      <c r="CT36" s="11">
        <v>0.5</v>
      </c>
      <c r="CU36" s="11">
        <v>1</v>
      </c>
      <c r="CV36" s="11">
        <v>1</v>
      </c>
      <c r="CW36" s="11">
        <v>1.5</v>
      </c>
      <c r="CX36" s="11">
        <v>1.5</v>
      </c>
      <c r="CY36" s="11">
        <v>1.5</v>
      </c>
      <c r="CZ36" s="11">
        <v>0</v>
      </c>
      <c r="DA36" s="11">
        <v>0</v>
      </c>
      <c r="DB36" s="11">
        <v>2.5</v>
      </c>
      <c r="DC36" s="11">
        <v>2</v>
      </c>
      <c r="DD36" s="11">
        <v>0</v>
      </c>
      <c r="DE36" s="11">
        <v>0</v>
      </c>
      <c r="DF36" s="11">
        <v>4.5</v>
      </c>
      <c r="DG36" s="11">
        <v>2</v>
      </c>
      <c r="DH36" s="11">
        <v>7.5</v>
      </c>
      <c r="DI36" s="11">
        <v>1.5</v>
      </c>
      <c r="DJ36" s="11">
        <v>1</v>
      </c>
      <c r="DK36" s="11">
        <v>0.5</v>
      </c>
      <c r="DL36" s="11">
        <v>0</v>
      </c>
      <c r="DM36" s="11">
        <v>1</v>
      </c>
      <c r="DN36" s="11">
        <v>0.5</v>
      </c>
      <c r="DO36" s="11">
        <v>0</v>
      </c>
      <c r="DP36" s="11">
        <v>0</v>
      </c>
      <c r="DQ36" s="11">
        <v>0</v>
      </c>
      <c r="DR36" s="11">
        <v>0</v>
      </c>
      <c r="DS36" s="11">
        <v>0</v>
      </c>
      <c r="DT36" s="11">
        <v>4</v>
      </c>
      <c r="DU36" s="11">
        <v>1</v>
      </c>
      <c r="DV36" s="11">
        <v>0.5</v>
      </c>
      <c r="DW36" s="11">
        <v>0</v>
      </c>
      <c r="DX36" s="11">
        <v>0</v>
      </c>
      <c r="DY36" s="11">
        <v>1.5</v>
      </c>
      <c r="DZ36" s="11">
        <v>0</v>
      </c>
      <c r="EA36" s="11">
        <v>0</v>
      </c>
      <c r="EB36" s="11">
        <v>2</v>
      </c>
      <c r="EC36" s="11">
        <v>1.5</v>
      </c>
      <c r="ED36" s="11">
        <v>3</v>
      </c>
      <c r="EE36" s="11">
        <v>3</v>
      </c>
      <c r="EF36" s="11">
        <v>9.5</v>
      </c>
      <c r="EG36" s="11">
        <v>0</v>
      </c>
      <c r="EH36" s="11">
        <v>0.5</v>
      </c>
      <c r="EI36" s="11">
        <v>0</v>
      </c>
      <c r="EJ36" s="11">
        <v>1</v>
      </c>
      <c r="EK36" s="11">
        <v>0.5</v>
      </c>
      <c r="EL36" s="11">
        <v>3.5</v>
      </c>
      <c r="EM36" s="11">
        <v>3</v>
      </c>
      <c r="EN36" s="11">
        <v>0</v>
      </c>
      <c r="EO36" s="11">
        <v>2.5</v>
      </c>
      <c r="EP36" s="11">
        <v>5.5</v>
      </c>
      <c r="EQ36" s="11">
        <v>3.5</v>
      </c>
      <c r="ER36" s="11">
        <v>5.5</v>
      </c>
      <c r="ES36" s="11">
        <v>0.5</v>
      </c>
      <c r="ET36" s="11">
        <v>1</v>
      </c>
      <c r="EU36" s="11">
        <v>0.5</v>
      </c>
      <c r="EV36" s="11">
        <v>1</v>
      </c>
      <c r="EW36" s="11">
        <v>2</v>
      </c>
      <c r="EX36" s="11">
        <v>0.5</v>
      </c>
      <c r="EY36" s="11">
        <v>0</v>
      </c>
      <c r="EZ36" s="11">
        <v>2.5</v>
      </c>
      <c r="FA36" s="11">
        <v>0</v>
      </c>
      <c r="FB36" s="11">
        <v>1</v>
      </c>
      <c r="FC36" s="11">
        <v>2.5</v>
      </c>
    </row>
    <row r="37" spans="1:159">
      <c r="A37" s="11">
        <v>1</v>
      </c>
      <c r="B37" s="11">
        <v>0</v>
      </c>
      <c r="C37" s="11">
        <v>1.5</v>
      </c>
      <c r="D37" s="11">
        <v>5</v>
      </c>
      <c r="E37" s="11">
        <v>3.5</v>
      </c>
      <c r="F37" s="11">
        <v>1.5</v>
      </c>
      <c r="G37" s="11">
        <v>1.5</v>
      </c>
      <c r="H37" s="11">
        <v>1.5</v>
      </c>
      <c r="I37" s="11">
        <v>0</v>
      </c>
      <c r="J37" s="11">
        <v>1</v>
      </c>
      <c r="K37" s="11">
        <v>3.5</v>
      </c>
      <c r="L37" s="11">
        <v>0</v>
      </c>
      <c r="M37" s="11">
        <v>0</v>
      </c>
      <c r="N37" s="11">
        <v>1.5</v>
      </c>
      <c r="O37" s="11">
        <v>0.5</v>
      </c>
      <c r="P37" s="11">
        <v>0</v>
      </c>
      <c r="Q37" s="11">
        <v>1</v>
      </c>
      <c r="R37" s="11">
        <v>0</v>
      </c>
      <c r="S37" s="11">
        <v>0</v>
      </c>
      <c r="T37" s="11">
        <v>0</v>
      </c>
      <c r="U37" s="11">
        <v>0.5</v>
      </c>
      <c r="V37" s="11">
        <v>1</v>
      </c>
      <c r="W37" s="11">
        <v>1.5</v>
      </c>
      <c r="X37" s="11">
        <v>0</v>
      </c>
      <c r="Y37" s="11">
        <v>1.5</v>
      </c>
      <c r="Z37" s="11">
        <v>2</v>
      </c>
      <c r="AA37" s="11">
        <v>1</v>
      </c>
      <c r="AB37" s="11">
        <v>2.5</v>
      </c>
      <c r="AC37" s="11">
        <v>0</v>
      </c>
      <c r="AD37" s="11">
        <v>1.5</v>
      </c>
      <c r="AE37" s="11">
        <v>1</v>
      </c>
      <c r="AF37" s="11">
        <v>2.5</v>
      </c>
      <c r="AG37" s="11">
        <v>5</v>
      </c>
      <c r="AH37" s="11">
        <v>0</v>
      </c>
      <c r="AI37" s="11">
        <v>0</v>
      </c>
      <c r="AJ37" s="11">
        <v>3.5</v>
      </c>
      <c r="AK37" s="11">
        <v>1.5</v>
      </c>
      <c r="AL37" s="11">
        <v>0.5</v>
      </c>
      <c r="AM37" s="11">
        <v>1.5</v>
      </c>
      <c r="AN37" s="11">
        <v>0</v>
      </c>
      <c r="AO37" s="11">
        <v>0</v>
      </c>
      <c r="AP37" s="11">
        <v>0</v>
      </c>
      <c r="AQ37" s="11">
        <v>0</v>
      </c>
      <c r="AR37" s="11">
        <v>0</v>
      </c>
      <c r="AS37" s="11">
        <v>2.5</v>
      </c>
      <c r="AT37" s="11">
        <v>1.5</v>
      </c>
      <c r="AU37" s="11">
        <v>0</v>
      </c>
      <c r="AV37" s="11">
        <v>1</v>
      </c>
      <c r="AW37" s="11">
        <v>1.5</v>
      </c>
      <c r="AX37" s="11">
        <v>0</v>
      </c>
      <c r="AY37" s="11">
        <v>0</v>
      </c>
      <c r="AZ37" s="11">
        <v>2</v>
      </c>
      <c r="BA37" s="11">
        <v>0</v>
      </c>
      <c r="BB37" s="11">
        <v>1</v>
      </c>
      <c r="BC37" s="11">
        <v>3.5</v>
      </c>
      <c r="BD37" s="11">
        <v>1.5</v>
      </c>
      <c r="BE37" s="11">
        <v>2.5</v>
      </c>
      <c r="BF37" s="11">
        <v>1</v>
      </c>
      <c r="BG37" s="11">
        <v>1</v>
      </c>
      <c r="BH37" s="11">
        <v>3</v>
      </c>
      <c r="BI37" s="11">
        <v>5</v>
      </c>
      <c r="BJ37" s="11">
        <v>0.5</v>
      </c>
      <c r="BK37" s="11">
        <v>3</v>
      </c>
      <c r="BL37" s="11">
        <v>0</v>
      </c>
      <c r="BM37" s="11">
        <v>1</v>
      </c>
      <c r="BN37" s="11">
        <v>1</v>
      </c>
      <c r="BO37" s="11">
        <v>3</v>
      </c>
      <c r="BP37" s="11">
        <v>1.5</v>
      </c>
      <c r="BQ37" s="11">
        <v>0</v>
      </c>
      <c r="BR37" s="11">
        <v>1</v>
      </c>
      <c r="BS37" s="11">
        <v>0.5</v>
      </c>
      <c r="BT37" s="11">
        <v>1</v>
      </c>
      <c r="BU37" s="11">
        <v>0.5</v>
      </c>
      <c r="BV37" s="11">
        <v>0.5</v>
      </c>
      <c r="BW37" s="11">
        <v>0</v>
      </c>
      <c r="BX37" s="11">
        <v>3</v>
      </c>
      <c r="BY37" s="11">
        <v>0</v>
      </c>
      <c r="BZ37" s="11">
        <v>4</v>
      </c>
      <c r="CA37" s="11">
        <v>0.5</v>
      </c>
      <c r="CB37" s="11">
        <v>0.5</v>
      </c>
      <c r="CC37" s="11">
        <v>7</v>
      </c>
      <c r="CD37" s="11">
        <v>2.5</v>
      </c>
      <c r="CE37" s="11">
        <v>0</v>
      </c>
      <c r="CF37" s="11">
        <v>1</v>
      </c>
      <c r="CG37" s="11">
        <v>4.5</v>
      </c>
      <c r="CH37" s="11">
        <v>2</v>
      </c>
      <c r="CI37" s="11">
        <v>1</v>
      </c>
      <c r="CJ37" s="11">
        <v>0</v>
      </c>
      <c r="CK37" s="11">
        <v>2.5</v>
      </c>
      <c r="CL37" s="11">
        <v>1</v>
      </c>
      <c r="CM37" s="11">
        <v>3.5</v>
      </c>
      <c r="CN37" s="11">
        <v>4</v>
      </c>
      <c r="CO37" s="11">
        <v>4</v>
      </c>
      <c r="CP37" s="11">
        <v>2.5</v>
      </c>
      <c r="CQ37" s="11">
        <v>1</v>
      </c>
      <c r="CR37" s="11">
        <v>1.5</v>
      </c>
      <c r="CS37" s="11">
        <v>0.5</v>
      </c>
      <c r="CT37" s="11">
        <v>1.5</v>
      </c>
      <c r="CU37" s="11">
        <v>0</v>
      </c>
      <c r="CV37" s="11">
        <v>0.5</v>
      </c>
      <c r="CW37" s="11">
        <v>0.5</v>
      </c>
      <c r="CX37" s="11">
        <v>2.5</v>
      </c>
      <c r="CY37" s="11">
        <v>1</v>
      </c>
      <c r="CZ37" s="11">
        <v>1</v>
      </c>
      <c r="DA37" s="11">
        <v>2.5</v>
      </c>
      <c r="DB37" s="11">
        <v>0</v>
      </c>
      <c r="DC37" s="11">
        <v>0</v>
      </c>
      <c r="DD37" s="11">
        <v>0</v>
      </c>
      <c r="DE37" s="11">
        <v>0</v>
      </c>
      <c r="DF37" s="11">
        <v>1</v>
      </c>
      <c r="DG37" s="11">
        <v>2</v>
      </c>
      <c r="DH37" s="11">
        <v>1.5</v>
      </c>
      <c r="DI37" s="11">
        <v>2</v>
      </c>
      <c r="DJ37" s="11">
        <v>3</v>
      </c>
      <c r="DK37" s="11">
        <v>3.5</v>
      </c>
      <c r="DL37" s="11">
        <v>0</v>
      </c>
      <c r="DM37" s="11">
        <v>1</v>
      </c>
      <c r="DN37" s="11">
        <v>0</v>
      </c>
      <c r="DO37" s="11">
        <v>0</v>
      </c>
      <c r="DP37" s="11">
        <v>0</v>
      </c>
      <c r="DQ37" s="11">
        <v>0</v>
      </c>
      <c r="DR37" s="11">
        <v>0</v>
      </c>
      <c r="DS37" s="11">
        <v>0</v>
      </c>
      <c r="DT37" s="11">
        <v>0</v>
      </c>
      <c r="DU37" s="11">
        <v>1.5</v>
      </c>
      <c r="DV37" s="11">
        <v>1.5</v>
      </c>
      <c r="DW37" s="11">
        <v>0</v>
      </c>
      <c r="DX37" s="11">
        <v>0</v>
      </c>
      <c r="DY37" s="11">
        <v>0</v>
      </c>
      <c r="DZ37" s="11">
        <v>0</v>
      </c>
      <c r="EA37" s="11">
        <v>1</v>
      </c>
      <c r="EB37" s="11">
        <v>3.5</v>
      </c>
      <c r="EC37" s="11">
        <v>3.5</v>
      </c>
      <c r="ED37" s="11">
        <v>4</v>
      </c>
      <c r="EE37" s="11">
        <v>1</v>
      </c>
      <c r="EF37" s="11">
        <v>2.5</v>
      </c>
      <c r="EG37" s="11">
        <v>0</v>
      </c>
      <c r="EH37" s="11">
        <v>0</v>
      </c>
      <c r="EI37" s="11">
        <v>0</v>
      </c>
      <c r="EJ37" s="11">
        <v>0</v>
      </c>
      <c r="EK37" s="11">
        <v>0</v>
      </c>
      <c r="EL37" s="11">
        <v>0</v>
      </c>
      <c r="EM37" s="11">
        <v>0.5</v>
      </c>
      <c r="EN37" s="11">
        <v>1.5</v>
      </c>
      <c r="EO37" s="11">
        <v>2</v>
      </c>
      <c r="EP37" s="11">
        <v>1</v>
      </c>
      <c r="EQ37" s="11">
        <v>3</v>
      </c>
      <c r="ER37" s="11">
        <v>1</v>
      </c>
      <c r="ES37" s="11">
        <v>1.5</v>
      </c>
      <c r="ET37" s="11">
        <v>2</v>
      </c>
      <c r="EU37" s="11">
        <v>2</v>
      </c>
      <c r="EV37" s="11">
        <v>0.5</v>
      </c>
      <c r="EW37" s="11">
        <v>3.5</v>
      </c>
      <c r="EX37" s="11">
        <v>2.5</v>
      </c>
      <c r="EY37" s="11">
        <v>0.5</v>
      </c>
      <c r="EZ37" s="11">
        <v>1</v>
      </c>
      <c r="FA37" s="11">
        <v>1.5</v>
      </c>
      <c r="FB37" s="11">
        <v>1</v>
      </c>
      <c r="FC37" s="11">
        <v>1.5</v>
      </c>
    </row>
    <row r="38" spans="1:159">
      <c r="A38" s="59">
        <v>0</v>
      </c>
      <c r="B38" s="59">
        <v>0</v>
      </c>
      <c r="C38" s="59">
        <v>0</v>
      </c>
      <c r="D38" s="59">
        <v>0.5</v>
      </c>
      <c r="E38" s="59">
        <v>1</v>
      </c>
      <c r="F38" s="59">
        <v>2</v>
      </c>
      <c r="G38" s="59">
        <v>2</v>
      </c>
      <c r="H38" s="59">
        <v>0</v>
      </c>
      <c r="I38" s="59">
        <v>0</v>
      </c>
      <c r="J38" s="59">
        <v>0.5</v>
      </c>
      <c r="K38" s="59">
        <v>1.5</v>
      </c>
      <c r="L38" s="59">
        <v>0.5</v>
      </c>
      <c r="M38" s="59">
        <v>0.5</v>
      </c>
      <c r="N38" s="59">
        <v>0</v>
      </c>
      <c r="O38" s="59">
        <v>4</v>
      </c>
      <c r="P38" s="59">
        <v>0</v>
      </c>
      <c r="Q38" s="59">
        <v>1</v>
      </c>
      <c r="R38" s="59">
        <v>0</v>
      </c>
      <c r="S38" s="59">
        <v>0</v>
      </c>
      <c r="T38" s="59">
        <v>0</v>
      </c>
      <c r="U38" s="59">
        <v>0.5</v>
      </c>
      <c r="V38" s="59">
        <v>0.5</v>
      </c>
      <c r="W38" s="59">
        <v>1.5</v>
      </c>
      <c r="X38" s="59">
        <v>0</v>
      </c>
      <c r="Y38" s="59">
        <v>0.5</v>
      </c>
      <c r="Z38" s="59">
        <v>0.5</v>
      </c>
      <c r="AA38" s="59">
        <v>0.5</v>
      </c>
      <c r="AB38" s="59">
        <v>0</v>
      </c>
      <c r="AC38" s="59">
        <v>1</v>
      </c>
      <c r="AD38" s="59">
        <v>0.5</v>
      </c>
      <c r="AE38" s="59">
        <v>1</v>
      </c>
      <c r="AF38" s="59">
        <v>0</v>
      </c>
      <c r="AG38" s="59">
        <v>0.5</v>
      </c>
      <c r="AH38" s="11">
        <v>1.5</v>
      </c>
      <c r="AI38" s="11">
        <v>2</v>
      </c>
      <c r="AJ38" s="11">
        <v>0</v>
      </c>
      <c r="AK38" s="11">
        <v>0.5</v>
      </c>
      <c r="AL38" s="11">
        <v>1.5</v>
      </c>
      <c r="AM38" s="11">
        <v>0</v>
      </c>
      <c r="AN38" s="11">
        <v>0.5</v>
      </c>
      <c r="AO38" s="11">
        <v>3.5</v>
      </c>
      <c r="AP38" s="11">
        <v>0</v>
      </c>
      <c r="AQ38" s="11">
        <v>2.5</v>
      </c>
      <c r="AR38" s="11">
        <v>0</v>
      </c>
      <c r="AS38" s="11">
        <v>0</v>
      </c>
      <c r="AT38" s="11">
        <v>1</v>
      </c>
      <c r="AU38" s="11">
        <v>1.5</v>
      </c>
      <c r="AV38" s="11">
        <v>0.5</v>
      </c>
      <c r="AW38" s="11">
        <v>0</v>
      </c>
      <c r="AX38" s="11">
        <v>3.5</v>
      </c>
      <c r="AY38" s="11">
        <v>4</v>
      </c>
      <c r="AZ38" s="11">
        <v>1.5</v>
      </c>
      <c r="BA38" s="11">
        <v>2</v>
      </c>
      <c r="BB38" s="11">
        <v>3</v>
      </c>
      <c r="BC38" s="11">
        <v>0.5</v>
      </c>
      <c r="BD38" s="11">
        <v>3.5</v>
      </c>
      <c r="BE38" s="11">
        <v>3.5</v>
      </c>
      <c r="BF38" s="11">
        <v>1.5</v>
      </c>
      <c r="BG38" s="11">
        <v>2</v>
      </c>
      <c r="BH38" s="11">
        <v>5</v>
      </c>
      <c r="BI38" s="11">
        <v>7</v>
      </c>
      <c r="BJ38" s="11">
        <v>6</v>
      </c>
      <c r="BK38" s="11">
        <v>0.5</v>
      </c>
      <c r="BL38" s="11">
        <v>0.5</v>
      </c>
      <c r="BM38" s="11">
        <v>2</v>
      </c>
      <c r="BN38" s="11">
        <v>0</v>
      </c>
      <c r="BO38" s="11">
        <v>0</v>
      </c>
      <c r="BP38" s="11">
        <v>1.5</v>
      </c>
      <c r="BQ38" s="11">
        <v>1</v>
      </c>
      <c r="BR38" s="11">
        <v>1</v>
      </c>
      <c r="BS38" s="11">
        <v>0.5</v>
      </c>
      <c r="BT38" s="11">
        <v>0.5</v>
      </c>
      <c r="BU38" s="11">
        <v>0</v>
      </c>
      <c r="BV38" s="11">
        <v>0.5</v>
      </c>
      <c r="BW38" s="11">
        <v>1</v>
      </c>
      <c r="BX38" s="11">
        <v>0.5</v>
      </c>
      <c r="BY38" s="11">
        <v>0</v>
      </c>
      <c r="BZ38" s="11">
        <v>0.5</v>
      </c>
      <c r="CA38" s="11">
        <v>0.5</v>
      </c>
      <c r="CB38" s="11">
        <v>0.5</v>
      </c>
      <c r="CC38" s="11">
        <v>0</v>
      </c>
      <c r="CD38" s="11">
        <v>0</v>
      </c>
      <c r="CE38" s="11">
        <v>3.5</v>
      </c>
      <c r="CF38" s="11">
        <v>4</v>
      </c>
      <c r="CG38" s="11">
        <v>3</v>
      </c>
      <c r="CH38" s="11">
        <v>0.5</v>
      </c>
      <c r="CI38" s="11">
        <v>1.5</v>
      </c>
      <c r="CJ38" s="11">
        <v>3</v>
      </c>
      <c r="CK38" s="11">
        <v>1.5</v>
      </c>
      <c r="CL38" s="11">
        <v>4</v>
      </c>
      <c r="CM38" s="11">
        <v>3</v>
      </c>
      <c r="CN38" s="11">
        <v>2.5</v>
      </c>
      <c r="CO38" s="11">
        <v>2.5</v>
      </c>
      <c r="CP38" s="59">
        <v>2.5</v>
      </c>
      <c r="CQ38" s="59">
        <v>0.5</v>
      </c>
      <c r="CR38" s="59">
        <v>1</v>
      </c>
      <c r="CS38" s="59">
        <v>1</v>
      </c>
      <c r="CT38" s="59">
        <v>1.5</v>
      </c>
      <c r="CU38" s="11">
        <v>0</v>
      </c>
      <c r="CV38" s="11">
        <v>0</v>
      </c>
      <c r="CW38" s="11">
        <v>0.5</v>
      </c>
      <c r="CX38" s="11">
        <v>1.5</v>
      </c>
      <c r="CY38" s="11">
        <v>1</v>
      </c>
      <c r="CZ38" s="11">
        <v>0</v>
      </c>
      <c r="DA38" s="11">
        <v>0</v>
      </c>
      <c r="DB38" s="11">
        <v>2</v>
      </c>
      <c r="DC38" s="11">
        <v>2.5</v>
      </c>
      <c r="DD38" s="11">
        <v>0</v>
      </c>
      <c r="DE38" s="11">
        <v>0</v>
      </c>
      <c r="DF38" s="59">
        <v>0.5</v>
      </c>
      <c r="DG38" s="59">
        <v>0</v>
      </c>
      <c r="DH38" s="59">
        <v>1</v>
      </c>
      <c r="DI38" s="59">
        <v>1</v>
      </c>
      <c r="DJ38" s="59">
        <v>0.5</v>
      </c>
      <c r="DK38" s="59">
        <v>0.5</v>
      </c>
      <c r="DL38" s="11">
        <v>0</v>
      </c>
      <c r="DM38" s="11">
        <v>0</v>
      </c>
      <c r="DN38" s="11">
        <v>0.5</v>
      </c>
      <c r="DO38" s="11">
        <v>0.5</v>
      </c>
      <c r="DP38" s="11">
        <v>0</v>
      </c>
      <c r="DQ38" s="59">
        <v>0.5</v>
      </c>
      <c r="DR38" s="59">
        <v>1.5</v>
      </c>
      <c r="DS38" s="59">
        <v>0</v>
      </c>
      <c r="DT38" s="59">
        <v>0.5</v>
      </c>
      <c r="DU38" s="59">
        <v>0.5</v>
      </c>
      <c r="DV38" s="59">
        <v>0</v>
      </c>
      <c r="DW38" s="59">
        <v>1</v>
      </c>
      <c r="DX38" s="59">
        <v>0</v>
      </c>
      <c r="DY38" s="59">
        <v>0</v>
      </c>
      <c r="DZ38" s="59">
        <v>0.5</v>
      </c>
      <c r="EA38" s="59">
        <v>0</v>
      </c>
      <c r="EB38" s="11">
        <v>2</v>
      </c>
      <c r="EC38" s="11">
        <v>3</v>
      </c>
      <c r="ED38" s="11">
        <v>2.5</v>
      </c>
      <c r="EE38" s="11">
        <v>1.5</v>
      </c>
      <c r="EF38" s="11">
        <v>0.5</v>
      </c>
      <c r="EG38" s="11">
        <v>0.5</v>
      </c>
      <c r="EH38" s="11">
        <v>1.5</v>
      </c>
      <c r="EI38" s="11">
        <v>0</v>
      </c>
      <c r="EJ38" s="11">
        <v>0</v>
      </c>
      <c r="EK38" s="11">
        <v>1</v>
      </c>
      <c r="EL38" s="11">
        <v>0</v>
      </c>
      <c r="EM38" s="11">
        <v>1.5</v>
      </c>
      <c r="EN38" s="11">
        <v>0.5</v>
      </c>
      <c r="EO38" s="11">
        <v>0.5</v>
      </c>
      <c r="EP38" s="11">
        <v>3</v>
      </c>
      <c r="EQ38" s="11">
        <v>3.5</v>
      </c>
      <c r="ER38" s="11">
        <v>2</v>
      </c>
      <c r="ES38" s="59">
        <v>0.5</v>
      </c>
      <c r="ET38" s="59">
        <v>0</v>
      </c>
      <c r="EU38" s="59">
        <v>0</v>
      </c>
      <c r="EV38" s="59">
        <v>0.5</v>
      </c>
      <c r="EW38" s="59">
        <v>1.5</v>
      </c>
      <c r="EX38" s="59">
        <v>0.5</v>
      </c>
      <c r="EY38" s="59">
        <v>0.5</v>
      </c>
      <c r="EZ38" s="59">
        <v>0.5</v>
      </c>
      <c r="FA38" s="59">
        <v>0.5</v>
      </c>
      <c r="FB38" s="59">
        <v>1.5</v>
      </c>
      <c r="FC38" s="59">
        <v>0</v>
      </c>
    </row>
    <row r="39" spans="1:159">
      <c r="A39" s="11">
        <v>3.5</v>
      </c>
      <c r="B39" s="11">
        <v>8</v>
      </c>
      <c r="C39" s="11">
        <v>3</v>
      </c>
      <c r="D39" s="11">
        <v>0.5</v>
      </c>
      <c r="E39" s="11">
        <v>3</v>
      </c>
      <c r="F39" s="11">
        <v>0</v>
      </c>
      <c r="G39" s="11">
        <v>0</v>
      </c>
      <c r="H39" s="11">
        <v>0.5</v>
      </c>
      <c r="I39" s="11">
        <v>0</v>
      </c>
      <c r="J39" s="11">
        <v>0</v>
      </c>
      <c r="K39" s="11">
        <v>1.5</v>
      </c>
      <c r="L39" s="11">
        <v>1.5</v>
      </c>
      <c r="M39" s="11">
        <v>1.5</v>
      </c>
      <c r="N39" s="11">
        <v>4</v>
      </c>
      <c r="O39" s="11">
        <v>4</v>
      </c>
      <c r="P39" s="11">
        <v>0</v>
      </c>
      <c r="Q39" s="11">
        <v>1</v>
      </c>
      <c r="R39" s="11">
        <v>1.5</v>
      </c>
      <c r="S39" s="11">
        <v>1.5</v>
      </c>
      <c r="T39" s="11">
        <v>2.5</v>
      </c>
      <c r="U39" s="11">
        <v>2.5</v>
      </c>
      <c r="V39" s="11">
        <v>0.5</v>
      </c>
      <c r="W39" s="11">
        <v>3.5</v>
      </c>
      <c r="X39" s="11">
        <v>6.5</v>
      </c>
      <c r="Y39" s="11">
        <v>0</v>
      </c>
      <c r="Z39" s="11">
        <v>0</v>
      </c>
      <c r="AA39" s="11">
        <v>1.5</v>
      </c>
      <c r="AB39" s="11">
        <v>0</v>
      </c>
      <c r="AC39" s="11">
        <v>0</v>
      </c>
      <c r="AD39" s="11">
        <v>2.5</v>
      </c>
      <c r="AE39" s="11">
        <v>0</v>
      </c>
      <c r="AF39" s="11">
        <v>2</v>
      </c>
      <c r="AG39" s="11">
        <v>2.5</v>
      </c>
      <c r="AH39" s="11">
        <v>0</v>
      </c>
      <c r="AI39" s="11">
        <v>0</v>
      </c>
      <c r="AJ39" s="11">
        <v>0</v>
      </c>
      <c r="AK39" s="11">
        <v>0</v>
      </c>
      <c r="AL39" s="11">
        <v>0</v>
      </c>
      <c r="AM39" s="11">
        <v>4</v>
      </c>
      <c r="AN39" s="11">
        <v>3.5</v>
      </c>
      <c r="AO39" s="11">
        <v>0.5</v>
      </c>
      <c r="AP39" s="11">
        <v>0</v>
      </c>
      <c r="AQ39" s="11">
        <v>0</v>
      </c>
      <c r="AR39" s="11">
        <v>0</v>
      </c>
      <c r="AS39" s="11">
        <v>0.5</v>
      </c>
      <c r="AT39" s="11">
        <v>0</v>
      </c>
      <c r="AU39" s="11">
        <v>0.5</v>
      </c>
      <c r="AV39" s="11">
        <v>0.5</v>
      </c>
      <c r="AW39" s="11">
        <v>0.5</v>
      </c>
      <c r="AX39" s="11">
        <v>0.5</v>
      </c>
      <c r="AY39" s="11">
        <v>0</v>
      </c>
      <c r="AZ39" s="11">
        <v>0.5</v>
      </c>
      <c r="BA39" s="11">
        <v>0</v>
      </c>
      <c r="BB39" s="11">
        <v>0</v>
      </c>
      <c r="BC39" s="11">
        <v>0.5</v>
      </c>
      <c r="BD39" s="11">
        <v>1.5</v>
      </c>
      <c r="BE39" s="11">
        <v>0</v>
      </c>
      <c r="BF39" s="11">
        <v>0</v>
      </c>
      <c r="BG39" s="11">
        <v>0</v>
      </c>
      <c r="BH39" s="11">
        <v>0</v>
      </c>
      <c r="BI39" s="11">
        <v>1</v>
      </c>
      <c r="BJ39" s="11">
        <v>0</v>
      </c>
      <c r="BK39" s="11">
        <v>0</v>
      </c>
      <c r="BL39" s="11">
        <v>1</v>
      </c>
      <c r="BM39" s="11">
        <v>2</v>
      </c>
      <c r="BN39" s="11">
        <v>2</v>
      </c>
      <c r="BO39" s="11">
        <v>0</v>
      </c>
      <c r="BP39" s="11">
        <v>0</v>
      </c>
      <c r="BQ39" s="11">
        <v>0</v>
      </c>
      <c r="BR39" s="11">
        <v>0</v>
      </c>
      <c r="BS39" s="11">
        <v>0.5</v>
      </c>
      <c r="BT39" s="11">
        <v>1</v>
      </c>
      <c r="BU39" s="11">
        <v>0.5</v>
      </c>
      <c r="BV39" s="11">
        <v>0</v>
      </c>
      <c r="BW39" s="11">
        <v>0</v>
      </c>
      <c r="BX39" s="11">
        <v>0</v>
      </c>
      <c r="BY39" s="11">
        <v>0</v>
      </c>
      <c r="BZ39" s="11">
        <v>0</v>
      </c>
      <c r="CA39" s="11">
        <v>0</v>
      </c>
      <c r="CB39" s="11">
        <v>0</v>
      </c>
      <c r="CC39" s="11">
        <v>1</v>
      </c>
      <c r="CD39" s="11">
        <v>0</v>
      </c>
      <c r="CE39" s="11">
        <v>0.5</v>
      </c>
      <c r="CF39" s="11">
        <v>0</v>
      </c>
      <c r="CG39" s="11">
        <v>0</v>
      </c>
      <c r="CH39" s="11">
        <v>0</v>
      </c>
      <c r="CI39" s="11">
        <v>0.5</v>
      </c>
      <c r="CJ39" s="11">
        <v>1.5</v>
      </c>
      <c r="CK39" s="11">
        <v>0</v>
      </c>
      <c r="CL39" s="11">
        <v>0</v>
      </c>
      <c r="CM39" s="11">
        <v>1.5</v>
      </c>
      <c r="CN39" s="11">
        <v>0</v>
      </c>
      <c r="CO39" s="11">
        <v>0</v>
      </c>
      <c r="CP39" s="11">
        <v>1.5</v>
      </c>
      <c r="CQ39" s="11">
        <v>1</v>
      </c>
      <c r="CR39" s="11">
        <v>2</v>
      </c>
      <c r="CS39" s="11">
        <v>2.5</v>
      </c>
      <c r="CT39" s="11">
        <v>4</v>
      </c>
      <c r="CU39" s="11">
        <v>0</v>
      </c>
      <c r="CV39" s="11">
        <v>0</v>
      </c>
      <c r="CW39" s="11">
        <v>0.5</v>
      </c>
      <c r="CX39" s="11">
        <v>0</v>
      </c>
      <c r="CY39" s="11">
        <v>0</v>
      </c>
      <c r="CZ39" s="11">
        <v>0</v>
      </c>
      <c r="DA39" s="11">
        <v>2.5</v>
      </c>
      <c r="DB39" s="11">
        <v>2.5</v>
      </c>
      <c r="DC39" s="11">
        <v>3</v>
      </c>
      <c r="DD39" s="11">
        <v>0</v>
      </c>
      <c r="DE39" s="11">
        <v>0</v>
      </c>
      <c r="DF39" s="11">
        <v>2</v>
      </c>
      <c r="DG39" s="11">
        <v>4</v>
      </c>
      <c r="DH39" s="11">
        <v>5.5</v>
      </c>
      <c r="DI39" s="11">
        <v>8</v>
      </c>
      <c r="DJ39" s="11">
        <v>0.5</v>
      </c>
      <c r="DK39" s="11">
        <v>1</v>
      </c>
      <c r="DL39" s="11">
        <v>0</v>
      </c>
      <c r="DM39" s="11">
        <v>0</v>
      </c>
      <c r="DN39" s="11">
        <v>0</v>
      </c>
      <c r="DO39" s="11">
        <v>0.5</v>
      </c>
      <c r="DP39" s="11">
        <v>0</v>
      </c>
      <c r="DQ39" s="11">
        <v>0</v>
      </c>
      <c r="DR39" s="11">
        <v>0.5</v>
      </c>
      <c r="DS39" s="11">
        <v>2.5</v>
      </c>
      <c r="DT39" s="11">
        <v>4.5</v>
      </c>
      <c r="DU39" s="11">
        <v>3</v>
      </c>
      <c r="DV39" s="11">
        <v>2.5</v>
      </c>
      <c r="DW39" s="11">
        <v>0</v>
      </c>
      <c r="DX39" s="11">
        <v>0</v>
      </c>
      <c r="DY39" s="11">
        <v>0</v>
      </c>
      <c r="DZ39" s="11">
        <v>0.5</v>
      </c>
      <c r="EA39" s="11">
        <v>0</v>
      </c>
      <c r="EB39" s="11">
        <v>1</v>
      </c>
      <c r="EC39" s="11">
        <v>0.5</v>
      </c>
      <c r="ED39" s="11">
        <v>0.5</v>
      </c>
      <c r="EE39" s="11">
        <v>4.5</v>
      </c>
      <c r="EF39" s="11">
        <v>5</v>
      </c>
      <c r="EG39" s="11">
        <v>2</v>
      </c>
      <c r="EH39" s="11">
        <v>0</v>
      </c>
      <c r="EI39" s="11">
        <v>0</v>
      </c>
      <c r="EJ39" s="11">
        <v>0</v>
      </c>
      <c r="EK39" s="11">
        <v>0</v>
      </c>
      <c r="EL39" s="11">
        <v>0</v>
      </c>
      <c r="EM39" s="11">
        <v>0</v>
      </c>
      <c r="EN39" s="11">
        <v>1</v>
      </c>
      <c r="EO39" s="11">
        <v>1.5</v>
      </c>
      <c r="EP39" s="11">
        <v>3</v>
      </c>
      <c r="EQ39" s="11">
        <v>2</v>
      </c>
      <c r="ER39" s="11">
        <v>0</v>
      </c>
      <c r="ES39" s="11">
        <v>2</v>
      </c>
      <c r="ET39" s="11">
        <v>0.5</v>
      </c>
      <c r="EU39" s="11">
        <v>1.5</v>
      </c>
      <c r="EV39" s="11">
        <v>1</v>
      </c>
      <c r="EW39" s="11">
        <v>1.5</v>
      </c>
      <c r="EX39" s="11">
        <v>6</v>
      </c>
      <c r="EY39" s="11">
        <v>1.5</v>
      </c>
      <c r="EZ39" s="11">
        <v>2</v>
      </c>
      <c r="FA39" s="11">
        <v>4</v>
      </c>
      <c r="FB39" s="11">
        <v>3</v>
      </c>
      <c r="FC39" s="11">
        <v>5</v>
      </c>
    </row>
    <row r="40" spans="1:159">
      <c r="A40" s="11">
        <v>0.5</v>
      </c>
      <c r="B40" s="11">
        <v>0.5</v>
      </c>
      <c r="C40" s="11">
        <v>1</v>
      </c>
      <c r="D40" s="11">
        <v>0.5</v>
      </c>
      <c r="E40" s="11">
        <v>0.5</v>
      </c>
      <c r="F40" s="11">
        <v>0</v>
      </c>
      <c r="G40" s="11">
        <v>0</v>
      </c>
      <c r="H40" s="11">
        <v>0</v>
      </c>
      <c r="I40" s="11">
        <v>0</v>
      </c>
      <c r="J40" s="11">
        <v>0.5</v>
      </c>
      <c r="K40" s="11">
        <v>0</v>
      </c>
      <c r="L40" s="11">
        <v>0.5</v>
      </c>
      <c r="M40" s="11">
        <v>0</v>
      </c>
      <c r="N40" s="11">
        <v>1.5</v>
      </c>
      <c r="O40" s="11">
        <v>0</v>
      </c>
      <c r="P40" s="11">
        <v>1</v>
      </c>
      <c r="Q40" s="11">
        <v>2.5</v>
      </c>
      <c r="R40" s="11">
        <v>0.5</v>
      </c>
      <c r="S40" s="11">
        <v>0.5</v>
      </c>
      <c r="T40" s="11">
        <v>0</v>
      </c>
      <c r="U40" s="11">
        <v>0.5</v>
      </c>
      <c r="V40" s="11">
        <v>1</v>
      </c>
      <c r="W40" s="11">
        <v>1.5</v>
      </c>
      <c r="X40" s="11">
        <v>0</v>
      </c>
      <c r="Y40" s="11">
        <v>0.5</v>
      </c>
      <c r="Z40" s="11">
        <v>0</v>
      </c>
      <c r="AA40" s="11">
        <v>0</v>
      </c>
      <c r="AB40" s="11">
        <v>0.5</v>
      </c>
      <c r="AC40" s="11">
        <v>0.5</v>
      </c>
      <c r="AD40" s="11">
        <v>1</v>
      </c>
      <c r="AE40" s="11">
        <v>0.5</v>
      </c>
      <c r="AF40" s="11">
        <v>1</v>
      </c>
      <c r="AG40" s="11">
        <v>0.5</v>
      </c>
      <c r="AH40" s="11">
        <v>0.5</v>
      </c>
      <c r="AI40" s="11">
        <v>0.5</v>
      </c>
      <c r="AJ40" s="11">
        <v>0</v>
      </c>
      <c r="AK40" s="11">
        <v>0</v>
      </c>
      <c r="AL40" s="11">
        <v>3</v>
      </c>
      <c r="AM40" s="11">
        <v>0</v>
      </c>
      <c r="AN40" s="11">
        <v>2</v>
      </c>
      <c r="AO40" s="11">
        <v>1</v>
      </c>
      <c r="AP40" s="11">
        <v>0.5</v>
      </c>
      <c r="AQ40" s="11">
        <v>0</v>
      </c>
      <c r="AR40" s="11">
        <v>0</v>
      </c>
      <c r="AS40" s="11">
        <v>0</v>
      </c>
      <c r="AT40" s="11">
        <v>0</v>
      </c>
      <c r="AU40" s="11">
        <v>0</v>
      </c>
      <c r="AV40" s="11">
        <v>1</v>
      </c>
      <c r="AW40" s="11">
        <v>2.5</v>
      </c>
      <c r="AX40" s="11">
        <v>1.5</v>
      </c>
      <c r="AY40" s="11">
        <v>0.5</v>
      </c>
      <c r="AZ40" s="11">
        <v>1.5</v>
      </c>
      <c r="BA40" s="11">
        <v>0</v>
      </c>
      <c r="BB40" s="11">
        <v>0</v>
      </c>
      <c r="BC40" s="11">
        <v>0</v>
      </c>
      <c r="BD40" s="11">
        <v>2</v>
      </c>
      <c r="BE40" s="11">
        <v>3</v>
      </c>
      <c r="BF40" s="11">
        <v>6</v>
      </c>
      <c r="BG40" s="11">
        <v>0.5</v>
      </c>
      <c r="BH40" s="11">
        <v>0.5</v>
      </c>
      <c r="BI40" s="11">
        <v>0.5</v>
      </c>
      <c r="BJ40" s="11">
        <v>0.5</v>
      </c>
      <c r="BK40" s="11">
        <v>0</v>
      </c>
      <c r="BL40" s="11">
        <v>1.5</v>
      </c>
      <c r="BM40" s="11">
        <v>0.5</v>
      </c>
      <c r="BN40" s="11">
        <v>0.5</v>
      </c>
      <c r="BO40" s="11">
        <v>1</v>
      </c>
      <c r="BP40" s="11">
        <v>6</v>
      </c>
      <c r="BQ40" s="11">
        <v>0</v>
      </c>
      <c r="BR40" s="11">
        <v>0</v>
      </c>
      <c r="BS40" s="11">
        <v>0</v>
      </c>
      <c r="BT40" s="11">
        <v>0</v>
      </c>
      <c r="BU40" s="11">
        <v>2</v>
      </c>
      <c r="BV40" s="11">
        <v>0.5</v>
      </c>
      <c r="BW40" s="11">
        <v>0</v>
      </c>
      <c r="BX40" s="11">
        <v>2.5</v>
      </c>
      <c r="BY40" s="11">
        <v>0</v>
      </c>
      <c r="BZ40" s="11">
        <v>0.5</v>
      </c>
      <c r="CA40" s="11">
        <v>0</v>
      </c>
      <c r="CB40" s="11">
        <v>0</v>
      </c>
      <c r="CC40" s="11">
        <v>0</v>
      </c>
      <c r="CD40" s="11">
        <v>0</v>
      </c>
      <c r="CE40" s="11">
        <v>1</v>
      </c>
      <c r="CF40" s="11">
        <v>2</v>
      </c>
      <c r="CG40" s="11">
        <v>1</v>
      </c>
      <c r="CH40" s="11">
        <v>3</v>
      </c>
      <c r="CI40" s="11">
        <v>0</v>
      </c>
      <c r="CJ40" s="11">
        <v>4.5</v>
      </c>
      <c r="CK40" s="11">
        <v>0</v>
      </c>
      <c r="CL40" s="11">
        <v>0</v>
      </c>
      <c r="CM40" s="11">
        <v>4</v>
      </c>
      <c r="CN40" s="11">
        <v>4</v>
      </c>
      <c r="CO40" s="11">
        <v>4</v>
      </c>
      <c r="CP40" s="11">
        <v>1</v>
      </c>
      <c r="CQ40" s="11">
        <v>1</v>
      </c>
      <c r="CR40" s="11">
        <v>1.5</v>
      </c>
      <c r="CS40" s="11">
        <v>3.5</v>
      </c>
      <c r="CT40" s="11">
        <v>1.5</v>
      </c>
      <c r="CU40" s="11">
        <v>0</v>
      </c>
      <c r="CV40" s="11">
        <v>0.5</v>
      </c>
      <c r="CW40" s="11">
        <v>0.5</v>
      </c>
      <c r="CX40" s="11">
        <v>1</v>
      </c>
      <c r="CY40" s="11">
        <v>0</v>
      </c>
      <c r="CZ40" s="11">
        <v>1</v>
      </c>
      <c r="DA40" s="11">
        <v>2.5</v>
      </c>
      <c r="DB40" s="11">
        <v>0</v>
      </c>
      <c r="DC40" s="11">
        <v>0</v>
      </c>
      <c r="DD40" s="11">
        <v>0</v>
      </c>
      <c r="DE40" s="11">
        <v>0</v>
      </c>
      <c r="DF40" s="11">
        <v>1</v>
      </c>
      <c r="DG40" s="11">
        <v>3.5</v>
      </c>
      <c r="DH40" s="11">
        <v>1</v>
      </c>
      <c r="DI40" s="11">
        <v>1</v>
      </c>
      <c r="DJ40" s="11">
        <v>1</v>
      </c>
      <c r="DK40" s="11">
        <v>0.5</v>
      </c>
      <c r="DL40" s="11">
        <v>0</v>
      </c>
      <c r="DM40" s="11">
        <v>0</v>
      </c>
      <c r="DN40" s="11">
        <v>0.5</v>
      </c>
      <c r="DO40" s="11">
        <v>0.5</v>
      </c>
      <c r="DP40" s="11">
        <v>0</v>
      </c>
      <c r="DQ40" s="11">
        <v>1</v>
      </c>
      <c r="DR40" s="11">
        <v>1</v>
      </c>
      <c r="DS40" s="11">
        <v>0.5</v>
      </c>
      <c r="DT40" s="11">
        <v>1.5</v>
      </c>
      <c r="DU40" s="11">
        <v>0.5</v>
      </c>
      <c r="DV40" s="11">
        <v>1</v>
      </c>
      <c r="DW40" s="11">
        <v>0.5</v>
      </c>
      <c r="DX40" s="11">
        <v>0</v>
      </c>
      <c r="DY40" s="11">
        <v>0</v>
      </c>
      <c r="DZ40" s="11">
        <v>0</v>
      </c>
      <c r="EA40" s="11">
        <v>0</v>
      </c>
      <c r="EB40" s="11">
        <v>3</v>
      </c>
      <c r="EC40" s="11">
        <v>7.5</v>
      </c>
      <c r="ED40" s="11">
        <v>8</v>
      </c>
      <c r="EE40" s="11">
        <v>0.5</v>
      </c>
      <c r="EF40" s="11">
        <v>1</v>
      </c>
      <c r="EG40" s="11">
        <v>0</v>
      </c>
      <c r="EH40" s="11">
        <v>0.5</v>
      </c>
      <c r="EI40" s="11">
        <v>1</v>
      </c>
      <c r="EJ40" s="11">
        <v>0</v>
      </c>
      <c r="EK40" s="11">
        <v>0</v>
      </c>
      <c r="EL40" s="11">
        <v>0</v>
      </c>
      <c r="EM40" s="11">
        <v>0</v>
      </c>
      <c r="EN40" s="11">
        <v>0</v>
      </c>
      <c r="EO40" s="11">
        <v>2</v>
      </c>
      <c r="EP40" s="11">
        <v>5</v>
      </c>
      <c r="EQ40" s="11">
        <v>1.5</v>
      </c>
      <c r="ER40" s="11">
        <v>1.5</v>
      </c>
      <c r="ES40" s="11">
        <v>0.5</v>
      </c>
      <c r="ET40" s="11">
        <v>1.5</v>
      </c>
      <c r="EU40" s="11">
        <v>0.5</v>
      </c>
      <c r="EV40" s="11">
        <v>1</v>
      </c>
      <c r="EW40" s="11">
        <v>0.5</v>
      </c>
      <c r="EX40" s="11">
        <v>5</v>
      </c>
      <c r="EY40" s="11">
        <v>1</v>
      </c>
      <c r="EZ40" s="11">
        <v>1.5</v>
      </c>
      <c r="FA40" s="11">
        <v>0.5</v>
      </c>
      <c r="FB40" s="11">
        <v>0</v>
      </c>
      <c r="FC40" s="11">
        <v>1</v>
      </c>
    </row>
    <row r="41" spans="1:159">
      <c r="A41" s="63">
        <v>0</v>
      </c>
      <c r="B41" s="63">
        <v>0</v>
      </c>
      <c r="C41" s="63">
        <v>0</v>
      </c>
      <c r="D41" s="63">
        <v>0.5</v>
      </c>
      <c r="E41" s="63">
        <v>0</v>
      </c>
      <c r="F41" s="63">
        <v>0.5</v>
      </c>
      <c r="G41" s="63">
        <v>0.5</v>
      </c>
      <c r="H41" s="63">
        <v>0</v>
      </c>
      <c r="I41" s="63">
        <v>0.5</v>
      </c>
      <c r="J41" s="63">
        <v>0</v>
      </c>
      <c r="K41" s="63">
        <v>0</v>
      </c>
      <c r="L41" s="63">
        <v>0.5</v>
      </c>
      <c r="M41" s="63">
        <v>0</v>
      </c>
      <c r="N41" s="63">
        <v>1</v>
      </c>
      <c r="O41" s="63">
        <v>0</v>
      </c>
      <c r="P41" s="63">
        <v>3</v>
      </c>
      <c r="Q41" s="63">
        <v>0</v>
      </c>
      <c r="R41" s="63">
        <v>0</v>
      </c>
      <c r="S41" s="63">
        <v>0</v>
      </c>
      <c r="T41" s="63">
        <v>0</v>
      </c>
      <c r="U41" s="63">
        <v>0</v>
      </c>
      <c r="V41" s="63">
        <v>0</v>
      </c>
      <c r="W41" s="63">
        <v>0</v>
      </c>
      <c r="X41" s="63">
        <v>0</v>
      </c>
      <c r="Y41" s="63">
        <v>0</v>
      </c>
      <c r="Z41" s="63">
        <v>0</v>
      </c>
      <c r="AA41" s="63">
        <v>0</v>
      </c>
      <c r="AB41" s="63">
        <v>0</v>
      </c>
      <c r="AC41" s="63">
        <v>0</v>
      </c>
      <c r="AD41" s="63">
        <v>0</v>
      </c>
      <c r="AE41" s="63">
        <v>0</v>
      </c>
      <c r="AF41" s="63">
        <v>0</v>
      </c>
      <c r="AG41" s="63">
        <v>2</v>
      </c>
      <c r="AH41" s="11">
        <v>0</v>
      </c>
      <c r="AI41" s="11">
        <v>0</v>
      </c>
      <c r="AJ41" s="11">
        <v>0</v>
      </c>
      <c r="AK41" s="11">
        <v>0</v>
      </c>
      <c r="AL41" s="11">
        <v>0</v>
      </c>
      <c r="AM41" s="11">
        <v>0</v>
      </c>
      <c r="AN41" s="11">
        <v>0</v>
      </c>
      <c r="AO41" s="11">
        <v>0</v>
      </c>
      <c r="AP41" s="11">
        <v>0</v>
      </c>
      <c r="AQ41" s="11">
        <v>0</v>
      </c>
      <c r="AR41" s="11">
        <v>0</v>
      </c>
      <c r="AS41" s="11">
        <v>0</v>
      </c>
      <c r="AT41" s="11">
        <v>0</v>
      </c>
      <c r="AU41" s="11">
        <v>0</v>
      </c>
      <c r="AV41" s="11">
        <v>0</v>
      </c>
      <c r="AW41" s="11">
        <v>0</v>
      </c>
      <c r="AX41" s="11">
        <v>0</v>
      </c>
      <c r="AY41" s="11">
        <v>0</v>
      </c>
      <c r="AZ41" s="11">
        <v>0</v>
      </c>
      <c r="BA41" s="11">
        <v>0</v>
      </c>
      <c r="BB41" s="11">
        <v>0</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c r="BZ41" s="11">
        <v>0</v>
      </c>
      <c r="CA41" s="11">
        <v>0</v>
      </c>
      <c r="CB41" s="11">
        <v>0</v>
      </c>
      <c r="CC41" s="11">
        <v>0</v>
      </c>
      <c r="CD41" s="11">
        <v>0</v>
      </c>
      <c r="CE41" s="11">
        <v>0</v>
      </c>
      <c r="CF41" s="11">
        <v>0</v>
      </c>
      <c r="CG41" s="11">
        <v>0</v>
      </c>
      <c r="CH41" s="11">
        <v>0</v>
      </c>
      <c r="CI41" s="11">
        <v>0</v>
      </c>
      <c r="CJ41" s="11">
        <v>0</v>
      </c>
      <c r="CK41" s="11">
        <v>0</v>
      </c>
      <c r="CL41" s="11">
        <v>0</v>
      </c>
      <c r="CM41" s="11">
        <v>0</v>
      </c>
      <c r="CN41" s="11">
        <v>0</v>
      </c>
      <c r="CO41" s="11">
        <v>0</v>
      </c>
      <c r="CP41" s="63">
        <v>0</v>
      </c>
      <c r="CQ41" s="63">
        <v>0</v>
      </c>
      <c r="CR41" s="63">
        <v>0</v>
      </c>
      <c r="CS41" s="63">
        <v>0</v>
      </c>
      <c r="CT41" s="63">
        <v>0.5</v>
      </c>
      <c r="CU41" s="11">
        <v>0</v>
      </c>
      <c r="CV41" s="11">
        <v>0</v>
      </c>
      <c r="CW41" s="11">
        <v>0</v>
      </c>
      <c r="CX41" s="11">
        <v>0</v>
      </c>
      <c r="CY41" s="11">
        <v>0</v>
      </c>
      <c r="CZ41" s="11">
        <v>0</v>
      </c>
      <c r="DA41" s="11">
        <v>0</v>
      </c>
      <c r="DB41" s="11">
        <v>0</v>
      </c>
      <c r="DC41" s="11">
        <v>0</v>
      </c>
      <c r="DD41" s="11">
        <v>0</v>
      </c>
      <c r="DE41" s="11">
        <v>0</v>
      </c>
      <c r="DF41" s="63">
        <v>0</v>
      </c>
      <c r="DG41" s="63">
        <v>0</v>
      </c>
      <c r="DH41" s="63">
        <v>0</v>
      </c>
      <c r="DI41" s="63">
        <v>0</v>
      </c>
      <c r="DJ41" s="63">
        <v>0</v>
      </c>
      <c r="DK41" s="63">
        <v>0</v>
      </c>
      <c r="DL41" s="11">
        <v>0</v>
      </c>
      <c r="DM41" s="11">
        <v>0</v>
      </c>
      <c r="DN41" s="11">
        <v>0</v>
      </c>
      <c r="DO41" s="11">
        <v>0</v>
      </c>
      <c r="DP41" s="11">
        <v>0</v>
      </c>
      <c r="DQ41" s="63">
        <v>0</v>
      </c>
      <c r="DR41" s="63">
        <v>0</v>
      </c>
      <c r="DS41" s="63">
        <v>0</v>
      </c>
      <c r="DT41" s="63">
        <v>0</v>
      </c>
      <c r="DU41" s="63">
        <v>0</v>
      </c>
      <c r="DV41" s="63">
        <v>0</v>
      </c>
      <c r="DW41" s="63">
        <v>0</v>
      </c>
      <c r="DX41" s="63">
        <v>0</v>
      </c>
      <c r="DY41" s="63">
        <v>0</v>
      </c>
      <c r="DZ41" s="63">
        <v>0</v>
      </c>
      <c r="EA41" s="63">
        <v>0</v>
      </c>
      <c r="EB41" s="11">
        <v>2</v>
      </c>
      <c r="EC41" s="11">
        <v>2</v>
      </c>
      <c r="ED41" s="11">
        <v>1.5</v>
      </c>
      <c r="EE41" s="11">
        <v>1.5</v>
      </c>
      <c r="EF41" s="11">
        <v>1.5</v>
      </c>
      <c r="EG41" s="11">
        <v>0</v>
      </c>
      <c r="EH41" s="11">
        <v>0</v>
      </c>
      <c r="EI41" s="11">
        <v>0</v>
      </c>
      <c r="EJ41" s="11">
        <v>0</v>
      </c>
      <c r="EK41" s="11">
        <v>0</v>
      </c>
      <c r="EL41" s="11">
        <v>0</v>
      </c>
      <c r="EM41" s="11">
        <v>0</v>
      </c>
      <c r="EN41" s="11">
        <v>0</v>
      </c>
      <c r="EO41" s="11">
        <v>0</v>
      </c>
      <c r="EP41" s="11">
        <v>0</v>
      </c>
      <c r="EQ41" s="11">
        <v>0</v>
      </c>
      <c r="ER41" s="11">
        <v>0</v>
      </c>
      <c r="ES41" s="63">
        <v>2</v>
      </c>
      <c r="ET41" s="63">
        <v>0</v>
      </c>
      <c r="EU41" s="63">
        <v>1</v>
      </c>
      <c r="EV41" s="63">
        <v>1</v>
      </c>
      <c r="EW41" s="63">
        <v>1</v>
      </c>
      <c r="EX41" s="63">
        <v>0.5</v>
      </c>
      <c r="EY41" s="63">
        <v>0</v>
      </c>
      <c r="EZ41" s="63">
        <v>0</v>
      </c>
      <c r="FA41" s="63">
        <v>0</v>
      </c>
      <c r="FB41" s="63">
        <v>0</v>
      </c>
      <c r="FC41" s="63">
        <v>0</v>
      </c>
    </row>
    <row r="42" spans="1:159">
      <c r="A42" s="63">
        <v>0.5</v>
      </c>
      <c r="B42" s="63">
        <v>1</v>
      </c>
      <c r="C42" s="63">
        <v>2</v>
      </c>
      <c r="D42" s="63">
        <v>3.5</v>
      </c>
      <c r="E42" s="63">
        <v>2</v>
      </c>
      <c r="F42" s="63">
        <v>3.5</v>
      </c>
      <c r="G42" s="63">
        <v>3.5</v>
      </c>
      <c r="H42" s="63">
        <v>3.5</v>
      </c>
      <c r="I42" s="63">
        <v>0</v>
      </c>
      <c r="J42" s="63">
        <v>0</v>
      </c>
      <c r="K42" s="63">
        <v>0</v>
      </c>
      <c r="L42" s="63">
        <v>1.5</v>
      </c>
      <c r="M42" s="63">
        <v>1.5</v>
      </c>
      <c r="N42" s="63">
        <v>6</v>
      </c>
      <c r="O42" s="63">
        <v>4</v>
      </c>
      <c r="P42" s="63">
        <v>4.5</v>
      </c>
      <c r="Q42" s="63">
        <v>0</v>
      </c>
      <c r="R42" s="63">
        <v>6.5</v>
      </c>
      <c r="S42" s="63">
        <v>6.5</v>
      </c>
      <c r="T42" s="63">
        <v>1.5</v>
      </c>
      <c r="U42" s="63">
        <v>1.5</v>
      </c>
      <c r="V42" s="63">
        <v>2</v>
      </c>
      <c r="W42" s="63">
        <v>2</v>
      </c>
      <c r="X42" s="63">
        <v>5</v>
      </c>
      <c r="Y42" s="63">
        <v>0</v>
      </c>
      <c r="Z42" s="63">
        <v>1.5</v>
      </c>
      <c r="AA42" s="63">
        <v>2</v>
      </c>
      <c r="AB42" s="63">
        <v>0</v>
      </c>
      <c r="AC42" s="63">
        <v>0.5</v>
      </c>
      <c r="AD42" s="63">
        <v>11.5</v>
      </c>
      <c r="AE42" s="63">
        <v>12.5</v>
      </c>
      <c r="AF42" s="63">
        <v>7</v>
      </c>
      <c r="AG42" s="63">
        <v>0.5</v>
      </c>
      <c r="AH42" s="11">
        <v>3</v>
      </c>
      <c r="AI42" s="11">
        <v>3</v>
      </c>
      <c r="AJ42" s="11">
        <v>3</v>
      </c>
      <c r="AK42" s="11">
        <v>3.5</v>
      </c>
      <c r="AL42" s="11">
        <v>5.5</v>
      </c>
      <c r="AM42" s="11">
        <v>0.5</v>
      </c>
      <c r="AN42" s="11">
        <v>1</v>
      </c>
      <c r="AO42" s="11">
        <v>2</v>
      </c>
      <c r="AP42" s="11">
        <v>1.5</v>
      </c>
      <c r="AQ42" s="11">
        <v>1.5</v>
      </c>
      <c r="AR42" s="11">
        <v>3</v>
      </c>
      <c r="AS42" s="11">
        <v>2</v>
      </c>
      <c r="AT42" s="11">
        <v>1</v>
      </c>
      <c r="AU42" s="11">
        <v>2.5</v>
      </c>
      <c r="AV42" s="11">
        <v>2</v>
      </c>
      <c r="AW42" s="11">
        <v>1.5</v>
      </c>
      <c r="AX42" s="11">
        <v>9</v>
      </c>
      <c r="AY42" s="11">
        <v>3.5</v>
      </c>
      <c r="AZ42" s="11">
        <v>7</v>
      </c>
      <c r="BA42" s="11">
        <v>7.5</v>
      </c>
      <c r="BB42" s="11">
        <v>6.5</v>
      </c>
      <c r="BC42" s="11">
        <v>3.5</v>
      </c>
      <c r="BD42" s="11">
        <v>4</v>
      </c>
      <c r="BE42" s="11">
        <v>3.5</v>
      </c>
      <c r="BF42" s="11">
        <v>4</v>
      </c>
      <c r="BG42" s="11">
        <v>1.5</v>
      </c>
      <c r="BH42" s="11">
        <v>5.5</v>
      </c>
      <c r="BI42" s="11">
        <v>5.5</v>
      </c>
      <c r="BJ42" s="11">
        <v>6</v>
      </c>
      <c r="BK42" s="11">
        <v>5.5</v>
      </c>
      <c r="BL42" s="11">
        <v>5</v>
      </c>
      <c r="BM42" s="11">
        <v>16.5</v>
      </c>
      <c r="BN42" s="11">
        <v>2.5</v>
      </c>
      <c r="BO42" s="11">
        <v>1.5</v>
      </c>
      <c r="BP42" s="11">
        <v>4.5</v>
      </c>
      <c r="BQ42" s="11">
        <v>2.5</v>
      </c>
      <c r="BR42" s="11">
        <v>3</v>
      </c>
      <c r="BS42" s="11">
        <v>2.5</v>
      </c>
      <c r="BT42" s="11">
        <v>2.5</v>
      </c>
      <c r="BU42" s="11">
        <v>2</v>
      </c>
      <c r="BV42" s="11">
        <v>3</v>
      </c>
      <c r="BW42" s="11">
        <v>4.5</v>
      </c>
      <c r="BX42" s="11">
        <v>3.5</v>
      </c>
      <c r="BY42" s="11">
        <v>5</v>
      </c>
      <c r="BZ42" s="11">
        <v>4</v>
      </c>
      <c r="CA42" s="11">
        <v>4</v>
      </c>
      <c r="CB42" s="11">
        <v>4</v>
      </c>
      <c r="CC42" s="11">
        <v>5.5</v>
      </c>
      <c r="CD42" s="11">
        <v>6</v>
      </c>
      <c r="CE42" s="11">
        <v>3</v>
      </c>
      <c r="CF42" s="11">
        <v>3</v>
      </c>
      <c r="CG42" s="11">
        <v>4</v>
      </c>
      <c r="CH42" s="11">
        <v>5.5</v>
      </c>
      <c r="CI42" s="11">
        <v>5.5</v>
      </c>
      <c r="CJ42" s="11">
        <v>2.5</v>
      </c>
      <c r="CK42" s="11">
        <v>1</v>
      </c>
      <c r="CL42" s="11">
        <v>4</v>
      </c>
      <c r="CM42" s="11">
        <v>3.5</v>
      </c>
      <c r="CN42" s="11">
        <v>5</v>
      </c>
      <c r="CO42" s="11">
        <v>5</v>
      </c>
      <c r="CP42" s="63">
        <v>0.5</v>
      </c>
      <c r="CQ42" s="63">
        <v>0.5</v>
      </c>
      <c r="CR42" s="63">
        <v>1.5</v>
      </c>
      <c r="CS42" s="63">
        <v>0.5</v>
      </c>
      <c r="CT42" s="63">
        <v>3</v>
      </c>
      <c r="CU42" s="11">
        <v>2</v>
      </c>
      <c r="CV42" s="11">
        <v>2.5</v>
      </c>
      <c r="CW42" s="11">
        <v>2</v>
      </c>
      <c r="CX42" s="11">
        <v>3</v>
      </c>
      <c r="CY42" s="11">
        <v>4.5</v>
      </c>
      <c r="CZ42" s="11">
        <v>3</v>
      </c>
      <c r="DA42" s="11">
        <v>3.5</v>
      </c>
      <c r="DB42" s="11">
        <v>1</v>
      </c>
      <c r="DC42" s="11">
        <v>0.5</v>
      </c>
      <c r="DD42" s="11">
        <v>0</v>
      </c>
      <c r="DE42" s="11">
        <v>0</v>
      </c>
      <c r="DF42" s="63">
        <v>1.5</v>
      </c>
      <c r="DG42" s="63">
        <v>1.5</v>
      </c>
      <c r="DH42" s="63">
        <v>1.5</v>
      </c>
      <c r="DI42" s="63">
        <v>2</v>
      </c>
      <c r="DJ42" s="63">
        <v>2</v>
      </c>
      <c r="DK42" s="63">
        <v>0.5</v>
      </c>
      <c r="DL42" s="11">
        <v>0</v>
      </c>
      <c r="DM42" s="11">
        <v>2.5</v>
      </c>
      <c r="DN42" s="11">
        <v>2.5</v>
      </c>
      <c r="DO42" s="11">
        <v>0</v>
      </c>
      <c r="DP42" s="11">
        <v>4</v>
      </c>
      <c r="DQ42" s="63">
        <v>2.5</v>
      </c>
      <c r="DR42" s="63">
        <v>0</v>
      </c>
      <c r="DS42" s="63">
        <v>4.5</v>
      </c>
      <c r="DT42" s="63">
        <v>6</v>
      </c>
      <c r="DU42" s="63">
        <v>0</v>
      </c>
      <c r="DV42" s="63">
        <v>0</v>
      </c>
      <c r="DW42" s="63">
        <v>0.5</v>
      </c>
      <c r="DX42" s="63">
        <v>0</v>
      </c>
      <c r="DY42" s="63">
        <v>0</v>
      </c>
      <c r="DZ42" s="63">
        <v>0.5</v>
      </c>
      <c r="EA42" s="63">
        <v>0</v>
      </c>
      <c r="EB42" s="11">
        <v>7.5</v>
      </c>
      <c r="EC42" s="11">
        <v>7.5</v>
      </c>
      <c r="ED42" s="11">
        <v>7</v>
      </c>
      <c r="EE42" s="11">
        <v>4</v>
      </c>
      <c r="EF42" s="11">
        <v>3</v>
      </c>
      <c r="EG42" s="11">
        <v>2</v>
      </c>
      <c r="EH42" s="11">
        <v>2</v>
      </c>
      <c r="EI42" s="11">
        <v>0</v>
      </c>
      <c r="EJ42" s="11">
        <v>1.5</v>
      </c>
      <c r="EK42" s="11">
        <v>1.5</v>
      </c>
      <c r="EL42" s="11">
        <v>3</v>
      </c>
      <c r="EM42" s="11">
        <v>4</v>
      </c>
      <c r="EN42" s="11">
        <v>5</v>
      </c>
      <c r="EO42" s="11">
        <v>2.5</v>
      </c>
      <c r="EP42" s="11">
        <v>2.5</v>
      </c>
      <c r="EQ42" s="11">
        <v>5.5</v>
      </c>
      <c r="ER42" s="11">
        <v>1.5</v>
      </c>
      <c r="ES42" s="63">
        <v>2</v>
      </c>
      <c r="ET42" s="63">
        <v>0.5</v>
      </c>
      <c r="EU42" s="63">
        <v>1</v>
      </c>
      <c r="EV42" s="63">
        <v>1</v>
      </c>
      <c r="EW42" s="63">
        <v>1</v>
      </c>
      <c r="EX42" s="63">
        <v>0.5</v>
      </c>
      <c r="EY42" s="63">
        <v>2</v>
      </c>
      <c r="EZ42" s="63">
        <v>2.5</v>
      </c>
      <c r="FA42" s="63">
        <v>3</v>
      </c>
      <c r="FB42" s="63">
        <v>0.5</v>
      </c>
      <c r="FC42" s="63">
        <v>0</v>
      </c>
    </row>
    <row r="43" spans="1:159">
      <c r="A43" s="63">
        <v>0</v>
      </c>
      <c r="B43" s="63">
        <v>1.5</v>
      </c>
      <c r="C43" s="63">
        <v>1.5</v>
      </c>
      <c r="D43" s="63">
        <v>1.5</v>
      </c>
      <c r="E43" s="63">
        <v>2.5</v>
      </c>
      <c r="F43" s="63">
        <v>0</v>
      </c>
      <c r="G43" s="63">
        <v>0</v>
      </c>
      <c r="H43" s="63">
        <v>0.5</v>
      </c>
      <c r="I43" s="63">
        <v>0</v>
      </c>
      <c r="J43" s="63">
        <v>0</v>
      </c>
      <c r="K43" s="63">
        <v>0</v>
      </c>
      <c r="L43" s="63">
        <v>0.5</v>
      </c>
      <c r="M43" s="63">
        <v>0</v>
      </c>
      <c r="N43" s="63">
        <v>2</v>
      </c>
      <c r="O43" s="63">
        <v>0</v>
      </c>
      <c r="P43" s="63">
        <v>2</v>
      </c>
      <c r="Q43" s="63">
        <v>0</v>
      </c>
      <c r="R43" s="63">
        <v>1.5</v>
      </c>
      <c r="S43" s="63">
        <v>1.5</v>
      </c>
      <c r="T43" s="63">
        <v>0.5</v>
      </c>
      <c r="U43" s="63">
        <v>2.5</v>
      </c>
      <c r="V43" s="63">
        <v>2</v>
      </c>
      <c r="W43" s="63">
        <v>1</v>
      </c>
      <c r="X43" s="63">
        <v>0</v>
      </c>
      <c r="Y43" s="63">
        <v>0</v>
      </c>
      <c r="Z43" s="63">
        <v>0</v>
      </c>
      <c r="AA43" s="63">
        <v>0</v>
      </c>
      <c r="AB43" s="63">
        <v>0</v>
      </c>
      <c r="AC43" s="63">
        <v>0</v>
      </c>
      <c r="AD43" s="63">
        <v>0.5</v>
      </c>
      <c r="AE43" s="63">
        <v>0</v>
      </c>
      <c r="AF43" s="63">
        <v>1</v>
      </c>
      <c r="AG43" s="63">
        <v>0</v>
      </c>
      <c r="AH43" s="11">
        <v>3</v>
      </c>
      <c r="AI43" s="11">
        <v>3</v>
      </c>
      <c r="AJ43" s="11">
        <v>2</v>
      </c>
      <c r="AK43" s="11">
        <v>2.5</v>
      </c>
      <c r="AL43" s="11">
        <v>2</v>
      </c>
      <c r="AM43" s="11">
        <v>3</v>
      </c>
      <c r="AN43" s="11">
        <v>2.5</v>
      </c>
      <c r="AO43" s="11">
        <v>1</v>
      </c>
      <c r="AP43" s="11">
        <v>1</v>
      </c>
      <c r="AQ43" s="11">
        <v>3</v>
      </c>
      <c r="AR43" s="11">
        <v>1.5</v>
      </c>
      <c r="AS43" s="11">
        <v>4.5</v>
      </c>
      <c r="AT43" s="11">
        <v>2</v>
      </c>
      <c r="AU43" s="11">
        <v>0.5</v>
      </c>
      <c r="AV43" s="11">
        <v>2</v>
      </c>
      <c r="AW43" s="11">
        <v>2</v>
      </c>
      <c r="AX43" s="11">
        <v>7.5</v>
      </c>
      <c r="AY43" s="11">
        <v>6.5</v>
      </c>
      <c r="AZ43" s="11">
        <v>8</v>
      </c>
      <c r="BA43" s="11">
        <v>4.5</v>
      </c>
      <c r="BB43" s="11">
        <v>4.5</v>
      </c>
      <c r="BC43" s="11">
        <v>7.5</v>
      </c>
      <c r="BD43" s="11">
        <v>3.5</v>
      </c>
      <c r="BE43" s="11">
        <v>6</v>
      </c>
      <c r="BF43" s="11">
        <v>4</v>
      </c>
      <c r="BG43" s="11">
        <v>3.5</v>
      </c>
      <c r="BH43" s="11">
        <v>3</v>
      </c>
      <c r="BI43" s="11">
        <v>4</v>
      </c>
      <c r="BJ43" s="11">
        <v>2.5</v>
      </c>
      <c r="BK43" s="11">
        <v>3</v>
      </c>
      <c r="BL43" s="11">
        <v>2.5</v>
      </c>
      <c r="BM43" s="11">
        <v>5</v>
      </c>
      <c r="BN43" s="11">
        <v>4</v>
      </c>
      <c r="BO43" s="11">
        <v>4.5</v>
      </c>
      <c r="BP43" s="11">
        <v>2.5</v>
      </c>
      <c r="BQ43" s="11">
        <v>2</v>
      </c>
      <c r="BR43" s="11">
        <v>2.5</v>
      </c>
      <c r="BS43" s="11">
        <v>3</v>
      </c>
      <c r="BT43" s="11">
        <v>3</v>
      </c>
      <c r="BU43" s="11">
        <v>3.5</v>
      </c>
      <c r="BV43" s="11">
        <v>2</v>
      </c>
      <c r="BW43" s="11">
        <v>3.5</v>
      </c>
      <c r="BX43" s="11">
        <v>5.5</v>
      </c>
      <c r="BY43" s="11">
        <v>3</v>
      </c>
      <c r="BZ43" s="11">
        <v>4</v>
      </c>
      <c r="CA43" s="11">
        <v>1</v>
      </c>
      <c r="CB43" s="11">
        <v>1</v>
      </c>
      <c r="CC43" s="11">
        <v>1.5</v>
      </c>
      <c r="CD43" s="11">
        <v>1.5</v>
      </c>
      <c r="CE43" s="11">
        <v>7</v>
      </c>
      <c r="CF43" s="11">
        <v>6</v>
      </c>
      <c r="CG43" s="11">
        <v>4</v>
      </c>
      <c r="CH43" s="11">
        <v>3.5</v>
      </c>
      <c r="CI43" s="11">
        <v>6.5</v>
      </c>
      <c r="CJ43" s="11">
        <v>5</v>
      </c>
      <c r="CK43" s="11">
        <v>4</v>
      </c>
      <c r="CL43" s="11">
        <v>2.5</v>
      </c>
      <c r="CM43" s="11">
        <v>4.5</v>
      </c>
      <c r="CN43" s="11">
        <v>5</v>
      </c>
      <c r="CO43" s="11">
        <v>5</v>
      </c>
      <c r="CP43" s="63">
        <v>1</v>
      </c>
      <c r="CQ43" s="63">
        <v>0.5</v>
      </c>
      <c r="CR43" s="63">
        <v>0.5</v>
      </c>
      <c r="CS43" s="63">
        <v>3.5</v>
      </c>
      <c r="CT43" s="63">
        <v>4</v>
      </c>
      <c r="CU43" s="11">
        <v>1.5</v>
      </c>
      <c r="CV43" s="11">
        <v>3</v>
      </c>
      <c r="CW43" s="11">
        <v>3</v>
      </c>
      <c r="CX43" s="11">
        <v>2</v>
      </c>
      <c r="CY43" s="11">
        <v>4</v>
      </c>
      <c r="CZ43" s="11">
        <v>0</v>
      </c>
      <c r="DA43" s="11">
        <v>0</v>
      </c>
      <c r="DB43" s="11">
        <v>0</v>
      </c>
      <c r="DC43" s="11">
        <v>0</v>
      </c>
      <c r="DD43" s="11">
        <v>0</v>
      </c>
      <c r="DE43" s="11">
        <v>0</v>
      </c>
      <c r="DF43" s="63">
        <v>0</v>
      </c>
      <c r="DG43" s="63">
        <v>0</v>
      </c>
      <c r="DH43" s="63">
        <v>0.5</v>
      </c>
      <c r="DI43" s="63">
        <v>0.5</v>
      </c>
      <c r="DJ43" s="63">
        <v>1.5</v>
      </c>
      <c r="DK43" s="63">
        <v>0.5</v>
      </c>
      <c r="DL43" s="11">
        <v>0</v>
      </c>
      <c r="DM43" s="11">
        <v>0</v>
      </c>
      <c r="DN43" s="11">
        <v>2.5</v>
      </c>
      <c r="DO43" s="11">
        <v>2.5</v>
      </c>
      <c r="DP43" s="11">
        <v>0</v>
      </c>
      <c r="DQ43" s="63">
        <v>0</v>
      </c>
      <c r="DR43" s="63">
        <v>0</v>
      </c>
      <c r="DS43" s="63">
        <v>0</v>
      </c>
      <c r="DT43" s="63">
        <v>0</v>
      </c>
      <c r="DU43" s="63">
        <v>0</v>
      </c>
      <c r="DV43" s="63">
        <v>0</v>
      </c>
      <c r="DW43" s="63">
        <v>0</v>
      </c>
      <c r="DX43" s="63">
        <v>0</v>
      </c>
      <c r="DY43" s="63">
        <v>0</v>
      </c>
      <c r="DZ43" s="63">
        <v>0</v>
      </c>
      <c r="EA43" s="63">
        <v>0</v>
      </c>
      <c r="EB43" s="11">
        <v>1</v>
      </c>
      <c r="EC43" s="11">
        <v>1</v>
      </c>
      <c r="ED43" s="11">
        <v>1</v>
      </c>
      <c r="EE43" s="11">
        <v>1.5</v>
      </c>
      <c r="EF43" s="11">
        <v>1.5</v>
      </c>
      <c r="EG43" s="11">
        <v>2.5</v>
      </c>
      <c r="EH43" s="11">
        <v>1</v>
      </c>
      <c r="EI43" s="11">
        <v>1</v>
      </c>
      <c r="EJ43" s="11">
        <v>2.5</v>
      </c>
      <c r="EK43" s="11">
        <v>2</v>
      </c>
      <c r="EL43" s="11">
        <v>2</v>
      </c>
      <c r="EM43" s="11">
        <v>1.5</v>
      </c>
      <c r="EN43" s="11">
        <v>3</v>
      </c>
      <c r="EO43" s="11">
        <v>4.5</v>
      </c>
      <c r="EP43" s="11">
        <v>5.5</v>
      </c>
      <c r="EQ43" s="11">
        <v>5.5</v>
      </c>
      <c r="ER43" s="11">
        <v>6.5</v>
      </c>
      <c r="ES43" s="63">
        <v>1</v>
      </c>
      <c r="ET43" s="63">
        <v>2</v>
      </c>
      <c r="EU43" s="63">
        <v>1</v>
      </c>
      <c r="EV43" s="63">
        <v>0</v>
      </c>
      <c r="EW43" s="63">
        <v>1.5</v>
      </c>
      <c r="EX43" s="63">
        <v>2</v>
      </c>
      <c r="EY43" s="63">
        <v>0</v>
      </c>
      <c r="EZ43" s="63">
        <v>0</v>
      </c>
      <c r="FA43" s="63">
        <v>0</v>
      </c>
      <c r="FB43" s="63">
        <v>0</v>
      </c>
      <c r="FC43" s="63">
        <v>0</v>
      </c>
    </row>
    <row r="44" spans="1:159">
      <c r="A44" s="11">
        <v>1</v>
      </c>
      <c r="B44" s="11">
        <v>0</v>
      </c>
      <c r="C44" s="11">
        <v>1</v>
      </c>
      <c r="D44" s="11">
        <v>0.5</v>
      </c>
      <c r="E44" s="11">
        <v>0.5</v>
      </c>
      <c r="F44" s="11">
        <v>0</v>
      </c>
      <c r="G44" s="11">
        <v>0</v>
      </c>
      <c r="H44" s="11">
        <v>0.5</v>
      </c>
      <c r="I44" s="11">
        <v>0</v>
      </c>
      <c r="J44" s="11">
        <v>0</v>
      </c>
      <c r="K44" s="11">
        <v>0</v>
      </c>
      <c r="L44" s="11">
        <v>3</v>
      </c>
      <c r="M44" s="11">
        <v>0.5</v>
      </c>
      <c r="N44" s="11">
        <v>1</v>
      </c>
      <c r="O44" s="11">
        <v>2</v>
      </c>
      <c r="P44" s="11">
        <v>0</v>
      </c>
      <c r="Q44" s="11">
        <v>0</v>
      </c>
      <c r="R44" s="11">
        <v>0</v>
      </c>
      <c r="S44" s="11">
        <v>0</v>
      </c>
      <c r="T44" s="11">
        <v>0</v>
      </c>
      <c r="U44" s="11">
        <v>0.5</v>
      </c>
      <c r="V44" s="11">
        <v>0</v>
      </c>
      <c r="W44" s="11">
        <v>0</v>
      </c>
      <c r="X44" s="11">
        <v>0</v>
      </c>
      <c r="Y44" s="11">
        <v>0</v>
      </c>
      <c r="Z44" s="11">
        <v>0</v>
      </c>
      <c r="AA44" s="11">
        <v>0.5</v>
      </c>
      <c r="AB44" s="11">
        <v>0</v>
      </c>
      <c r="AC44" s="11">
        <v>0</v>
      </c>
      <c r="AD44" s="11">
        <v>0</v>
      </c>
      <c r="AE44" s="11">
        <v>2.5</v>
      </c>
      <c r="AF44" s="11">
        <v>0</v>
      </c>
      <c r="AG44" s="11">
        <v>0</v>
      </c>
      <c r="AH44" s="11">
        <v>0.5</v>
      </c>
      <c r="AI44" s="11">
        <v>1</v>
      </c>
      <c r="AJ44" s="11">
        <v>1</v>
      </c>
      <c r="AK44" s="11">
        <v>1.5</v>
      </c>
      <c r="AL44" s="11">
        <v>0.5</v>
      </c>
      <c r="AM44" s="11">
        <v>0</v>
      </c>
      <c r="AN44" s="11">
        <v>0</v>
      </c>
      <c r="AO44" s="11">
        <v>0</v>
      </c>
      <c r="AP44" s="11">
        <v>0</v>
      </c>
      <c r="AQ44" s="11">
        <v>0</v>
      </c>
      <c r="AR44" s="11">
        <v>0</v>
      </c>
      <c r="AS44" s="11">
        <v>0</v>
      </c>
      <c r="AT44" s="11">
        <v>0</v>
      </c>
      <c r="AU44" s="11">
        <v>0</v>
      </c>
      <c r="AV44" s="11">
        <v>0</v>
      </c>
      <c r="AW44" s="11">
        <v>0</v>
      </c>
      <c r="AX44" s="11">
        <v>0</v>
      </c>
      <c r="AY44" s="11">
        <v>0</v>
      </c>
      <c r="AZ44" s="11">
        <v>0</v>
      </c>
      <c r="BA44" s="11">
        <v>0</v>
      </c>
      <c r="BB44" s="11">
        <v>0</v>
      </c>
      <c r="BC44" s="11">
        <v>2.5</v>
      </c>
      <c r="BD44" s="11">
        <v>0</v>
      </c>
      <c r="BE44" s="11">
        <v>1.5</v>
      </c>
      <c r="BF44" s="11">
        <v>0</v>
      </c>
      <c r="BG44" s="11">
        <v>0</v>
      </c>
      <c r="BH44" s="11">
        <v>10.5</v>
      </c>
      <c r="BI44" s="11">
        <v>8</v>
      </c>
      <c r="BJ44" s="11">
        <v>5.5</v>
      </c>
      <c r="BK44" s="11">
        <v>5.5</v>
      </c>
      <c r="BL44" s="11">
        <v>4</v>
      </c>
      <c r="BM44" s="11">
        <v>10</v>
      </c>
      <c r="BN44" s="11">
        <v>4.5</v>
      </c>
      <c r="BO44" s="11">
        <v>1</v>
      </c>
      <c r="BP44" s="11">
        <v>2</v>
      </c>
      <c r="BQ44" s="11">
        <v>3</v>
      </c>
      <c r="BR44" s="11">
        <v>0</v>
      </c>
      <c r="BS44" s="11">
        <v>0</v>
      </c>
      <c r="BT44" s="11">
        <v>0</v>
      </c>
      <c r="BU44" s="11">
        <v>0</v>
      </c>
      <c r="BV44" s="11">
        <v>0</v>
      </c>
      <c r="BW44" s="11">
        <v>0</v>
      </c>
      <c r="BX44" s="11">
        <v>0</v>
      </c>
      <c r="BY44" s="11">
        <v>0</v>
      </c>
      <c r="BZ44" s="11">
        <v>0</v>
      </c>
      <c r="CA44" s="11">
        <v>0</v>
      </c>
      <c r="CB44" s="11">
        <v>0</v>
      </c>
      <c r="CC44" s="11">
        <v>0</v>
      </c>
      <c r="CD44" s="11">
        <v>0</v>
      </c>
      <c r="CE44" s="11">
        <v>0</v>
      </c>
      <c r="CF44" s="11">
        <v>0</v>
      </c>
      <c r="CG44" s="11">
        <v>0</v>
      </c>
      <c r="CH44" s="11">
        <v>0</v>
      </c>
      <c r="CI44" s="11">
        <v>0</v>
      </c>
      <c r="CJ44" s="11">
        <v>0.5</v>
      </c>
      <c r="CK44" s="11">
        <v>0.5</v>
      </c>
      <c r="CL44" s="11">
        <v>1.5</v>
      </c>
      <c r="CM44" s="11">
        <v>2.5</v>
      </c>
      <c r="CN44" s="11">
        <v>2.5</v>
      </c>
      <c r="CO44" s="11">
        <v>2.5</v>
      </c>
      <c r="CP44" s="11">
        <v>0.5</v>
      </c>
      <c r="CQ44" s="11">
        <v>0.5</v>
      </c>
      <c r="CR44" s="11">
        <v>0.5</v>
      </c>
      <c r="CS44" s="11">
        <v>1</v>
      </c>
      <c r="CT44" s="11">
        <v>1.5</v>
      </c>
      <c r="CU44" s="11">
        <v>0</v>
      </c>
      <c r="CV44" s="11">
        <v>0</v>
      </c>
      <c r="CW44" s="11">
        <v>0</v>
      </c>
      <c r="CX44" s="11">
        <v>0</v>
      </c>
      <c r="CY44" s="11">
        <v>0</v>
      </c>
      <c r="CZ44" s="11">
        <v>0</v>
      </c>
      <c r="DA44" s="11">
        <v>0</v>
      </c>
      <c r="DB44" s="11">
        <v>0</v>
      </c>
      <c r="DC44" s="11">
        <v>0</v>
      </c>
      <c r="DD44" s="11">
        <v>0</v>
      </c>
      <c r="DE44" s="11">
        <v>0</v>
      </c>
      <c r="DF44" s="11">
        <v>0.5</v>
      </c>
      <c r="DG44" s="11">
        <v>0.5</v>
      </c>
      <c r="DH44" s="11">
        <v>0</v>
      </c>
      <c r="DI44" s="11">
        <v>0.5</v>
      </c>
      <c r="DJ44" s="11">
        <v>0</v>
      </c>
      <c r="DK44" s="11">
        <v>0</v>
      </c>
      <c r="DL44" s="11">
        <v>0</v>
      </c>
      <c r="DM44" s="11">
        <v>0</v>
      </c>
      <c r="DN44" s="11">
        <v>0</v>
      </c>
      <c r="DO44" s="11">
        <v>0</v>
      </c>
      <c r="DP44" s="11">
        <v>0</v>
      </c>
      <c r="DQ44" s="11">
        <v>1</v>
      </c>
      <c r="DR44" s="11">
        <v>0</v>
      </c>
      <c r="DS44" s="11">
        <v>2.5</v>
      </c>
      <c r="DT44" s="11">
        <v>0.5</v>
      </c>
      <c r="DU44" s="11">
        <v>0</v>
      </c>
      <c r="DV44" s="11">
        <v>0</v>
      </c>
      <c r="DW44" s="11">
        <v>0</v>
      </c>
      <c r="DX44" s="11">
        <v>0</v>
      </c>
      <c r="DY44" s="11">
        <v>0</v>
      </c>
      <c r="DZ44" s="11">
        <v>0</v>
      </c>
      <c r="EA44" s="11">
        <v>0</v>
      </c>
      <c r="EB44" s="11">
        <v>1</v>
      </c>
      <c r="EC44" s="11">
        <v>1</v>
      </c>
      <c r="ED44" s="11">
        <v>3</v>
      </c>
      <c r="EE44" s="11">
        <v>0.5</v>
      </c>
      <c r="EF44" s="11">
        <v>1.5</v>
      </c>
      <c r="EG44" s="11">
        <v>0</v>
      </c>
      <c r="EH44" s="11">
        <v>0</v>
      </c>
      <c r="EI44" s="11">
        <v>0</v>
      </c>
      <c r="EJ44" s="11">
        <v>0</v>
      </c>
      <c r="EK44" s="11">
        <v>0</v>
      </c>
      <c r="EL44" s="11">
        <v>0</v>
      </c>
      <c r="EM44" s="11">
        <v>2.5</v>
      </c>
      <c r="EN44" s="11">
        <v>3.5</v>
      </c>
      <c r="EO44" s="11">
        <v>4</v>
      </c>
      <c r="EP44" s="11">
        <v>0</v>
      </c>
      <c r="EQ44" s="11">
        <v>0</v>
      </c>
      <c r="ER44" s="11">
        <v>0</v>
      </c>
      <c r="ES44" s="11">
        <v>0.5</v>
      </c>
      <c r="ET44" s="11">
        <v>0</v>
      </c>
      <c r="EU44" s="11">
        <v>0.5</v>
      </c>
      <c r="EV44" s="11">
        <v>0.5</v>
      </c>
      <c r="EW44" s="11">
        <v>0.5</v>
      </c>
      <c r="EX44" s="11">
        <v>0.5</v>
      </c>
      <c r="EY44" s="11">
        <v>0.5</v>
      </c>
      <c r="EZ44" s="11">
        <v>0</v>
      </c>
      <c r="FA44" s="11">
        <v>0</v>
      </c>
      <c r="FB44" s="11">
        <v>0</v>
      </c>
      <c r="FC44" s="11">
        <v>0</v>
      </c>
    </row>
    <row r="45" spans="1:159">
      <c r="A45" s="11">
        <v>0</v>
      </c>
      <c r="B45" s="11">
        <v>0</v>
      </c>
      <c r="C45" s="11">
        <v>0</v>
      </c>
      <c r="D45" s="11">
        <v>0.5</v>
      </c>
      <c r="E45" s="11">
        <v>0</v>
      </c>
      <c r="F45" s="11">
        <v>0</v>
      </c>
      <c r="G45" s="11">
        <v>0</v>
      </c>
      <c r="H45" s="11">
        <v>1</v>
      </c>
      <c r="I45" s="11">
        <v>0</v>
      </c>
      <c r="J45" s="11">
        <v>0.5</v>
      </c>
      <c r="K45" s="11">
        <v>0</v>
      </c>
      <c r="L45" s="11">
        <v>0</v>
      </c>
      <c r="M45" s="11">
        <v>0</v>
      </c>
      <c r="N45" s="11">
        <v>0</v>
      </c>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c r="AH45" s="11">
        <v>0</v>
      </c>
      <c r="AI45" s="11">
        <v>0</v>
      </c>
      <c r="AJ45" s="11">
        <v>0</v>
      </c>
      <c r="AK45" s="11">
        <v>0</v>
      </c>
      <c r="AL45" s="11">
        <v>0</v>
      </c>
      <c r="AM45" s="11">
        <v>0</v>
      </c>
      <c r="AN45" s="11">
        <v>0</v>
      </c>
      <c r="AO45" s="11">
        <v>0</v>
      </c>
      <c r="AP45" s="11">
        <v>0</v>
      </c>
      <c r="AQ45" s="11">
        <v>0</v>
      </c>
      <c r="AR45" s="11">
        <v>0</v>
      </c>
      <c r="AS45" s="11">
        <v>0</v>
      </c>
      <c r="AT45" s="11">
        <v>0</v>
      </c>
      <c r="AU45" s="11">
        <v>0</v>
      </c>
      <c r="AV45" s="11">
        <v>0</v>
      </c>
      <c r="AW45" s="11">
        <v>0</v>
      </c>
      <c r="AX45" s="11">
        <v>0</v>
      </c>
      <c r="AY45" s="11">
        <v>0</v>
      </c>
      <c r="AZ45" s="11">
        <v>0</v>
      </c>
      <c r="BA45" s="11">
        <v>0</v>
      </c>
      <c r="BB45" s="11">
        <v>0</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c r="BZ45" s="11">
        <v>0</v>
      </c>
      <c r="CA45" s="11">
        <v>0</v>
      </c>
      <c r="CB45" s="11">
        <v>0</v>
      </c>
      <c r="CC45" s="11">
        <v>0</v>
      </c>
      <c r="CD45" s="11">
        <v>0</v>
      </c>
      <c r="CE45" s="11">
        <v>0</v>
      </c>
      <c r="CF45" s="11">
        <v>0</v>
      </c>
      <c r="CG45" s="11">
        <v>0</v>
      </c>
      <c r="CH45" s="11">
        <v>0</v>
      </c>
      <c r="CI45" s="11">
        <v>0</v>
      </c>
      <c r="CJ45" s="11">
        <v>0</v>
      </c>
      <c r="CK45" s="11">
        <v>0</v>
      </c>
      <c r="CL45" s="11">
        <v>0</v>
      </c>
      <c r="CM45" s="11">
        <v>0</v>
      </c>
      <c r="CN45" s="11">
        <v>0</v>
      </c>
      <c r="CO45" s="11">
        <v>0</v>
      </c>
      <c r="CP45" s="11">
        <v>0.5</v>
      </c>
      <c r="CQ45" s="11">
        <v>0.5</v>
      </c>
      <c r="CR45" s="11">
        <v>0.5</v>
      </c>
      <c r="CS45" s="11">
        <v>1</v>
      </c>
      <c r="CT45" s="11">
        <v>2</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0</v>
      </c>
      <c r="EE45" s="11">
        <v>0</v>
      </c>
      <c r="EF45" s="11">
        <v>0</v>
      </c>
      <c r="EG45" s="11">
        <v>0</v>
      </c>
      <c r="EH45" s="11">
        <v>0</v>
      </c>
      <c r="EI45" s="11">
        <v>0</v>
      </c>
      <c r="EJ45" s="11">
        <v>0</v>
      </c>
      <c r="EK45" s="11">
        <v>0</v>
      </c>
      <c r="EL45" s="11">
        <v>0</v>
      </c>
      <c r="EM45" s="11">
        <v>0</v>
      </c>
      <c r="EN45" s="11">
        <v>0</v>
      </c>
      <c r="EO45" s="11">
        <v>0</v>
      </c>
      <c r="EP45" s="11">
        <v>0</v>
      </c>
      <c r="EQ45" s="11">
        <v>0</v>
      </c>
      <c r="ER45" s="11">
        <v>0</v>
      </c>
      <c r="ES45" s="11">
        <v>1</v>
      </c>
      <c r="ET45" s="11">
        <v>1</v>
      </c>
      <c r="EU45" s="11">
        <v>0.5</v>
      </c>
      <c r="EV45" s="11">
        <v>1</v>
      </c>
      <c r="EW45" s="11">
        <v>1</v>
      </c>
      <c r="EX45" s="11">
        <v>0.5</v>
      </c>
      <c r="EY45" s="11">
        <v>0</v>
      </c>
      <c r="EZ45" s="11">
        <v>0</v>
      </c>
      <c r="FA45" s="11">
        <v>0</v>
      </c>
      <c r="FB45" s="11">
        <v>2</v>
      </c>
      <c r="FC45" s="11">
        <v>0</v>
      </c>
    </row>
    <row r="46" spans="1:159">
      <c r="A46" s="11">
        <v>3</v>
      </c>
      <c r="B46" s="11">
        <v>0</v>
      </c>
      <c r="C46" s="11">
        <v>2.5</v>
      </c>
      <c r="D46" s="11">
        <v>2</v>
      </c>
      <c r="E46" s="11">
        <v>0.5</v>
      </c>
      <c r="F46" s="11">
        <v>0</v>
      </c>
      <c r="G46" s="11">
        <v>0</v>
      </c>
      <c r="H46" s="11">
        <v>0</v>
      </c>
      <c r="I46" s="11">
        <v>0</v>
      </c>
      <c r="J46" s="11">
        <v>0</v>
      </c>
      <c r="K46" s="11">
        <v>0</v>
      </c>
      <c r="L46" s="11">
        <v>0</v>
      </c>
      <c r="M46" s="11">
        <v>4</v>
      </c>
      <c r="N46" s="11">
        <v>0</v>
      </c>
      <c r="O46" s="11">
        <v>0</v>
      </c>
      <c r="P46" s="11">
        <v>0.5</v>
      </c>
      <c r="Q46" s="11">
        <v>2.5</v>
      </c>
      <c r="R46" s="11">
        <v>2.5</v>
      </c>
      <c r="S46" s="11">
        <v>2.5</v>
      </c>
      <c r="T46" s="11">
        <v>0</v>
      </c>
      <c r="U46" s="11">
        <v>0</v>
      </c>
      <c r="V46" s="11">
        <v>0</v>
      </c>
      <c r="W46" s="11">
        <v>0</v>
      </c>
      <c r="X46" s="11">
        <v>0</v>
      </c>
      <c r="Y46" s="11">
        <v>0</v>
      </c>
      <c r="Z46" s="11">
        <v>0</v>
      </c>
      <c r="AA46" s="11">
        <v>0</v>
      </c>
      <c r="AB46" s="11">
        <v>0</v>
      </c>
      <c r="AC46" s="11">
        <v>0</v>
      </c>
      <c r="AD46" s="11">
        <v>1.5</v>
      </c>
      <c r="AE46" s="11">
        <v>1.5</v>
      </c>
      <c r="AF46" s="11">
        <v>1</v>
      </c>
      <c r="AG46" s="11">
        <v>1</v>
      </c>
      <c r="AH46" s="11">
        <v>0</v>
      </c>
      <c r="AI46" s="11">
        <v>0</v>
      </c>
      <c r="AJ46" s="11">
        <v>0</v>
      </c>
      <c r="AK46" s="11">
        <v>0</v>
      </c>
      <c r="AL46" s="11">
        <v>0</v>
      </c>
      <c r="AM46" s="11">
        <v>0</v>
      </c>
      <c r="AN46" s="11">
        <v>0</v>
      </c>
      <c r="AO46" s="11">
        <v>0</v>
      </c>
      <c r="AP46" s="11">
        <v>0</v>
      </c>
      <c r="AQ46" s="11">
        <v>0</v>
      </c>
      <c r="AR46" s="11">
        <v>1.5</v>
      </c>
      <c r="AS46" s="11">
        <v>0</v>
      </c>
      <c r="AT46" s="11">
        <v>0</v>
      </c>
      <c r="AU46" s="11">
        <v>0</v>
      </c>
      <c r="AV46" s="11">
        <v>0</v>
      </c>
      <c r="AW46" s="11">
        <v>0</v>
      </c>
      <c r="AX46" s="11">
        <v>0</v>
      </c>
      <c r="AY46" s="11">
        <v>0</v>
      </c>
      <c r="AZ46" s="11">
        <v>0</v>
      </c>
      <c r="BA46" s="11">
        <v>0</v>
      </c>
      <c r="BB46" s="11">
        <v>0</v>
      </c>
      <c r="BC46" s="11">
        <v>0</v>
      </c>
      <c r="BD46" s="11">
        <v>0</v>
      </c>
      <c r="BE46" s="11">
        <v>0</v>
      </c>
      <c r="BF46" s="11">
        <v>0</v>
      </c>
      <c r="BG46" s="11">
        <v>2.5</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1</v>
      </c>
      <c r="CQ46" s="11">
        <v>2.5</v>
      </c>
      <c r="CR46" s="11">
        <v>3.5</v>
      </c>
      <c r="CS46" s="11">
        <v>1.5</v>
      </c>
      <c r="CT46" s="11">
        <v>1</v>
      </c>
      <c r="CU46" s="11">
        <v>0</v>
      </c>
      <c r="CV46" s="11">
        <v>0</v>
      </c>
      <c r="CW46" s="11">
        <v>0</v>
      </c>
      <c r="CX46" s="11">
        <v>0</v>
      </c>
      <c r="CY46" s="11">
        <v>0</v>
      </c>
      <c r="CZ46" s="11">
        <v>0</v>
      </c>
      <c r="DA46" s="11">
        <v>0</v>
      </c>
      <c r="DB46" s="11">
        <v>0</v>
      </c>
      <c r="DC46" s="11">
        <v>0</v>
      </c>
      <c r="DD46" s="11">
        <v>0</v>
      </c>
      <c r="DE46" s="11">
        <v>0</v>
      </c>
      <c r="DF46" s="11">
        <v>2.5</v>
      </c>
      <c r="DG46" s="11">
        <v>0</v>
      </c>
      <c r="DH46" s="11">
        <v>0</v>
      </c>
      <c r="DI46" s="11">
        <v>0</v>
      </c>
      <c r="DJ46" s="11">
        <v>2</v>
      </c>
      <c r="DK46" s="11">
        <v>0</v>
      </c>
      <c r="DL46" s="11">
        <v>0</v>
      </c>
      <c r="DM46" s="11">
        <v>0</v>
      </c>
      <c r="DN46" s="11">
        <v>0</v>
      </c>
      <c r="DO46" s="11">
        <v>0</v>
      </c>
      <c r="DP46" s="11">
        <v>0</v>
      </c>
      <c r="DQ46" s="11">
        <v>0</v>
      </c>
      <c r="DR46" s="11">
        <v>1</v>
      </c>
      <c r="DS46" s="11">
        <v>0</v>
      </c>
      <c r="DT46" s="11">
        <v>1.5</v>
      </c>
      <c r="DU46" s="11">
        <v>0</v>
      </c>
      <c r="DV46" s="11">
        <v>0</v>
      </c>
      <c r="DW46" s="11">
        <v>0</v>
      </c>
      <c r="DX46" s="11">
        <v>0</v>
      </c>
      <c r="DY46" s="11">
        <v>0</v>
      </c>
      <c r="DZ46" s="11">
        <v>1</v>
      </c>
      <c r="EA46" s="11">
        <v>0</v>
      </c>
      <c r="EB46" s="11">
        <v>0</v>
      </c>
      <c r="EC46" s="11">
        <v>0</v>
      </c>
      <c r="ED46" s="11">
        <v>0</v>
      </c>
      <c r="EE46" s="11">
        <v>0</v>
      </c>
      <c r="EF46" s="11">
        <v>0</v>
      </c>
      <c r="EG46" s="11">
        <v>0</v>
      </c>
      <c r="EH46" s="11">
        <v>0</v>
      </c>
      <c r="EI46" s="11">
        <v>0</v>
      </c>
      <c r="EJ46" s="11">
        <v>0</v>
      </c>
      <c r="EK46" s="11">
        <v>0</v>
      </c>
      <c r="EL46" s="11">
        <v>0</v>
      </c>
      <c r="EM46" s="11">
        <v>0</v>
      </c>
      <c r="EN46" s="11">
        <v>0</v>
      </c>
      <c r="EO46" s="11">
        <v>0</v>
      </c>
      <c r="EP46" s="11">
        <v>0</v>
      </c>
      <c r="EQ46" s="11">
        <v>0</v>
      </c>
      <c r="ER46" s="11">
        <v>0</v>
      </c>
      <c r="ES46" s="11">
        <v>2</v>
      </c>
      <c r="ET46" s="11">
        <v>3.5</v>
      </c>
      <c r="EU46" s="11">
        <v>3</v>
      </c>
      <c r="EV46" s="11">
        <v>1</v>
      </c>
      <c r="EW46" s="11">
        <v>3</v>
      </c>
      <c r="EX46" s="11">
        <v>5</v>
      </c>
      <c r="EY46" s="11">
        <v>1</v>
      </c>
      <c r="EZ46" s="11">
        <v>2</v>
      </c>
      <c r="FA46" s="11">
        <v>0</v>
      </c>
      <c r="FB46" s="11">
        <v>0</v>
      </c>
      <c r="FC46" s="11">
        <v>1</v>
      </c>
    </row>
    <row r="47" spans="1:159">
      <c r="A47" s="59">
        <v>0</v>
      </c>
      <c r="B47" s="59">
        <v>0</v>
      </c>
      <c r="C47" s="59">
        <v>0</v>
      </c>
      <c r="D47" s="59">
        <v>0</v>
      </c>
      <c r="E47" s="59">
        <v>0</v>
      </c>
      <c r="F47" s="59">
        <v>2</v>
      </c>
      <c r="G47" s="59">
        <v>2</v>
      </c>
      <c r="H47" s="59">
        <v>0</v>
      </c>
      <c r="I47" s="59">
        <v>0</v>
      </c>
      <c r="J47" s="59">
        <v>0</v>
      </c>
      <c r="K47" s="59">
        <v>0</v>
      </c>
      <c r="L47" s="59">
        <v>0</v>
      </c>
      <c r="M47" s="59">
        <v>0</v>
      </c>
      <c r="N47" s="59">
        <v>0.5</v>
      </c>
      <c r="O47" s="59">
        <v>0</v>
      </c>
      <c r="P47" s="59">
        <v>0</v>
      </c>
      <c r="Q47" s="59">
        <v>0</v>
      </c>
      <c r="R47" s="59">
        <v>0</v>
      </c>
      <c r="S47" s="59">
        <v>0</v>
      </c>
      <c r="T47" s="59">
        <v>0</v>
      </c>
      <c r="U47" s="59">
        <v>0</v>
      </c>
      <c r="V47" s="59">
        <v>0</v>
      </c>
      <c r="W47" s="59">
        <v>0</v>
      </c>
      <c r="X47" s="59">
        <v>0</v>
      </c>
      <c r="Y47" s="59">
        <v>0</v>
      </c>
      <c r="Z47" s="59">
        <v>0</v>
      </c>
      <c r="AA47" s="59">
        <v>0</v>
      </c>
      <c r="AB47" s="59">
        <v>0</v>
      </c>
      <c r="AC47" s="59">
        <v>0</v>
      </c>
      <c r="AD47" s="59">
        <v>0.5</v>
      </c>
      <c r="AE47" s="59">
        <v>0</v>
      </c>
      <c r="AF47" s="59">
        <v>0.5</v>
      </c>
      <c r="AG47" s="59">
        <v>0</v>
      </c>
      <c r="AH47" s="11">
        <v>0</v>
      </c>
      <c r="AI47" s="11">
        <v>0</v>
      </c>
      <c r="AJ47" s="11">
        <v>0</v>
      </c>
      <c r="AK47" s="11">
        <v>0</v>
      </c>
      <c r="AL47" s="11">
        <v>0</v>
      </c>
      <c r="AM47" s="11">
        <v>0</v>
      </c>
      <c r="AN47" s="11">
        <v>0</v>
      </c>
      <c r="AO47" s="11">
        <v>0</v>
      </c>
      <c r="AP47" s="11">
        <v>0</v>
      </c>
      <c r="AQ47" s="11">
        <v>0</v>
      </c>
      <c r="AR47" s="11">
        <v>0</v>
      </c>
      <c r="AS47" s="11">
        <v>0</v>
      </c>
      <c r="AT47" s="11">
        <v>0</v>
      </c>
      <c r="AU47" s="11">
        <v>0</v>
      </c>
      <c r="AV47" s="11">
        <v>0</v>
      </c>
      <c r="AW47" s="11">
        <v>0</v>
      </c>
      <c r="AX47" s="11">
        <v>0</v>
      </c>
      <c r="AY47" s="11">
        <v>0</v>
      </c>
      <c r="AZ47" s="11">
        <v>0</v>
      </c>
      <c r="BA47" s="11">
        <v>0</v>
      </c>
      <c r="BB47" s="11">
        <v>0</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c r="BZ47" s="11">
        <v>0</v>
      </c>
      <c r="CA47" s="11">
        <v>0</v>
      </c>
      <c r="CB47" s="11">
        <v>0</v>
      </c>
      <c r="CC47" s="11">
        <v>0</v>
      </c>
      <c r="CD47" s="11">
        <v>0</v>
      </c>
      <c r="CE47" s="11">
        <v>0</v>
      </c>
      <c r="CF47" s="11">
        <v>0</v>
      </c>
      <c r="CG47" s="11">
        <v>0</v>
      </c>
      <c r="CH47" s="11">
        <v>0</v>
      </c>
      <c r="CI47" s="11">
        <v>0</v>
      </c>
      <c r="CJ47" s="11">
        <v>0</v>
      </c>
      <c r="CK47" s="11">
        <v>0</v>
      </c>
      <c r="CL47" s="11">
        <v>0</v>
      </c>
      <c r="CM47" s="11">
        <v>0</v>
      </c>
      <c r="CN47" s="11">
        <v>0</v>
      </c>
      <c r="CO47" s="11">
        <v>0</v>
      </c>
      <c r="CP47" s="59">
        <v>0</v>
      </c>
      <c r="CQ47" s="59">
        <v>0.5</v>
      </c>
      <c r="CR47" s="59">
        <v>0</v>
      </c>
      <c r="CS47" s="59">
        <v>0</v>
      </c>
      <c r="CT47" s="59">
        <v>1</v>
      </c>
      <c r="CU47" s="11">
        <v>0</v>
      </c>
      <c r="CV47" s="11">
        <v>0</v>
      </c>
      <c r="CW47" s="11">
        <v>0</v>
      </c>
      <c r="CX47" s="11">
        <v>0</v>
      </c>
      <c r="CY47" s="11">
        <v>0</v>
      </c>
      <c r="CZ47" s="11">
        <v>0</v>
      </c>
      <c r="DA47" s="11">
        <v>0</v>
      </c>
      <c r="DB47" s="11">
        <v>0</v>
      </c>
      <c r="DC47" s="11">
        <v>0</v>
      </c>
      <c r="DD47" s="11">
        <v>0</v>
      </c>
      <c r="DE47" s="11">
        <v>0</v>
      </c>
      <c r="DF47" s="59">
        <v>0</v>
      </c>
      <c r="DG47" s="59">
        <v>0</v>
      </c>
      <c r="DH47" s="59">
        <v>0</v>
      </c>
      <c r="DI47" s="59">
        <v>0</v>
      </c>
      <c r="DJ47" s="59">
        <v>0</v>
      </c>
      <c r="DK47" s="59">
        <v>0</v>
      </c>
      <c r="DL47" s="11">
        <v>0</v>
      </c>
      <c r="DM47" s="11">
        <v>0</v>
      </c>
      <c r="DN47" s="11">
        <v>0</v>
      </c>
      <c r="DO47" s="11">
        <v>0</v>
      </c>
      <c r="DP47" s="11">
        <v>0</v>
      </c>
      <c r="DQ47" s="59">
        <v>0</v>
      </c>
      <c r="DR47" s="59">
        <v>0</v>
      </c>
      <c r="DS47" s="59">
        <v>0</v>
      </c>
      <c r="DT47" s="59">
        <v>0</v>
      </c>
      <c r="DU47" s="59">
        <v>0</v>
      </c>
      <c r="DV47" s="59">
        <v>0</v>
      </c>
      <c r="DW47" s="59">
        <v>0</v>
      </c>
      <c r="DX47" s="59">
        <v>0</v>
      </c>
      <c r="DY47" s="59">
        <v>0</v>
      </c>
      <c r="DZ47" s="59">
        <v>0</v>
      </c>
      <c r="EA47" s="59">
        <v>0</v>
      </c>
      <c r="EB47" s="11">
        <v>0</v>
      </c>
      <c r="EC47" s="11">
        <v>0</v>
      </c>
      <c r="ED47" s="11">
        <v>0</v>
      </c>
      <c r="EE47" s="11">
        <v>0</v>
      </c>
      <c r="EF47" s="11">
        <v>0</v>
      </c>
      <c r="EG47" s="11">
        <v>0</v>
      </c>
      <c r="EH47" s="11">
        <v>0</v>
      </c>
      <c r="EI47" s="11">
        <v>0</v>
      </c>
      <c r="EJ47" s="11">
        <v>0</v>
      </c>
      <c r="EK47" s="11">
        <v>0</v>
      </c>
      <c r="EL47" s="11">
        <v>0</v>
      </c>
      <c r="EM47" s="11">
        <v>0</v>
      </c>
      <c r="EN47" s="11">
        <v>0</v>
      </c>
      <c r="EO47" s="11">
        <v>0</v>
      </c>
      <c r="EP47" s="11">
        <v>0</v>
      </c>
      <c r="EQ47" s="11">
        <v>0</v>
      </c>
      <c r="ER47" s="11">
        <v>0</v>
      </c>
      <c r="ES47" s="59">
        <v>0.5</v>
      </c>
      <c r="ET47" s="59">
        <v>5</v>
      </c>
      <c r="EU47" s="59">
        <v>2.5</v>
      </c>
      <c r="EV47" s="59">
        <v>1</v>
      </c>
      <c r="EW47" s="59">
        <v>0</v>
      </c>
      <c r="EX47" s="59">
        <v>4</v>
      </c>
      <c r="EY47" s="59">
        <v>0</v>
      </c>
      <c r="EZ47" s="59">
        <v>0.5</v>
      </c>
      <c r="FA47" s="59">
        <v>0</v>
      </c>
      <c r="FB47" s="59">
        <v>0</v>
      </c>
      <c r="FC47" s="59">
        <v>0</v>
      </c>
    </row>
    <row r="48" spans="1:159">
      <c r="A48" s="63">
        <v>0</v>
      </c>
      <c r="B48" s="63">
        <v>1</v>
      </c>
      <c r="C48" s="63">
        <v>1</v>
      </c>
      <c r="D48" s="63">
        <v>0</v>
      </c>
      <c r="E48" s="63">
        <v>0</v>
      </c>
      <c r="F48" s="63">
        <v>0</v>
      </c>
      <c r="G48" s="63">
        <v>0</v>
      </c>
      <c r="H48" s="63">
        <v>0.5</v>
      </c>
      <c r="I48" s="63">
        <v>0</v>
      </c>
      <c r="J48" s="63">
        <v>0</v>
      </c>
      <c r="K48" s="63">
        <v>0</v>
      </c>
      <c r="L48" s="63">
        <v>0</v>
      </c>
      <c r="M48" s="63">
        <v>0</v>
      </c>
      <c r="N48" s="63">
        <v>0</v>
      </c>
      <c r="O48" s="63">
        <v>0</v>
      </c>
      <c r="P48" s="63">
        <v>0</v>
      </c>
      <c r="Q48" s="63">
        <v>0.5</v>
      </c>
      <c r="R48" s="63">
        <v>1.5</v>
      </c>
      <c r="S48" s="63">
        <v>1.5</v>
      </c>
      <c r="T48" s="63">
        <v>0.5</v>
      </c>
      <c r="U48" s="63">
        <v>0.5</v>
      </c>
      <c r="V48" s="63">
        <v>0.5</v>
      </c>
      <c r="W48" s="63">
        <v>0</v>
      </c>
      <c r="X48" s="63">
        <v>0</v>
      </c>
      <c r="Y48" s="63">
        <v>0</v>
      </c>
      <c r="Z48" s="63">
        <v>0.5</v>
      </c>
      <c r="AA48" s="63">
        <v>0</v>
      </c>
      <c r="AB48" s="63">
        <v>0</v>
      </c>
      <c r="AC48" s="63">
        <v>0</v>
      </c>
      <c r="AD48" s="63">
        <v>4</v>
      </c>
      <c r="AE48" s="63">
        <v>0</v>
      </c>
      <c r="AF48" s="63">
        <v>0</v>
      </c>
      <c r="AG48" s="63">
        <v>0</v>
      </c>
      <c r="AH48" s="11">
        <v>0</v>
      </c>
      <c r="AI48" s="11">
        <v>0</v>
      </c>
      <c r="AJ48" s="11">
        <v>0.5</v>
      </c>
      <c r="AK48" s="11">
        <v>0.5</v>
      </c>
      <c r="AL48" s="11">
        <v>0</v>
      </c>
      <c r="AM48" s="11">
        <v>1.5</v>
      </c>
      <c r="AN48" s="11">
        <v>1</v>
      </c>
      <c r="AO48" s="11">
        <v>2</v>
      </c>
      <c r="AP48" s="11">
        <v>2</v>
      </c>
      <c r="AQ48" s="11">
        <v>1.5</v>
      </c>
      <c r="AR48" s="11">
        <v>1</v>
      </c>
      <c r="AS48" s="11">
        <v>1</v>
      </c>
      <c r="AT48" s="11">
        <v>0</v>
      </c>
      <c r="AU48" s="11">
        <v>0</v>
      </c>
      <c r="AV48" s="11">
        <v>1</v>
      </c>
      <c r="AW48" s="11">
        <v>4</v>
      </c>
      <c r="AX48" s="11">
        <v>1</v>
      </c>
      <c r="AY48" s="11">
        <v>0.5</v>
      </c>
      <c r="AZ48" s="11">
        <v>0.5</v>
      </c>
      <c r="BA48" s="11">
        <v>0</v>
      </c>
      <c r="BB48" s="11">
        <v>0</v>
      </c>
      <c r="BC48" s="11">
        <v>0</v>
      </c>
      <c r="BD48" s="11">
        <v>0</v>
      </c>
      <c r="BE48" s="11">
        <v>1</v>
      </c>
      <c r="BF48" s="11">
        <v>0.5</v>
      </c>
      <c r="BG48" s="11">
        <v>0</v>
      </c>
      <c r="BH48" s="11">
        <v>1</v>
      </c>
      <c r="BI48" s="11">
        <v>2</v>
      </c>
      <c r="BJ48" s="11">
        <v>1</v>
      </c>
      <c r="BK48" s="11">
        <v>1.5</v>
      </c>
      <c r="BL48" s="11">
        <v>0</v>
      </c>
      <c r="BM48" s="11">
        <v>2</v>
      </c>
      <c r="BN48" s="11">
        <v>0</v>
      </c>
      <c r="BO48" s="11">
        <v>0</v>
      </c>
      <c r="BP48" s="11">
        <v>0.5</v>
      </c>
      <c r="BQ48" s="11">
        <v>1</v>
      </c>
      <c r="BR48" s="11">
        <v>2</v>
      </c>
      <c r="BS48" s="11">
        <v>1.5</v>
      </c>
      <c r="BT48" s="11">
        <v>0.5</v>
      </c>
      <c r="BU48" s="11">
        <v>0</v>
      </c>
      <c r="BV48" s="11">
        <v>2</v>
      </c>
      <c r="BW48" s="11">
        <v>1</v>
      </c>
      <c r="BX48" s="11">
        <v>2.5</v>
      </c>
      <c r="BY48" s="11">
        <v>0.5</v>
      </c>
      <c r="BZ48" s="11">
        <v>1</v>
      </c>
      <c r="CA48" s="11">
        <v>0</v>
      </c>
      <c r="CB48" s="11">
        <v>0</v>
      </c>
      <c r="CC48" s="11">
        <v>0</v>
      </c>
      <c r="CD48" s="11">
        <v>1</v>
      </c>
      <c r="CE48" s="11">
        <v>1.5</v>
      </c>
      <c r="CF48" s="11">
        <v>0</v>
      </c>
      <c r="CG48" s="11">
        <v>0</v>
      </c>
      <c r="CH48" s="11">
        <v>0</v>
      </c>
      <c r="CI48" s="11">
        <v>0.5</v>
      </c>
      <c r="CJ48" s="11">
        <v>0</v>
      </c>
      <c r="CK48" s="11">
        <v>0</v>
      </c>
      <c r="CL48" s="11">
        <v>3.5</v>
      </c>
      <c r="CM48" s="11">
        <v>0</v>
      </c>
      <c r="CN48" s="11">
        <v>0</v>
      </c>
      <c r="CO48" s="11">
        <v>0</v>
      </c>
      <c r="CP48" s="63">
        <v>0.5</v>
      </c>
      <c r="CQ48" s="63">
        <v>0.5</v>
      </c>
      <c r="CR48" s="63">
        <v>0.5</v>
      </c>
      <c r="CS48" s="63">
        <v>2</v>
      </c>
      <c r="CT48" s="63">
        <v>0.5</v>
      </c>
      <c r="CU48" s="11">
        <v>0.5</v>
      </c>
      <c r="CV48" s="11">
        <v>1.5</v>
      </c>
      <c r="CW48" s="11">
        <v>0.5</v>
      </c>
      <c r="CX48" s="11">
        <v>0.5</v>
      </c>
      <c r="CY48" s="11">
        <v>1.5</v>
      </c>
      <c r="CZ48" s="11">
        <v>0</v>
      </c>
      <c r="DA48" s="11">
        <v>1</v>
      </c>
      <c r="DB48" s="11">
        <v>0.5</v>
      </c>
      <c r="DC48" s="11">
        <v>0</v>
      </c>
      <c r="DD48" s="11">
        <v>0</v>
      </c>
      <c r="DE48" s="11">
        <v>0</v>
      </c>
      <c r="DF48" s="63">
        <v>1.5</v>
      </c>
      <c r="DG48" s="63">
        <v>1.5</v>
      </c>
      <c r="DH48" s="63">
        <v>2</v>
      </c>
      <c r="DI48" s="63">
        <v>1</v>
      </c>
      <c r="DJ48" s="63">
        <v>0.5</v>
      </c>
      <c r="DK48" s="63">
        <v>0</v>
      </c>
      <c r="DL48" s="11">
        <v>0</v>
      </c>
      <c r="DM48" s="11">
        <v>0</v>
      </c>
      <c r="DN48" s="11">
        <v>0</v>
      </c>
      <c r="DO48" s="11">
        <v>0</v>
      </c>
      <c r="DP48" s="11">
        <v>0</v>
      </c>
      <c r="DQ48" s="63">
        <v>0</v>
      </c>
      <c r="DR48" s="63">
        <v>0</v>
      </c>
      <c r="DS48" s="63">
        <v>0</v>
      </c>
      <c r="DT48" s="63">
        <v>0.5</v>
      </c>
      <c r="DU48" s="63">
        <v>1.5</v>
      </c>
      <c r="DV48" s="63">
        <v>0</v>
      </c>
      <c r="DW48" s="63">
        <v>0</v>
      </c>
      <c r="DX48" s="63">
        <v>0</v>
      </c>
      <c r="DY48" s="63">
        <v>0</v>
      </c>
      <c r="DZ48" s="63">
        <v>0</v>
      </c>
      <c r="EA48" s="63">
        <v>0</v>
      </c>
      <c r="EB48" s="11">
        <v>1.5</v>
      </c>
      <c r="EC48" s="11">
        <v>2.5</v>
      </c>
      <c r="ED48" s="11">
        <v>3</v>
      </c>
      <c r="EE48" s="11">
        <v>2.5</v>
      </c>
      <c r="EF48" s="11">
        <v>1</v>
      </c>
      <c r="EG48" s="11">
        <v>0.5</v>
      </c>
      <c r="EH48" s="11">
        <v>1</v>
      </c>
      <c r="EI48" s="11">
        <v>0</v>
      </c>
      <c r="EJ48" s="11">
        <v>0</v>
      </c>
      <c r="EK48" s="11">
        <v>3.5</v>
      </c>
      <c r="EL48" s="11">
        <v>3.5</v>
      </c>
      <c r="EM48" s="11">
        <v>0</v>
      </c>
      <c r="EN48" s="11">
        <v>2</v>
      </c>
      <c r="EO48" s="11">
        <v>2.5</v>
      </c>
      <c r="EP48" s="11">
        <v>0</v>
      </c>
      <c r="EQ48" s="11">
        <v>0</v>
      </c>
      <c r="ER48" s="11">
        <v>0.5</v>
      </c>
      <c r="ES48" s="63">
        <v>0</v>
      </c>
      <c r="ET48" s="63">
        <v>0</v>
      </c>
      <c r="EU48" s="63">
        <v>0.5</v>
      </c>
      <c r="EV48" s="63">
        <v>0</v>
      </c>
      <c r="EW48" s="63">
        <v>0.5</v>
      </c>
      <c r="EX48" s="63">
        <v>0.5</v>
      </c>
      <c r="EY48" s="63">
        <v>0</v>
      </c>
      <c r="EZ48" s="63">
        <v>0</v>
      </c>
      <c r="FA48" s="63">
        <v>1</v>
      </c>
      <c r="FB48" s="63">
        <v>0</v>
      </c>
      <c r="FC48" s="63">
        <v>0.5</v>
      </c>
    </row>
    <row r="49" spans="1:159">
      <c r="A49" s="63">
        <v>0</v>
      </c>
      <c r="B49" s="63">
        <v>0</v>
      </c>
      <c r="C49" s="63">
        <v>0</v>
      </c>
      <c r="D49" s="63">
        <v>0.5</v>
      </c>
      <c r="E49" s="63">
        <v>0.5</v>
      </c>
      <c r="F49" s="63">
        <v>0.5</v>
      </c>
      <c r="G49" s="63">
        <v>0.5</v>
      </c>
      <c r="H49" s="63">
        <v>0</v>
      </c>
      <c r="I49" s="63">
        <v>0</v>
      </c>
      <c r="J49" s="63">
        <v>0.5</v>
      </c>
      <c r="K49" s="63">
        <v>0.5</v>
      </c>
      <c r="L49" s="63">
        <v>0.5</v>
      </c>
      <c r="M49" s="63">
        <v>0</v>
      </c>
      <c r="N49" s="63">
        <v>1</v>
      </c>
      <c r="O49" s="63">
        <v>0</v>
      </c>
      <c r="P49" s="63">
        <v>0.5</v>
      </c>
      <c r="Q49" s="63">
        <v>0.5</v>
      </c>
      <c r="R49" s="63">
        <v>0</v>
      </c>
      <c r="S49" s="63">
        <v>0</v>
      </c>
      <c r="T49" s="63">
        <v>1</v>
      </c>
      <c r="U49" s="63">
        <v>0</v>
      </c>
      <c r="V49" s="63">
        <v>1</v>
      </c>
      <c r="W49" s="63">
        <v>1.5</v>
      </c>
      <c r="X49" s="63">
        <v>2</v>
      </c>
      <c r="Y49" s="63">
        <v>0</v>
      </c>
      <c r="Z49" s="63">
        <v>1</v>
      </c>
      <c r="AA49" s="63">
        <v>0</v>
      </c>
      <c r="AB49" s="63">
        <v>0</v>
      </c>
      <c r="AC49" s="63">
        <v>0.5</v>
      </c>
      <c r="AD49" s="63">
        <v>0.5</v>
      </c>
      <c r="AE49" s="63">
        <v>0</v>
      </c>
      <c r="AF49" s="63">
        <v>0.5</v>
      </c>
      <c r="AG49" s="63">
        <v>1</v>
      </c>
      <c r="AH49" s="11">
        <v>2</v>
      </c>
      <c r="AI49" s="11">
        <v>0</v>
      </c>
      <c r="AJ49" s="11">
        <v>0.5</v>
      </c>
      <c r="AK49" s="11">
        <v>1</v>
      </c>
      <c r="AL49" s="11">
        <v>2</v>
      </c>
      <c r="AM49" s="11">
        <v>3.5</v>
      </c>
      <c r="AN49" s="11">
        <v>4</v>
      </c>
      <c r="AO49" s="11">
        <v>3</v>
      </c>
      <c r="AP49" s="11">
        <v>4.5</v>
      </c>
      <c r="AQ49" s="11">
        <v>3</v>
      </c>
      <c r="AR49" s="11">
        <v>1</v>
      </c>
      <c r="AS49" s="11">
        <v>2</v>
      </c>
      <c r="AT49" s="11">
        <v>1.5</v>
      </c>
      <c r="AU49" s="11">
        <v>3</v>
      </c>
      <c r="AV49" s="11">
        <v>0.5</v>
      </c>
      <c r="AW49" s="11">
        <v>1.5</v>
      </c>
      <c r="AX49" s="11">
        <v>4</v>
      </c>
      <c r="AY49" s="11">
        <v>1</v>
      </c>
      <c r="AZ49" s="11">
        <v>0</v>
      </c>
      <c r="BA49" s="11">
        <v>0</v>
      </c>
      <c r="BB49" s="11">
        <v>0</v>
      </c>
      <c r="BC49" s="11">
        <v>0.5</v>
      </c>
      <c r="BD49" s="11">
        <v>1</v>
      </c>
      <c r="BE49" s="11">
        <v>0.5</v>
      </c>
      <c r="BF49" s="11">
        <v>0</v>
      </c>
      <c r="BG49" s="11">
        <v>1</v>
      </c>
      <c r="BH49" s="11">
        <v>0</v>
      </c>
      <c r="BI49" s="11">
        <v>0</v>
      </c>
      <c r="BJ49" s="11">
        <v>0.5</v>
      </c>
      <c r="BK49" s="11">
        <v>0</v>
      </c>
      <c r="BL49" s="11">
        <v>1</v>
      </c>
      <c r="BM49" s="11">
        <v>0</v>
      </c>
      <c r="BN49" s="11">
        <v>0</v>
      </c>
      <c r="BO49" s="11">
        <v>0</v>
      </c>
      <c r="BP49" s="11">
        <v>1</v>
      </c>
      <c r="BQ49" s="11">
        <v>1.5</v>
      </c>
      <c r="BR49" s="11">
        <v>0</v>
      </c>
      <c r="BS49" s="11">
        <v>1</v>
      </c>
      <c r="BT49" s="11">
        <v>0.5</v>
      </c>
      <c r="BU49" s="11">
        <v>0.5</v>
      </c>
      <c r="BV49" s="11">
        <v>0.5</v>
      </c>
      <c r="BW49" s="11">
        <v>0</v>
      </c>
      <c r="BX49" s="11">
        <v>0</v>
      </c>
      <c r="BY49" s="11">
        <v>1.5</v>
      </c>
      <c r="BZ49" s="11">
        <v>0.5</v>
      </c>
      <c r="CA49" s="11">
        <v>1.5</v>
      </c>
      <c r="CB49" s="11">
        <v>1.5</v>
      </c>
      <c r="CC49" s="11">
        <v>2</v>
      </c>
      <c r="CD49" s="11">
        <v>0</v>
      </c>
      <c r="CE49" s="11">
        <v>0</v>
      </c>
      <c r="CF49" s="11">
        <v>0</v>
      </c>
      <c r="CG49" s="11">
        <v>1.5</v>
      </c>
      <c r="CH49" s="11">
        <v>0</v>
      </c>
      <c r="CI49" s="11">
        <v>0.5</v>
      </c>
      <c r="CJ49" s="11">
        <v>0.5</v>
      </c>
      <c r="CK49" s="11">
        <v>0</v>
      </c>
      <c r="CL49" s="11">
        <v>0.5</v>
      </c>
      <c r="CM49" s="11">
        <v>2</v>
      </c>
      <c r="CN49" s="11">
        <v>4</v>
      </c>
      <c r="CO49" s="11">
        <v>4</v>
      </c>
      <c r="CP49" s="63">
        <v>2.5</v>
      </c>
      <c r="CQ49" s="63">
        <v>0.5</v>
      </c>
      <c r="CR49" s="63">
        <v>1</v>
      </c>
      <c r="CS49" s="63">
        <v>1.5</v>
      </c>
      <c r="CT49" s="63">
        <v>0.5</v>
      </c>
      <c r="CU49" s="11">
        <v>1</v>
      </c>
      <c r="CV49" s="11">
        <v>3</v>
      </c>
      <c r="CW49" s="11">
        <v>1.5</v>
      </c>
      <c r="CX49" s="11">
        <v>1</v>
      </c>
      <c r="CY49" s="11">
        <v>0</v>
      </c>
      <c r="CZ49" s="11">
        <v>1.5</v>
      </c>
      <c r="DA49" s="11">
        <v>1.5</v>
      </c>
      <c r="DB49" s="11">
        <v>0</v>
      </c>
      <c r="DC49" s="11">
        <v>0</v>
      </c>
      <c r="DD49" s="11">
        <v>1.5</v>
      </c>
      <c r="DE49" s="11">
        <v>0</v>
      </c>
      <c r="DF49" s="63">
        <v>2</v>
      </c>
      <c r="DG49" s="63">
        <v>4.5</v>
      </c>
      <c r="DH49" s="63">
        <v>6</v>
      </c>
      <c r="DI49" s="63">
        <v>5.5</v>
      </c>
      <c r="DJ49" s="63">
        <v>4.5</v>
      </c>
      <c r="DK49" s="63">
        <v>2</v>
      </c>
      <c r="DL49" s="11">
        <v>4</v>
      </c>
      <c r="DM49" s="11">
        <v>3</v>
      </c>
      <c r="DN49" s="11">
        <v>3</v>
      </c>
      <c r="DO49" s="11">
        <v>1</v>
      </c>
      <c r="DP49" s="11">
        <v>1.5</v>
      </c>
      <c r="DQ49" s="63">
        <v>3.5</v>
      </c>
      <c r="DR49" s="63">
        <v>0.5</v>
      </c>
      <c r="DS49" s="63">
        <v>0.5</v>
      </c>
      <c r="DT49" s="63">
        <v>1.5</v>
      </c>
      <c r="DU49" s="63">
        <v>1</v>
      </c>
      <c r="DV49" s="63">
        <v>0</v>
      </c>
      <c r="DW49" s="63">
        <v>0.5</v>
      </c>
      <c r="DX49" s="63">
        <v>0</v>
      </c>
      <c r="DY49" s="63">
        <v>0</v>
      </c>
      <c r="DZ49" s="63">
        <v>0</v>
      </c>
      <c r="EA49" s="63">
        <v>0</v>
      </c>
      <c r="EB49" s="11">
        <v>1</v>
      </c>
      <c r="EC49" s="11">
        <v>1</v>
      </c>
      <c r="ED49" s="11">
        <v>1.5</v>
      </c>
      <c r="EE49" s="11">
        <v>2</v>
      </c>
      <c r="EF49" s="11">
        <v>0.5</v>
      </c>
      <c r="EG49" s="11">
        <v>2</v>
      </c>
      <c r="EH49" s="11">
        <v>0</v>
      </c>
      <c r="EI49" s="11">
        <v>0.5</v>
      </c>
      <c r="EJ49" s="11">
        <v>1</v>
      </c>
      <c r="EK49" s="11">
        <v>0.5</v>
      </c>
      <c r="EL49" s="11">
        <v>1</v>
      </c>
      <c r="EM49" s="11">
        <v>0.5</v>
      </c>
      <c r="EN49" s="11">
        <v>0.5</v>
      </c>
      <c r="EO49" s="11">
        <v>0</v>
      </c>
      <c r="EP49" s="11">
        <v>0.5</v>
      </c>
      <c r="EQ49" s="11">
        <v>0.5</v>
      </c>
      <c r="ER49" s="11">
        <v>3.5</v>
      </c>
      <c r="ES49" s="63">
        <v>0</v>
      </c>
      <c r="ET49" s="63">
        <v>0</v>
      </c>
      <c r="EU49" s="63">
        <v>1</v>
      </c>
      <c r="EV49" s="63">
        <v>0</v>
      </c>
      <c r="EW49" s="63">
        <v>2.5</v>
      </c>
      <c r="EX49" s="63">
        <v>1.5</v>
      </c>
      <c r="EY49" s="63">
        <v>0.5</v>
      </c>
      <c r="EZ49" s="63">
        <v>0</v>
      </c>
      <c r="FA49" s="63">
        <v>1</v>
      </c>
      <c r="FB49" s="63">
        <v>1.5</v>
      </c>
      <c r="FC49" s="63">
        <v>0</v>
      </c>
    </row>
    <row r="50" spans="1:159">
      <c r="A50" s="63">
        <v>0.5</v>
      </c>
      <c r="B50" s="63">
        <v>0</v>
      </c>
      <c r="C50" s="63">
        <v>1</v>
      </c>
      <c r="D50" s="63">
        <v>1</v>
      </c>
      <c r="E50" s="63">
        <v>0</v>
      </c>
      <c r="F50" s="63">
        <v>0.5</v>
      </c>
      <c r="G50" s="63">
        <v>0.5</v>
      </c>
      <c r="H50" s="63">
        <v>0</v>
      </c>
      <c r="I50" s="63">
        <v>0</v>
      </c>
      <c r="J50" s="63">
        <v>0</v>
      </c>
      <c r="K50" s="63">
        <v>0</v>
      </c>
      <c r="L50" s="63">
        <v>0</v>
      </c>
      <c r="M50" s="63">
        <v>0</v>
      </c>
      <c r="N50" s="63">
        <v>0</v>
      </c>
      <c r="O50" s="63">
        <v>0</v>
      </c>
      <c r="P50" s="63">
        <v>0</v>
      </c>
      <c r="Q50" s="63">
        <v>0</v>
      </c>
      <c r="R50" s="63">
        <v>0</v>
      </c>
      <c r="S50" s="63">
        <v>0</v>
      </c>
      <c r="T50" s="63">
        <v>0</v>
      </c>
      <c r="U50" s="63">
        <v>0.5</v>
      </c>
      <c r="V50" s="63">
        <v>2</v>
      </c>
      <c r="W50" s="63">
        <v>2</v>
      </c>
      <c r="X50" s="63">
        <v>0</v>
      </c>
      <c r="Y50" s="63">
        <v>0</v>
      </c>
      <c r="Z50" s="63">
        <v>0</v>
      </c>
      <c r="AA50" s="63">
        <v>0</v>
      </c>
      <c r="AB50" s="63">
        <v>0.5</v>
      </c>
      <c r="AC50" s="63">
        <v>0</v>
      </c>
      <c r="AD50" s="63">
        <v>0</v>
      </c>
      <c r="AE50" s="63">
        <v>0.5</v>
      </c>
      <c r="AF50" s="63">
        <v>0.5</v>
      </c>
      <c r="AG50" s="63">
        <v>0</v>
      </c>
      <c r="AH50" s="11">
        <v>0</v>
      </c>
      <c r="AI50" s="11">
        <v>0</v>
      </c>
      <c r="AJ50" s="11">
        <v>0</v>
      </c>
      <c r="AK50" s="11">
        <v>0</v>
      </c>
      <c r="AL50" s="11">
        <v>0</v>
      </c>
      <c r="AM50" s="11">
        <v>1</v>
      </c>
      <c r="AN50" s="11">
        <v>0.5</v>
      </c>
      <c r="AO50" s="11">
        <v>2</v>
      </c>
      <c r="AP50" s="11">
        <v>0</v>
      </c>
      <c r="AQ50" s="11">
        <v>0</v>
      </c>
      <c r="AR50" s="11">
        <v>0</v>
      </c>
      <c r="AS50" s="11">
        <v>0.5</v>
      </c>
      <c r="AT50" s="11">
        <v>0.5</v>
      </c>
      <c r="AU50" s="11">
        <v>0</v>
      </c>
      <c r="AV50" s="11">
        <v>0</v>
      </c>
      <c r="AW50" s="11">
        <v>0</v>
      </c>
      <c r="AX50" s="11">
        <v>4.5</v>
      </c>
      <c r="AY50" s="11">
        <v>1</v>
      </c>
      <c r="AZ50" s="11">
        <v>0</v>
      </c>
      <c r="BA50" s="11">
        <v>0</v>
      </c>
      <c r="BB50" s="11">
        <v>0</v>
      </c>
      <c r="BC50" s="11">
        <v>0</v>
      </c>
      <c r="BD50" s="11">
        <v>0</v>
      </c>
      <c r="BE50" s="11">
        <v>0</v>
      </c>
      <c r="BF50" s="11">
        <v>0</v>
      </c>
      <c r="BG50" s="11">
        <v>0.5</v>
      </c>
      <c r="BH50" s="11">
        <v>0</v>
      </c>
      <c r="BI50" s="11">
        <v>0</v>
      </c>
      <c r="BJ50" s="11">
        <v>0.5</v>
      </c>
      <c r="BK50" s="11">
        <v>1</v>
      </c>
      <c r="BL50" s="11">
        <v>1</v>
      </c>
      <c r="BM50" s="11">
        <v>0</v>
      </c>
      <c r="BN50" s="11">
        <v>0</v>
      </c>
      <c r="BO50" s="11">
        <v>0.5</v>
      </c>
      <c r="BP50" s="11">
        <v>0</v>
      </c>
      <c r="BQ50" s="11">
        <v>0.5</v>
      </c>
      <c r="BR50" s="11">
        <v>0</v>
      </c>
      <c r="BS50" s="11">
        <v>4</v>
      </c>
      <c r="BT50" s="11">
        <v>2</v>
      </c>
      <c r="BU50" s="11">
        <v>0</v>
      </c>
      <c r="BV50" s="11">
        <v>2.5</v>
      </c>
      <c r="BW50" s="11">
        <v>0</v>
      </c>
      <c r="BX50" s="11">
        <v>0</v>
      </c>
      <c r="BY50" s="11">
        <v>0</v>
      </c>
      <c r="BZ50" s="11">
        <v>0</v>
      </c>
      <c r="CA50" s="11">
        <v>0</v>
      </c>
      <c r="CB50" s="11">
        <v>0</v>
      </c>
      <c r="CC50" s="11">
        <v>0</v>
      </c>
      <c r="CD50" s="11">
        <v>0</v>
      </c>
      <c r="CE50" s="11">
        <v>0</v>
      </c>
      <c r="CF50" s="11">
        <v>0</v>
      </c>
      <c r="CG50" s="11">
        <v>0</v>
      </c>
      <c r="CH50" s="11">
        <v>0</v>
      </c>
      <c r="CI50" s="11">
        <v>0.5</v>
      </c>
      <c r="CJ50" s="11">
        <v>0</v>
      </c>
      <c r="CK50" s="11">
        <v>0</v>
      </c>
      <c r="CL50" s="11">
        <v>0</v>
      </c>
      <c r="CM50" s="11">
        <v>0</v>
      </c>
      <c r="CN50" s="11">
        <v>0</v>
      </c>
      <c r="CO50" s="11">
        <v>0</v>
      </c>
      <c r="CP50" s="63">
        <v>1</v>
      </c>
      <c r="CQ50" s="63">
        <v>0</v>
      </c>
      <c r="CR50" s="63">
        <v>0.5</v>
      </c>
      <c r="CS50" s="63">
        <v>0.5</v>
      </c>
      <c r="CT50" s="63">
        <v>0.5</v>
      </c>
      <c r="CU50" s="11">
        <v>0.5</v>
      </c>
      <c r="CV50" s="11">
        <v>0</v>
      </c>
      <c r="CW50" s="11">
        <v>4</v>
      </c>
      <c r="CX50" s="11">
        <v>2</v>
      </c>
      <c r="CY50" s="11">
        <v>0</v>
      </c>
      <c r="CZ50" s="11">
        <v>0</v>
      </c>
      <c r="DA50" s="11">
        <v>0</v>
      </c>
      <c r="DB50" s="11">
        <v>0</v>
      </c>
      <c r="DC50" s="11">
        <v>0</v>
      </c>
      <c r="DD50" s="11">
        <v>0</v>
      </c>
      <c r="DE50" s="11">
        <v>0</v>
      </c>
      <c r="DF50" s="63">
        <v>1.5</v>
      </c>
      <c r="DG50" s="63">
        <v>2</v>
      </c>
      <c r="DH50" s="63">
        <v>0</v>
      </c>
      <c r="DI50" s="63">
        <v>0.5</v>
      </c>
      <c r="DJ50" s="63">
        <v>0.5</v>
      </c>
      <c r="DK50" s="63">
        <v>0.5</v>
      </c>
      <c r="DL50" s="11">
        <v>0</v>
      </c>
      <c r="DM50" s="11">
        <v>0</v>
      </c>
      <c r="DN50" s="11">
        <v>0</v>
      </c>
      <c r="DO50" s="11">
        <v>0</v>
      </c>
      <c r="DP50" s="11">
        <v>0</v>
      </c>
      <c r="DQ50" s="63">
        <v>1</v>
      </c>
      <c r="DR50" s="63">
        <v>0</v>
      </c>
      <c r="DS50" s="63">
        <v>0.5</v>
      </c>
      <c r="DT50" s="63">
        <v>0.5</v>
      </c>
      <c r="DU50" s="63">
        <v>0</v>
      </c>
      <c r="DV50" s="63">
        <v>0.5</v>
      </c>
      <c r="DW50" s="63">
        <v>0</v>
      </c>
      <c r="DX50" s="63">
        <v>0</v>
      </c>
      <c r="DY50" s="63">
        <v>0</v>
      </c>
      <c r="DZ50" s="63">
        <v>0</v>
      </c>
      <c r="EA50" s="63">
        <v>0</v>
      </c>
      <c r="EB50" s="11">
        <v>1.5</v>
      </c>
      <c r="EC50" s="11">
        <v>1.5</v>
      </c>
      <c r="ED50" s="11">
        <v>1</v>
      </c>
      <c r="EE50" s="11">
        <v>1</v>
      </c>
      <c r="EF50" s="11">
        <v>1</v>
      </c>
      <c r="EG50" s="11">
        <v>0.5</v>
      </c>
      <c r="EH50" s="11">
        <v>0.5</v>
      </c>
      <c r="EI50" s="11">
        <v>0</v>
      </c>
      <c r="EJ50" s="11">
        <v>0.5</v>
      </c>
      <c r="EK50" s="11">
        <v>0</v>
      </c>
      <c r="EL50" s="11">
        <v>0</v>
      </c>
      <c r="EM50" s="11">
        <v>0</v>
      </c>
      <c r="EN50" s="11">
        <v>0</v>
      </c>
      <c r="EO50" s="11">
        <v>0</v>
      </c>
      <c r="EP50" s="11">
        <v>6</v>
      </c>
      <c r="EQ50" s="11">
        <v>3.5</v>
      </c>
      <c r="ER50" s="11">
        <v>0</v>
      </c>
      <c r="ES50" s="63">
        <v>0</v>
      </c>
      <c r="ET50" s="63">
        <v>0</v>
      </c>
      <c r="EU50" s="63">
        <v>1</v>
      </c>
      <c r="EV50" s="63">
        <v>0</v>
      </c>
      <c r="EW50" s="63">
        <v>0.5</v>
      </c>
      <c r="EX50" s="63">
        <v>0.5</v>
      </c>
      <c r="EY50" s="63">
        <v>0.5</v>
      </c>
      <c r="EZ50" s="63">
        <v>0</v>
      </c>
      <c r="FA50" s="63">
        <v>0</v>
      </c>
      <c r="FB50" s="63">
        <v>0.5</v>
      </c>
      <c r="FC50" s="63">
        <v>0</v>
      </c>
    </row>
    <row r="51" spans="1:159">
      <c r="A51" s="63">
        <v>0.5</v>
      </c>
      <c r="B51" s="63">
        <v>1</v>
      </c>
      <c r="C51" s="63">
        <v>1.5</v>
      </c>
      <c r="D51" s="63">
        <v>0</v>
      </c>
      <c r="E51" s="63">
        <v>0.5</v>
      </c>
      <c r="F51" s="63">
        <v>0</v>
      </c>
      <c r="G51" s="63">
        <v>0</v>
      </c>
      <c r="H51" s="63">
        <v>0.5</v>
      </c>
      <c r="I51" s="63">
        <v>0.5</v>
      </c>
      <c r="J51" s="63">
        <v>0</v>
      </c>
      <c r="K51" s="63">
        <v>0</v>
      </c>
      <c r="L51" s="63">
        <v>0</v>
      </c>
      <c r="M51" s="63">
        <v>0.5</v>
      </c>
      <c r="N51" s="63">
        <v>0.5</v>
      </c>
      <c r="O51" s="63">
        <v>0</v>
      </c>
      <c r="P51" s="63">
        <v>1.5</v>
      </c>
      <c r="Q51" s="63">
        <v>0</v>
      </c>
      <c r="R51" s="63">
        <v>0</v>
      </c>
      <c r="S51" s="63">
        <v>0</v>
      </c>
      <c r="T51" s="63">
        <v>0</v>
      </c>
      <c r="U51" s="63">
        <v>1</v>
      </c>
      <c r="V51" s="63">
        <v>0</v>
      </c>
      <c r="W51" s="63">
        <v>0</v>
      </c>
      <c r="X51" s="63">
        <v>0</v>
      </c>
      <c r="Y51" s="63">
        <v>0.5</v>
      </c>
      <c r="Z51" s="63">
        <v>0</v>
      </c>
      <c r="AA51" s="63">
        <v>0</v>
      </c>
      <c r="AB51" s="63">
        <v>0</v>
      </c>
      <c r="AC51" s="63">
        <v>0</v>
      </c>
      <c r="AD51" s="63">
        <v>0.5</v>
      </c>
      <c r="AE51" s="63">
        <v>0</v>
      </c>
      <c r="AF51" s="63">
        <v>1</v>
      </c>
      <c r="AG51" s="63">
        <v>0</v>
      </c>
      <c r="AH51" s="11">
        <v>0</v>
      </c>
      <c r="AI51" s="11">
        <v>0</v>
      </c>
      <c r="AJ51" s="11">
        <v>0.5</v>
      </c>
      <c r="AK51" s="11">
        <v>0.5</v>
      </c>
      <c r="AL51" s="11">
        <v>1.5</v>
      </c>
      <c r="AM51" s="11">
        <v>1</v>
      </c>
      <c r="AN51" s="11">
        <v>1</v>
      </c>
      <c r="AO51" s="11">
        <v>1.5</v>
      </c>
      <c r="AP51" s="11">
        <v>3</v>
      </c>
      <c r="AQ51" s="11">
        <v>2.5</v>
      </c>
      <c r="AR51" s="11">
        <v>4.5</v>
      </c>
      <c r="AS51" s="11">
        <v>2.5</v>
      </c>
      <c r="AT51" s="11">
        <v>1.5</v>
      </c>
      <c r="AU51" s="11">
        <v>3.5</v>
      </c>
      <c r="AV51" s="11">
        <v>2</v>
      </c>
      <c r="AW51" s="11">
        <v>1</v>
      </c>
      <c r="AX51" s="11">
        <v>6</v>
      </c>
      <c r="AY51" s="11">
        <v>1.5</v>
      </c>
      <c r="AZ51" s="11">
        <v>1</v>
      </c>
      <c r="BA51" s="11">
        <v>3.5</v>
      </c>
      <c r="BB51" s="11">
        <v>2.5</v>
      </c>
      <c r="BC51" s="11">
        <v>4</v>
      </c>
      <c r="BD51" s="11">
        <v>4</v>
      </c>
      <c r="BE51" s="11">
        <v>7</v>
      </c>
      <c r="BF51" s="11">
        <v>2.5</v>
      </c>
      <c r="BG51" s="11">
        <v>5.5</v>
      </c>
      <c r="BH51" s="11">
        <v>6.5</v>
      </c>
      <c r="BI51" s="11">
        <v>5</v>
      </c>
      <c r="BJ51" s="11">
        <v>5.5</v>
      </c>
      <c r="BK51" s="11">
        <v>6</v>
      </c>
      <c r="BL51" s="11">
        <v>4.5</v>
      </c>
      <c r="BM51" s="11">
        <v>10</v>
      </c>
      <c r="BN51" s="11">
        <v>3.5</v>
      </c>
      <c r="BO51" s="11">
        <v>4.5</v>
      </c>
      <c r="BP51" s="11">
        <v>6</v>
      </c>
      <c r="BQ51" s="11">
        <v>3.5</v>
      </c>
      <c r="BR51" s="11">
        <v>0.5</v>
      </c>
      <c r="BS51" s="11">
        <v>0.5</v>
      </c>
      <c r="BT51" s="11">
        <v>1</v>
      </c>
      <c r="BU51" s="11">
        <v>1</v>
      </c>
      <c r="BV51" s="11">
        <v>1</v>
      </c>
      <c r="BW51" s="11">
        <v>2.5</v>
      </c>
      <c r="BX51" s="11">
        <v>3.5</v>
      </c>
      <c r="BY51" s="11">
        <v>1.5</v>
      </c>
      <c r="BZ51" s="11">
        <v>3</v>
      </c>
      <c r="CA51" s="11">
        <v>0</v>
      </c>
      <c r="CB51" s="11">
        <v>0</v>
      </c>
      <c r="CC51" s="11">
        <v>5</v>
      </c>
      <c r="CD51" s="11">
        <v>4</v>
      </c>
      <c r="CE51" s="11">
        <v>5</v>
      </c>
      <c r="CF51" s="11">
        <v>6</v>
      </c>
      <c r="CG51" s="11">
        <v>3.5</v>
      </c>
      <c r="CH51" s="11">
        <v>1.5</v>
      </c>
      <c r="CI51" s="11">
        <v>1.5</v>
      </c>
      <c r="CJ51" s="11">
        <v>6</v>
      </c>
      <c r="CK51" s="11">
        <v>0</v>
      </c>
      <c r="CL51" s="11">
        <v>0</v>
      </c>
      <c r="CM51" s="11">
        <v>3</v>
      </c>
      <c r="CN51" s="11">
        <v>3</v>
      </c>
      <c r="CO51" s="11">
        <v>3</v>
      </c>
      <c r="CP51" s="63">
        <v>0.5</v>
      </c>
      <c r="CQ51" s="63">
        <v>0.5</v>
      </c>
      <c r="CR51" s="63">
        <v>0.5</v>
      </c>
      <c r="CS51" s="63">
        <v>0.5</v>
      </c>
      <c r="CT51" s="63">
        <v>1</v>
      </c>
      <c r="CU51" s="11">
        <v>2</v>
      </c>
      <c r="CV51" s="11">
        <v>0.5</v>
      </c>
      <c r="CW51" s="11">
        <v>2</v>
      </c>
      <c r="CX51" s="11">
        <v>3.5</v>
      </c>
      <c r="CY51" s="11">
        <v>2.5</v>
      </c>
      <c r="CZ51" s="11">
        <v>0</v>
      </c>
      <c r="DA51" s="11">
        <v>0</v>
      </c>
      <c r="DB51" s="11">
        <v>0</v>
      </c>
      <c r="DC51" s="11">
        <v>0</v>
      </c>
      <c r="DD51" s="11">
        <v>0</v>
      </c>
      <c r="DE51" s="11">
        <v>0</v>
      </c>
      <c r="DF51" s="63">
        <v>0.5</v>
      </c>
      <c r="DG51" s="63">
        <v>9</v>
      </c>
      <c r="DH51" s="63">
        <v>1.5</v>
      </c>
      <c r="DI51" s="63">
        <v>1</v>
      </c>
      <c r="DJ51" s="63">
        <v>1</v>
      </c>
      <c r="DK51" s="63">
        <v>0</v>
      </c>
      <c r="DL51" s="11">
        <v>0</v>
      </c>
      <c r="DM51" s="11">
        <v>0</v>
      </c>
      <c r="DN51" s="11">
        <v>2.5</v>
      </c>
      <c r="DO51" s="11">
        <v>2.5</v>
      </c>
      <c r="DP51" s="11">
        <v>0</v>
      </c>
      <c r="DQ51" s="63">
        <v>0</v>
      </c>
      <c r="DR51" s="63">
        <v>0</v>
      </c>
      <c r="DS51" s="63">
        <v>0</v>
      </c>
      <c r="DT51" s="63">
        <v>0.5</v>
      </c>
      <c r="DU51" s="63">
        <v>0</v>
      </c>
      <c r="DV51" s="63">
        <v>0</v>
      </c>
      <c r="DW51" s="63">
        <v>0</v>
      </c>
      <c r="DX51" s="63">
        <v>0</v>
      </c>
      <c r="DY51" s="63">
        <v>0</v>
      </c>
      <c r="DZ51" s="63">
        <v>0</v>
      </c>
      <c r="EA51" s="63">
        <v>0</v>
      </c>
      <c r="EB51" s="11">
        <v>5</v>
      </c>
      <c r="EC51" s="11">
        <v>5</v>
      </c>
      <c r="ED51" s="11">
        <v>4.5</v>
      </c>
      <c r="EE51" s="11">
        <v>4.5</v>
      </c>
      <c r="EF51" s="11">
        <v>4</v>
      </c>
      <c r="EG51" s="11">
        <v>1.5</v>
      </c>
      <c r="EH51" s="11">
        <v>2</v>
      </c>
      <c r="EI51" s="11">
        <v>2.5</v>
      </c>
      <c r="EJ51" s="11">
        <v>3.5</v>
      </c>
      <c r="EK51" s="11">
        <v>4.5</v>
      </c>
      <c r="EL51" s="11">
        <v>1</v>
      </c>
      <c r="EM51" s="11">
        <v>3.5</v>
      </c>
      <c r="EN51" s="11">
        <v>3.5</v>
      </c>
      <c r="EO51" s="11">
        <v>0</v>
      </c>
      <c r="EP51" s="11">
        <v>1.5</v>
      </c>
      <c r="EQ51" s="11">
        <v>1</v>
      </c>
      <c r="ER51" s="11">
        <v>3</v>
      </c>
      <c r="ES51" s="63">
        <v>1</v>
      </c>
      <c r="ET51" s="63">
        <v>0.5</v>
      </c>
      <c r="EU51" s="63">
        <v>0.5</v>
      </c>
      <c r="EV51" s="63">
        <v>0.5</v>
      </c>
      <c r="EW51" s="63">
        <v>0.5</v>
      </c>
      <c r="EX51" s="63">
        <v>0.5</v>
      </c>
      <c r="EY51" s="63">
        <v>0.5</v>
      </c>
      <c r="EZ51" s="63">
        <v>0.5</v>
      </c>
      <c r="FA51" s="63">
        <v>0</v>
      </c>
      <c r="FB51" s="63">
        <v>0.5</v>
      </c>
      <c r="FC51" s="63">
        <v>0</v>
      </c>
    </row>
    <row r="52" spans="1:159">
      <c r="A52" s="59">
        <v>0</v>
      </c>
      <c r="B52" s="59">
        <v>0</v>
      </c>
      <c r="C52" s="59">
        <v>0</v>
      </c>
      <c r="D52" s="59">
        <v>0</v>
      </c>
      <c r="E52" s="59">
        <v>0</v>
      </c>
      <c r="F52" s="59">
        <v>1</v>
      </c>
      <c r="G52" s="59">
        <v>1</v>
      </c>
      <c r="H52" s="59">
        <v>0</v>
      </c>
      <c r="I52" s="59">
        <v>0</v>
      </c>
      <c r="J52" s="59">
        <v>0</v>
      </c>
      <c r="K52" s="59">
        <v>0</v>
      </c>
      <c r="L52" s="59">
        <v>0</v>
      </c>
      <c r="M52" s="59">
        <v>0</v>
      </c>
      <c r="N52" s="59">
        <v>0</v>
      </c>
      <c r="O52" s="59">
        <v>0</v>
      </c>
      <c r="P52" s="59">
        <v>0</v>
      </c>
      <c r="Q52" s="59">
        <v>0</v>
      </c>
      <c r="R52" s="59">
        <v>0</v>
      </c>
      <c r="S52" s="59">
        <v>0</v>
      </c>
      <c r="T52" s="59">
        <v>0</v>
      </c>
      <c r="U52" s="59">
        <v>0</v>
      </c>
      <c r="V52" s="59">
        <v>0</v>
      </c>
      <c r="W52" s="59">
        <v>0</v>
      </c>
      <c r="X52" s="59">
        <v>0</v>
      </c>
      <c r="Y52" s="59">
        <v>0</v>
      </c>
      <c r="Z52" s="59">
        <v>0</v>
      </c>
      <c r="AA52" s="59">
        <v>0</v>
      </c>
      <c r="AB52" s="59">
        <v>0</v>
      </c>
      <c r="AC52" s="59">
        <v>0</v>
      </c>
      <c r="AD52" s="59">
        <v>0</v>
      </c>
      <c r="AE52" s="59">
        <v>0</v>
      </c>
      <c r="AF52" s="59">
        <v>0</v>
      </c>
      <c r="AG52" s="59">
        <v>0</v>
      </c>
      <c r="AH52" s="11">
        <v>0</v>
      </c>
      <c r="AI52" s="11">
        <v>0</v>
      </c>
      <c r="AJ52" s="11">
        <v>0</v>
      </c>
      <c r="AK52" s="11">
        <v>0</v>
      </c>
      <c r="AL52" s="11">
        <v>0</v>
      </c>
      <c r="AM52" s="11">
        <v>0</v>
      </c>
      <c r="AN52" s="11">
        <v>0</v>
      </c>
      <c r="AO52" s="11">
        <v>0</v>
      </c>
      <c r="AP52" s="11">
        <v>0</v>
      </c>
      <c r="AQ52" s="11">
        <v>0</v>
      </c>
      <c r="AR52" s="11">
        <v>0</v>
      </c>
      <c r="AS52" s="11">
        <v>0</v>
      </c>
      <c r="AT52" s="11">
        <v>0</v>
      </c>
      <c r="AU52" s="11">
        <v>0</v>
      </c>
      <c r="AV52" s="11">
        <v>0</v>
      </c>
      <c r="AW52" s="11">
        <v>0</v>
      </c>
      <c r="AX52" s="11">
        <v>0</v>
      </c>
      <c r="AY52" s="11">
        <v>0</v>
      </c>
      <c r="AZ52" s="11">
        <v>0</v>
      </c>
      <c r="BA52" s="11">
        <v>0</v>
      </c>
      <c r="BB52" s="11">
        <v>0</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c r="BZ52" s="11">
        <v>0</v>
      </c>
      <c r="CA52" s="11">
        <v>0</v>
      </c>
      <c r="CB52" s="11">
        <v>0</v>
      </c>
      <c r="CC52" s="11">
        <v>0</v>
      </c>
      <c r="CD52" s="11">
        <v>0</v>
      </c>
      <c r="CE52" s="11">
        <v>0</v>
      </c>
      <c r="CF52" s="11">
        <v>0</v>
      </c>
      <c r="CG52" s="11">
        <v>0</v>
      </c>
      <c r="CH52" s="11">
        <v>0</v>
      </c>
      <c r="CI52" s="11">
        <v>0</v>
      </c>
      <c r="CJ52" s="11">
        <v>0</v>
      </c>
      <c r="CK52" s="11">
        <v>0</v>
      </c>
      <c r="CL52" s="11">
        <v>0</v>
      </c>
      <c r="CM52" s="11">
        <v>0</v>
      </c>
      <c r="CN52" s="11">
        <v>0</v>
      </c>
      <c r="CO52" s="11">
        <v>0</v>
      </c>
      <c r="CP52" s="59">
        <v>0</v>
      </c>
      <c r="CQ52" s="59">
        <v>0</v>
      </c>
      <c r="CR52" s="59">
        <v>0</v>
      </c>
      <c r="CS52" s="59">
        <v>1</v>
      </c>
      <c r="CT52" s="59">
        <v>2</v>
      </c>
      <c r="CU52" s="11">
        <v>0</v>
      </c>
      <c r="CV52" s="11">
        <v>0</v>
      </c>
      <c r="CW52" s="11">
        <v>0</v>
      </c>
      <c r="CX52" s="11">
        <v>0</v>
      </c>
      <c r="CY52" s="11">
        <v>0</v>
      </c>
      <c r="CZ52" s="11">
        <v>0</v>
      </c>
      <c r="DA52" s="11">
        <v>0</v>
      </c>
      <c r="DB52" s="11">
        <v>0</v>
      </c>
      <c r="DC52" s="11">
        <v>0</v>
      </c>
      <c r="DD52" s="11">
        <v>0</v>
      </c>
      <c r="DE52" s="11">
        <v>0</v>
      </c>
      <c r="DF52" s="59">
        <v>0</v>
      </c>
      <c r="DG52" s="59">
        <v>0</v>
      </c>
      <c r="DH52" s="59">
        <v>0</v>
      </c>
      <c r="DI52" s="59">
        <v>0</v>
      </c>
      <c r="DJ52" s="59">
        <v>0</v>
      </c>
      <c r="DK52" s="59">
        <v>0</v>
      </c>
      <c r="DL52" s="11">
        <v>0</v>
      </c>
      <c r="DM52" s="11">
        <v>0</v>
      </c>
      <c r="DN52" s="11">
        <v>0</v>
      </c>
      <c r="DO52" s="11">
        <v>0</v>
      </c>
      <c r="DP52" s="11">
        <v>0</v>
      </c>
      <c r="DQ52" s="59">
        <v>0</v>
      </c>
      <c r="DR52" s="59">
        <v>0</v>
      </c>
      <c r="DS52" s="59">
        <v>0</v>
      </c>
      <c r="DT52" s="59">
        <v>0</v>
      </c>
      <c r="DU52" s="59">
        <v>0</v>
      </c>
      <c r="DV52" s="59">
        <v>0</v>
      </c>
      <c r="DW52" s="59">
        <v>0</v>
      </c>
      <c r="DX52" s="59">
        <v>0</v>
      </c>
      <c r="DY52" s="59">
        <v>0</v>
      </c>
      <c r="DZ52" s="59">
        <v>0</v>
      </c>
      <c r="EA52" s="59">
        <v>0</v>
      </c>
      <c r="EB52" s="11">
        <v>0</v>
      </c>
      <c r="EC52" s="11">
        <v>0</v>
      </c>
      <c r="ED52" s="11">
        <v>0</v>
      </c>
      <c r="EE52" s="11">
        <v>0</v>
      </c>
      <c r="EF52" s="11">
        <v>0</v>
      </c>
      <c r="EG52" s="11">
        <v>0</v>
      </c>
      <c r="EH52" s="11">
        <v>0</v>
      </c>
      <c r="EI52" s="11">
        <v>0</v>
      </c>
      <c r="EJ52" s="11">
        <v>0</v>
      </c>
      <c r="EK52" s="11">
        <v>0</v>
      </c>
      <c r="EL52" s="11">
        <v>0</v>
      </c>
      <c r="EM52" s="11">
        <v>0</v>
      </c>
      <c r="EN52" s="11">
        <v>0</v>
      </c>
      <c r="EO52" s="11">
        <v>0</v>
      </c>
      <c r="EP52" s="11">
        <v>0</v>
      </c>
      <c r="EQ52" s="11">
        <v>0</v>
      </c>
      <c r="ER52" s="11">
        <v>0</v>
      </c>
      <c r="ES52" s="59">
        <v>0</v>
      </c>
      <c r="ET52" s="59">
        <v>0</v>
      </c>
      <c r="EU52" s="59">
        <v>1</v>
      </c>
      <c r="EV52" s="59">
        <v>0</v>
      </c>
      <c r="EW52" s="59">
        <v>0</v>
      </c>
      <c r="EX52" s="59">
        <v>2</v>
      </c>
      <c r="EY52" s="59">
        <v>0</v>
      </c>
      <c r="EZ52" s="59">
        <v>0</v>
      </c>
      <c r="FA52" s="59">
        <v>0</v>
      </c>
      <c r="FB52" s="59">
        <v>0</v>
      </c>
      <c r="FC52" s="59">
        <v>0</v>
      </c>
    </row>
    <row r="53" spans="1:159">
      <c r="A53" s="59">
        <v>0.5</v>
      </c>
      <c r="B53" s="59">
        <v>0</v>
      </c>
      <c r="C53" s="59">
        <v>0</v>
      </c>
      <c r="D53" s="59">
        <v>2</v>
      </c>
      <c r="E53" s="59">
        <v>0.5</v>
      </c>
      <c r="F53" s="59">
        <v>0</v>
      </c>
      <c r="G53" s="59">
        <v>0</v>
      </c>
      <c r="H53" s="59">
        <v>0.5</v>
      </c>
      <c r="I53" s="59">
        <v>0.5</v>
      </c>
      <c r="J53" s="59">
        <v>0.5</v>
      </c>
      <c r="K53" s="59">
        <v>0.5</v>
      </c>
      <c r="L53" s="59">
        <v>0</v>
      </c>
      <c r="M53" s="59">
        <v>0</v>
      </c>
      <c r="N53" s="59">
        <v>0</v>
      </c>
      <c r="O53" s="59">
        <v>0</v>
      </c>
      <c r="P53" s="59">
        <v>0</v>
      </c>
      <c r="Q53" s="59">
        <v>0</v>
      </c>
      <c r="R53" s="59">
        <v>0</v>
      </c>
      <c r="S53" s="59">
        <v>0</v>
      </c>
      <c r="T53" s="59">
        <v>0</v>
      </c>
      <c r="U53" s="59">
        <v>0</v>
      </c>
      <c r="V53" s="59">
        <v>0</v>
      </c>
      <c r="W53" s="59">
        <v>0</v>
      </c>
      <c r="X53" s="59">
        <v>0</v>
      </c>
      <c r="Y53" s="59">
        <v>0.5</v>
      </c>
      <c r="Z53" s="59">
        <v>0</v>
      </c>
      <c r="AA53" s="59">
        <v>0</v>
      </c>
      <c r="AB53" s="59">
        <v>0</v>
      </c>
      <c r="AC53" s="59">
        <v>0</v>
      </c>
      <c r="AD53" s="59">
        <v>0</v>
      </c>
      <c r="AE53" s="59">
        <v>0</v>
      </c>
      <c r="AF53" s="59">
        <v>0</v>
      </c>
      <c r="AG53" s="59">
        <v>0</v>
      </c>
      <c r="AH53" s="11">
        <v>0</v>
      </c>
      <c r="AI53" s="11">
        <v>0</v>
      </c>
      <c r="AJ53" s="11">
        <v>0</v>
      </c>
      <c r="AK53" s="11">
        <v>0</v>
      </c>
      <c r="AL53" s="11">
        <v>0</v>
      </c>
      <c r="AM53" s="11">
        <v>0</v>
      </c>
      <c r="AN53" s="11">
        <v>0</v>
      </c>
      <c r="AO53" s="11">
        <v>0</v>
      </c>
      <c r="AP53" s="11">
        <v>0</v>
      </c>
      <c r="AQ53" s="11">
        <v>0</v>
      </c>
      <c r="AR53" s="11">
        <v>0</v>
      </c>
      <c r="AS53" s="11">
        <v>0</v>
      </c>
      <c r="AT53" s="11">
        <v>0</v>
      </c>
      <c r="AU53" s="11">
        <v>0</v>
      </c>
      <c r="AV53" s="11">
        <v>0</v>
      </c>
      <c r="AW53" s="11">
        <v>0</v>
      </c>
      <c r="AX53" s="11">
        <v>0</v>
      </c>
      <c r="AY53" s="11">
        <v>0</v>
      </c>
      <c r="AZ53" s="11">
        <v>0</v>
      </c>
      <c r="BA53" s="11">
        <v>0</v>
      </c>
      <c r="BB53" s="11">
        <v>0</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c r="BZ53" s="11">
        <v>0</v>
      </c>
      <c r="CA53" s="11">
        <v>0</v>
      </c>
      <c r="CB53" s="11">
        <v>0</v>
      </c>
      <c r="CC53" s="11">
        <v>0</v>
      </c>
      <c r="CD53" s="11">
        <v>0</v>
      </c>
      <c r="CE53" s="11">
        <v>0</v>
      </c>
      <c r="CF53" s="11">
        <v>0</v>
      </c>
      <c r="CG53" s="11">
        <v>0</v>
      </c>
      <c r="CH53" s="11">
        <v>0</v>
      </c>
      <c r="CI53" s="11">
        <v>0</v>
      </c>
      <c r="CJ53" s="11">
        <v>0</v>
      </c>
      <c r="CK53" s="11">
        <v>0</v>
      </c>
      <c r="CL53" s="11">
        <v>0</v>
      </c>
      <c r="CM53" s="11">
        <v>0</v>
      </c>
      <c r="CN53" s="11">
        <v>0</v>
      </c>
      <c r="CO53" s="11">
        <v>0</v>
      </c>
      <c r="CP53" s="59">
        <v>0.5</v>
      </c>
      <c r="CQ53" s="59">
        <v>0</v>
      </c>
      <c r="CR53" s="59">
        <v>0.5</v>
      </c>
      <c r="CS53" s="59">
        <v>0.5</v>
      </c>
      <c r="CT53" s="59">
        <v>0.5</v>
      </c>
      <c r="CU53" s="11">
        <v>0</v>
      </c>
      <c r="CV53" s="11">
        <v>0</v>
      </c>
      <c r="CW53" s="11">
        <v>0</v>
      </c>
      <c r="CX53" s="11">
        <v>0</v>
      </c>
      <c r="CY53" s="11">
        <v>0</v>
      </c>
      <c r="CZ53" s="11">
        <v>0</v>
      </c>
      <c r="DA53" s="11">
        <v>0</v>
      </c>
      <c r="DB53" s="11">
        <v>0</v>
      </c>
      <c r="DC53" s="11">
        <v>0</v>
      </c>
      <c r="DD53" s="11">
        <v>0</v>
      </c>
      <c r="DE53" s="11">
        <v>0</v>
      </c>
      <c r="DF53" s="59">
        <v>0</v>
      </c>
      <c r="DG53" s="59">
        <v>0</v>
      </c>
      <c r="DH53" s="59">
        <v>0</v>
      </c>
      <c r="DI53" s="59">
        <v>0</v>
      </c>
      <c r="DJ53" s="59">
        <v>0</v>
      </c>
      <c r="DK53" s="59">
        <v>0</v>
      </c>
      <c r="DL53" s="11">
        <v>0</v>
      </c>
      <c r="DM53" s="11">
        <v>0</v>
      </c>
      <c r="DN53" s="11">
        <v>0</v>
      </c>
      <c r="DO53" s="11">
        <v>0</v>
      </c>
      <c r="DP53" s="11">
        <v>0</v>
      </c>
      <c r="DQ53" s="59">
        <v>0</v>
      </c>
      <c r="DR53" s="59">
        <v>0</v>
      </c>
      <c r="DS53" s="59">
        <v>0</v>
      </c>
      <c r="DT53" s="59">
        <v>0</v>
      </c>
      <c r="DU53" s="59">
        <v>0</v>
      </c>
      <c r="DV53" s="59">
        <v>0</v>
      </c>
      <c r="DW53" s="59">
        <v>0</v>
      </c>
      <c r="DX53" s="59">
        <v>0</v>
      </c>
      <c r="DY53" s="59">
        <v>0</v>
      </c>
      <c r="DZ53" s="59">
        <v>0</v>
      </c>
      <c r="EA53" s="59">
        <v>0</v>
      </c>
      <c r="EB53" s="11">
        <v>0</v>
      </c>
      <c r="EC53" s="11">
        <v>0</v>
      </c>
      <c r="ED53" s="11">
        <v>0</v>
      </c>
      <c r="EE53" s="11">
        <v>0</v>
      </c>
      <c r="EF53" s="11">
        <v>0</v>
      </c>
      <c r="EG53" s="11">
        <v>0</v>
      </c>
      <c r="EH53" s="11">
        <v>0</v>
      </c>
      <c r="EI53" s="11">
        <v>0</v>
      </c>
      <c r="EJ53" s="11">
        <v>0</v>
      </c>
      <c r="EK53" s="11">
        <v>0</v>
      </c>
      <c r="EL53" s="11">
        <v>0</v>
      </c>
      <c r="EM53" s="11">
        <v>0</v>
      </c>
      <c r="EN53" s="11">
        <v>0</v>
      </c>
      <c r="EO53" s="11">
        <v>0</v>
      </c>
      <c r="EP53" s="11">
        <v>0</v>
      </c>
      <c r="EQ53" s="11">
        <v>0</v>
      </c>
      <c r="ER53" s="11">
        <v>0</v>
      </c>
      <c r="ES53" s="59">
        <v>0.5</v>
      </c>
      <c r="ET53" s="59">
        <v>0.5</v>
      </c>
      <c r="EU53" s="59">
        <v>0</v>
      </c>
      <c r="EV53" s="59">
        <v>1</v>
      </c>
      <c r="EW53" s="59">
        <v>0</v>
      </c>
      <c r="EX53" s="59">
        <v>0.5</v>
      </c>
      <c r="EY53" s="59">
        <v>0</v>
      </c>
      <c r="EZ53" s="59">
        <v>0</v>
      </c>
      <c r="FA53" s="59">
        <v>0</v>
      </c>
      <c r="FB53" s="59">
        <v>0</v>
      </c>
      <c r="FC53" s="59">
        <v>0</v>
      </c>
    </row>
    <row r="54" spans="1:159">
      <c r="A54" s="59">
        <v>3.5</v>
      </c>
      <c r="B54" s="59">
        <v>4</v>
      </c>
      <c r="C54" s="59">
        <v>3</v>
      </c>
      <c r="D54" s="59">
        <v>4</v>
      </c>
      <c r="E54" s="59">
        <v>2</v>
      </c>
      <c r="F54" s="59">
        <v>2.5</v>
      </c>
      <c r="G54" s="59">
        <v>2.5</v>
      </c>
      <c r="H54" s="59">
        <v>0.5</v>
      </c>
      <c r="I54" s="59">
        <v>0</v>
      </c>
      <c r="J54" s="59">
        <v>0</v>
      </c>
      <c r="K54" s="59">
        <v>0</v>
      </c>
      <c r="L54" s="59">
        <v>4</v>
      </c>
      <c r="M54" s="59">
        <v>0</v>
      </c>
      <c r="N54" s="59">
        <v>1.5</v>
      </c>
      <c r="O54" s="59">
        <v>0</v>
      </c>
      <c r="P54" s="59">
        <v>0.5</v>
      </c>
      <c r="Q54" s="59">
        <v>0.5</v>
      </c>
      <c r="R54" s="59">
        <v>2</v>
      </c>
      <c r="S54" s="59">
        <v>2</v>
      </c>
      <c r="T54" s="59">
        <v>0</v>
      </c>
      <c r="U54" s="59">
        <v>0</v>
      </c>
      <c r="V54" s="59">
        <v>0</v>
      </c>
      <c r="W54" s="59">
        <v>0</v>
      </c>
      <c r="X54" s="59">
        <v>0</v>
      </c>
      <c r="Y54" s="59">
        <v>1</v>
      </c>
      <c r="Z54" s="59">
        <v>0</v>
      </c>
      <c r="AA54" s="59">
        <v>0</v>
      </c>
      <c r="AB54" s="59">
        <v>1.5</v>
      </c>
      <c r="AC54" s="59">
        <v>0</v>
      </c>
      <c r="AD54" s="59">
        <v>0</v>
      </c>
      <c r="AE54" s="59">
        <v>2</v>
      </c>
      <c r="AF54" s="59">
        <v>2.5</v>
      </c>
      <c r="AG54" s="59">
        <v>2</v>
      </c>
      <c r="AH54" s="11">
        <v>0</v>
      </c>
      <c r="AI54" s="11">
        <v>0</v>
      </c>
      <c r="AJ54" s="11">
        <v>0</v>
      </c>
      <c r="AK54" s="11">
        <v>0</v>
      </c>
      <c r="AL54" s="11">
        <v>0</v>
      </c>
      <c r="AM54" s="11">
        <v>3.5</v>
      </c>
      <c r="AN54" s="11">
        <v>1.5</v>
      </c>
      <c r="AO54" s="11">
        <v>5.5</v>
      </c>
      <c r="AP54" s="11">
        <v>8</v>
      </c>
      <c r="AQ54" s="11">
        <v>4</v>
      </c>
      <c r="AR54" s="11">
        <v>0</v>
      </c>
      <c r="AS54" s="11">
        <v>0</v>
      </c>
      <c r="AT54" s="11">
        <v>0</v>
      </c>
      <c r="AU54" s="11">
        <v>2</v>
      </c>
      <c r="AV54" s="11">
        <v>2</v>
      </c>
      <c r="AW54" s="11">
        <v>0</v>
      </c>
      <c r="AX54" s="11">
        <v>0</v>
      </c>
      <c r="AY54" s="11">
        <v>0</v>
      </c>
      <c r="AZ54" s="11">
        <v>3</v>
      </c>
      <c r="BA54" s="11">
        <v>0</v>
      </c>
      <c r="BB54" s="11">
        <v>0</v>
      </c>
      <c r="BC54" s="11">
        <v>0</v>
      </c>
      <c r="BD54" s="11">
        <v>0</v>
      </c>
      <c r="BE54" s="11">
        <v>0</v>
      </c>
      <c r="BF54" s="11">
        <v>0</v>
      </c>
      <c r="BG54" s="11">
        <v>0</v>
      </c>
      <c r="BH54" s="11">
        <v>4</v>
      </c>
      <c r="BI54" s="11">
        <v>2.5</v>
      </c>
      <c r="BJ54" s="11">
        <v>0</v>
      </c>
      <c r="BK54" s="11">
        <v>2</v>
      </c>
      <c r="BL54" s="11">
        <v>0</v>
      </c>
      <c r="BM54" s="11">
        <v>0</v>
      </c>
      <c r="BN54" s="11">
        <v>4</v>
      </c>
      <c r="BO54" s="11">
        <v>0</v>
      </c>
      <c r="BP54" s="11">
        <v>3</v>
      </c>
      <c r="BQ54" s="11">
        <v>1</v>
      </c>
      <c r="BR54" s="11">
        <v>0</v>
      </c>
      <c r="BS54" s="11">
        <v>0</v>
      </c>
      <c r="BT54" s="11">
        <v>0</v>
      </c>
      <c r="BU54" s="11">
        <v>0</v>
      </c>
      <c r="BV54" s="11">
        <v>0.5</v>
      </c>
      <c r="BW54" s="11">
        <v>2.5</v>
      </c>
      <c r="BX54" s="11">
        <v>0</v>
      </c>
      <c r="BY54" s="11">
        <v>0</v>
      </c>
      <c r="BZ54" s="11">
        <v>1.5</v>
      </c>
      <c r="CA54" s="11">
        <v>0</v>
      </c>
      <c r="CB54" s="11">
        <v>0</v>
      </c>
      <c r="CC54" s="11">
        <v>0</v>
      </c>
      <c r="CD54" s="11">
        <v>0</v>
      </c>
      <c r="CE54" s="11">
        <v>0</v>
      </c>
      <c r="CF54" s="11">
        <v>3</v>
      </c>
      <c r="CG54" s="11">
        <v>2.5</v>
      </c>
      <c r="CH54" s="11">
        <v>0</v>
      </c>
      <c r="CI54" s="11">
        <v>0</v>
      </c>
      <c r="CJ54" s="11">
        <v>0</v>
      </c>
      <c r="CK54" s="11">
        <v>0</v>
      </c>
      <c r="CL54" s="11">
        <v>0</v>
      </c>
      <c r="CM54" s="11">
        <v>0</v>
      </c>
      <c r="CN54" s="11">
        <v>0</v>
      </c>
      <c r="CO54" s="11">
        <v>0</v>
      </c>
      <c r="CP54" s="59">
        <v>5</v>
      </c>
      <c r="CQ54" s="59">
        <v>3</v>
      </c>
      <c r="CR54" s="59">
        <v>3.5</v>
      </c>
      <c r="CS54" s="59">
        <v>1</v>
      </c>
      <c r="CT54" s="59">
        <v>5</v>
      </c>
      <c r="CU54" s="11">
        <v>0</v>
      </c>
      <c r="CV54" s="11">
        <v>0</v>
      </c>
      <c r="CW54" s="11">
        <v>0</v>
      </c>
      <c r="CX54" s="11">
        <v>0</v>
      </c>
      <c r="CY54" s="11">
        <v>0.5</v>
      </c>
      <c r="CZ54" s="11">
        <v>0</v>
      </c>
      <c r="DA54" s="11">
        <v>0</v>
      </c>
      <c r="DB54" s="11">
        <v>0</v>
      </c>
      <c r="DC54" s="11">
        <v>0</v>
      </c>
      <c r="DD54" s="11">
        <v>0</v>
      </c>
      <c r="DE54" s="11">
        <v>0</v>
      </c>
      <c r="DF54" s="59">
        <v>0</v>
      </c>
      <c r="DG54" s="59">
        <v>6.5</v>
      </c>
      <c r="DH54" s="59">
        <v>0</v>
      </c>
      <c r="DI54" s="59">
        <v>4</v>
      </c>
      <c r="DJ54" s="59">
        <v>2</v>
      </c>
      <c r="DK54" s="59">
        <v>0</v>
      </c>
      <c r="DL54" s="11">
        <v>0</v>
      </c>
      <c r="DM54" s="11">
        <v>0</v>
      </c>
      <c r="DN54" s="11">
        <v>3.5</v>
      </c>
      <c r="DO54" s="11">
        <v>0</v>
      </c>
      <c r="DP54" s="11">
        <v>0</v>
      </c>
      <c r="DQ54" s="59">
        <v>0</v>
      </c>
      <c r="DR54" s="59">
        <v>0</v>
      </c>
      <c r="DS54" s="59">
        <v>0</v>
      </c>
      <c r="DT54" s="59">
        <v>2</v>
      </c>
      <c r="DU54" s="59">
        <v>2.5</v>
      </c>
      <c r="DV54" s="59">
        <v>0</v>
      </c>
      <c r="DW54" s="59">
        <v>0</v>
      </c>
      <c r="DX54" s="59">
        <v>0</v>
      </c>
      <c r="DY54" s="59">
        <v>0</v>
      </c>
      <c r="DZ54" s="59">
        <v>0</v>
      </c>
      <c r="EA54" s="59">
        <v>0</v>
      </c>
      <c r="EB54" s="11">
        <v>0</v>
      </c>
      <c r="EC54" s="11">
        <v>0</v>
      </c>
      <c r="ED54" s="11">
        <v>0</v>
      </c>
      <c r="EE54" s="11">
        <v>0</v>
      </c>
      <c r="EF54" s="11">
        <v>0</v>
      </c>
      <c r="EG54" s="11">
        <v>1</v>
      </c>
      <c r="EH54" s="11">
        <v>0</v>
      </c>
      <c r="EI54" s="11">
        <v>0</v>
      </c>
      <c r="EJ54" s="11">
        <v>0</v>
      </c>
      <c r="EK54" s="11">
        <v>1</v>
      </c>
      <c r="EL54" s="11">
        <v>6.5</v>
      </c>
      <c r="EM54" s="11">
        <v>0</v>
      </c>
      <c r="EN54" s="11">
        <v>0</v>
      </c>
      <c r="EO54" s="11">
        <v>0</v>
      </c>
      <c r="EP54" s="11">
        <v>0</v>
      </c>
      <c r="EQ54" s="11">
        <v>0</v>
      </c>
      <c r="ER54" s="11">
        <v>0</v>
      </c>
      <c r="ES54" s="59">
        <v>4</v>
      </c>
      <c r="ET54" s="59">
        <v>5.5</v>
      </c>
      <c r="EU54" s="59">
        <v>3</v>
      </c>
      <c r="EV54" s="59">
        <v>2</v>
      </c>
      <c r="EW54" s="59">
        <v>3.5</v>
      </c>
      <c r="EX54" s="59">
        <v>9</v>
      </c>
      <c r="EY54" s="59">
        <v>0</v>
      </c>
      <c r="EZ54" s="59">
        <v>2</v>
      </c>
      <c r="FA54" s="59">
        <v>0.5</v>
      </c>
      <c r="FB54" s="59">
        <v>2.5</v>
      </c>
      <c r="FC54" s="59">
        <v>3</v>
      </c>
    </row>
    <row r="55" spans="1:159">
      <c r="A55" s="59">
        <v>0</v>
      </c>
      <c r="B55" s="59">
        <v>1</v>
      </c>
      <c r="C55" s="59">
        <v>1.5</v>
      </c>
      <c r="D55" s="59">
        <v>1</v>
      </c>
      <c r="E55" s="59">
        <v>2</v>
      </c>
      <c r="F55" s="59">
        <v>0</v>
      </c>
      <c r="G55" s="59">
        <v>0</v>
      </c>
      <c r="H55" s="59">
        <v>0</v>
      </c>
      <c r="I55" s="59">
        <v>0.5</v>
      </c>
      <c r="J55" s="59">
        <v>0</v>
      </c>
      <c r="K55" s="59">
        <v>0</v>
      </c>
      <c r="L55" s="59">
        <v>0.5</v>
      </c>
      <c r="M55" s="59">
        <v>0</v>
      </c>
      <c r="N55" s="59">
        <v>1</v>
      </c>
      <c r="O55" s="59">
        <v>0</v>
      </c>
      <c r="P55" s="59">
        <v>1.5</v>
      </c>
      <c r="Q55" s="59">
        <v>0</v>
      </c>
      <c r="R55" s="59">
        <v>0</v>
      </c>
      <c r="S55" s="59">
        <v>0</v>
      </c>
      <c r="T55" s="59">
        <v>0.5</v>
      </c>
      <c r="U55" s="59">
        <v>1</v>
      </c>
      <c r="V55" s="59">
        <v>0.5</v>
      </c>
      <c r="W55" s="59">
        <v>0</v>
      </c>
      <c r="X55" s="59">
        <v>0</v>
      </c>
      <c r="Y55" s="59">
        <v>0.5</v>
      </c>
      <c r="Z55" s="59">
        <v>0.5</v>
      </c>
      <c r="AA55" s="59">
        <v>0</v>
      </c>
      <c r="AB55" s="59">
        <v>0.5</v>
      </c>
      <c r="AC55" s="59">
        <v>0</v>
      </c>
      <c r="AD55" s="59">
        <v>0.5</v>
      </c>
      <c r="AE55" s="59">
        <v>0</v>
      </c>
      <c r="AF55" s="59">
        <v>0</v>
      </c>
      <c r="AG55" s="59">
        <v>0.5</v>
      </c>
      <c r="AH55" s="11">
        <v>1.5</v>
      </c>
      <c r="AI55" s="11">
        <v>2.5</v>
      </c>
      <c r="AJ55" s="11">
        <v>2.5</v>
      </c>
      <c r="AK55" s="11">
        <v>4</v>
      </c>
      <c r="AL55" s="11">
        <v>2.5</v>
      </c>
      <c r="AM55" s="11">
        <v>2</v>
      </c>
      <c r="AN55" s="11">
        <v>0.5</v>
      </c>
      <c r="AO55" s="11">
        <v>1</v>
      </c>
      <c r="AP55" s="11">
        <v>1.5</v>
      </c>
      <c r="AQ55" s="11">
        <v>0.5</v>
      </c>
      <c r="AR55" s="11">
        <v>1.5</v>
      </c>
      <c r="AS55" s="11">
        <v>1.5</v>
      </c>
      <c r="AT55" s="11">
        <v>2.5</v>
      </c>
      <c r="AU55" s="11">
        <v>0</v>
      </c>
      <c r="AV55" s="11">
        <v>0</v>
      </c>
      <c r="AW55" s="11">
        <v>1.5</v>
      </c>
      <c r="AX55" s="11">
        <v>2.5</v>
      </c>
      <c r="AY55" s="11">
        <v>0</v>
      </c>
      <c r="AZ55" s="11">
        <v>0.5</v>
      </c>
      <c r="BA55" s="11">
        <v>0.5</v>
      </c>
      <c r="BB55" s="11">
        <v>0.5</v>
      </c>
      <c r="BC55" s="11">
        <v>2.5</v>
      </c>
      <c r="BD55" s="11">
        <v>2.5</v>
      </c>
      <c r="BE55" s="11">
        <v>1.5</v>
      </c>
      <c r="BF55" s="11">
        <v>3</v>
      </c>
      <c r="BG55" s="11">
        <v>1</v>
      </c>
      <c r="BH55" s="11">
        <v>5.5</v>
      </c>
      <c r="BI55" s="11">
        <v>5.5</v>
      </c>
      <c r="BJ55" s="11">
        <v>3</v>
      </c>
      <c r="BK55" s="11">
        <v>0.5</v>
      </c>
      <c r="BL55" s="11">
        <v>2.5</v>
      </c>
      <c r="BM55" s="11">
        <v>4</v>
      </c>
      <c r="BN55" s="11">
        <v>3.5</v>
      </c>
      <c r="BO55" s="11">
        <v>4</v>
      </c>
      <c r="BP55" s="11">
        <v>3</v>
      </c>
      <c r="BQ55" s="11">
        <v>2</v>
      </c>
      <c r="BR55" s="11">
        <v>2</v>
      </c>
      <c r="BS55" s="11">
        <v>2</v>
      </c>
      <c r="BT55" s="11">
        <v>2.5</v>
      </c>
      <c r="BU55" s="11">
        <v>0</v>
      </c>
      <c r="BV55" s="11">
        <v>1</v>
      </c>
      <c r="BW55" s="11">
        <v>2.5</v>
      </c>
      <c r="BX55" s="11">
        <v>3</v>
      </c>
      <c r="BY55" s="11">
        <v>1.5</v>
      </c>
      <c r="BZ55" s="11">
        <v>1.5</v>
      </c>
      <c r="CA55" s="11">
        <v>1.5</v>
      </c>
      <c r="CB55" s="11">
        <v>1.5</v>
      </c>
      <c r="CC55" s="11">
        <v>4</v>
      </c>
      <c r="CD55" s="11">
        <v>1</v>
      </c>
      <c r="CE55" s="11">
        <v>0</v>
      </c>
      <c r="CF55" s="11">
        <v>0</v>
      </c>
      <c r="CG55" s="11">
        <v>2</v>
      </c>
      <c r="CH55" s="11">
        <v>0</v>
      </c>
      <c r="CI55" s="11">
        <v>2.5</v>
      </c>
      <c r="CJ55" s="11">
        <v>3.5</v>
      </c>
      <c r="CK55" s="11">
        <v>4.5</v>
      </c>
      <c r="CL55" s="11">
        <v>0</v>
      </c>
      <c r="CM55" s="11">
        <v>3</v>
      </c>
      <c r="CN55" s="11">
        <v>6</v>
      </c>
      <c r="CO55" s="11">
        <v>6</v>
      </c>
      <c r="CP55" s="59">
        <v>0.5</v>
      </c>
      <c r="CQ55" s="59">
        <v>1.5</v>
      </c>
      <c r="CR55" s="59">
        <v>0.5</v>
      </c>
      <c r="CS55" s="59">
        <v>0.5</v>
      </c>
      <c r="CT55" s="59">
        <v>1</v>
      </c>
      <c r="CU55" s="11">
        <v>0.5</v>
      </c>
      <c r="CV55" s="11">
        <v>0.5</v>
      </c>
      <c r="CW55" s="11">
        <v>2.5</v>
      </c>
      <c r="CX55" s="11">
        <v>4.5</v>
      </c>
      <c r="CY55" s="11">
        <v>1</v>
      </c>
      <c r="CZ55" s="11">
        <v>2.5</v>
      </c>
      <c r="DA55" s="11">
        <v>0</v>
      </c>
      <c r="DB55" s="11">
        <v>0.5</v>
      </c>
      <c r="DC55" s="11">
        <v>0.5</v>
      </c>
      <c r="DD55" s="11">
        <v>1.5</v>
      </c>
      <c r="DE55" s="11">
        <v>0</v>
      </c>
      <c r="DF55" s="59">
        <v>1.5</v>
      </c>
      <c r="DG55" s="59">
        <v>3</v>
      </c>
      <c r="DH55" s="59">
        <v>3</v>
      </c>
      <c r="DI55" s="59">
        <v>1.5</v>
      </c>
      <c r="DJ55" s="59">
        <v>1</v>
      </c>
      <c r="DK55" s="59">
        <v>4</v>
      </c>
      <c r="DL55" s="11">
        <v>2.5</v>
      </c>
      <c r="DM55" s="11">
        <v>0</v>
      </c>
      <c r="DN55" s="11">
        <v>1</v>
      </c>
      <c r="DO55" s="11">
        <v>0</v>
      </c>
      <c r="DP55" s="11">
        <v>0</v>
      </c>
      <c r="DQ55" s="59">
        <v>1</v>
      </c>
      <c r="DR55" s="59">
        <v>0</v>
      </c>
      <c r="DS55" s="59">
        <v>0</v>
      </c>
      <c r="DT55" s="59">
        <v>0</v>
      </c>
      <c r="DU55" s="59">
        <v>0.5</v>
      </c>
      <c r="DV55" s="59">
        <v>0</v>
      </c>
      <c r="DW55" s="59">
        <v>0</v>
      </c>
      <c r="DX55" s="59">
        <v>0</v>
      </c>
      <c r="DY55" s="59">
        <v>0</v>
      </c>
      <c r="DZ55" s="59">
        <v>0.5</v>
      </c>
      <c r="EA55" s="59">
        <v>0</v>
      </c>
      <c r="EB55" s="11">
        <v>1.5</v>
      </c>
      <c r="EC55" s="11">
        <v>1.5</v>
      </c>
      <c r="ED55" s="11">
        <v>2</v>
      </c>
      <c r="EE55" s="11">
        <v>2</v>
      </c>
      <c r="EF55" s="11">
        <v>2.5</v>
      </c>
      <c r="EG55" s="11">
        <v>1</v>
      </c>
      <c r="EH55" s="11">
        <v>1</v>
      </c>
      <c r="EI55" s="11">
        <v>2</v>
      </c>
      <c r="EJ55" s="11">
        <v>3.5</v>
      </c>
      <c r="EK55" s="11">
        <v>0.5</v>
      </c>
      <c r="EL55" s="11">
        <v>2</v>
      </c>
      <c r="EM55" s="11">
        <v>2</v>
      </c>
      <c r="EN55" s="11">
        <v>3.5</v>
      </c>
      <c r="EO55" s="11">
        <v>2</v>
      </c>
      <c r="EP55" s="11">
        <v>1.5</v>
      </c>
      <c r="EQ55" s="11">
        <v>3</v>
      </c>
      <c r="ER55" s="11">
        <v>2</v>
      </c>
      <c r="ES55" s="59">
        <v>2</v>
      </c>
      <c r="ET55" s="59">
        <v>1.5</v>
      </c>
      <c r="EU55" s="59">
        <v>1.5</v>
      </c>
      <c r="EV55" s="59">
        <v>0.5</v>
      </c>
      <c r="EW55" s="59">
        <v>2</v>
      </c>
      <c r="EX55" s="59">
        <v>1.5</v>
      </c>
      <c r="EY55" s="59">
        <v>0.5</v>
      </c>
      <c r="EZ55" s="59">
        <v>0.5</v>
      </c>
      <c r="FA55" s="59">
        <v>0</v>
      </c>
      <c r="FB55" s="59">
        <v>0.5</v>
      </c>
      <c r="FC55" s="59">
        <v>0.5</v>
      </c>
    </row>
    <row r="56" spans="1:159">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row>
    <row r="57" spans="1:159">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row>
    <row r="58" spans="1:159">
      <c r="A58" s="63">
        <v>1</v>
      </c>
      <c r="B58" s="63">
        <v>1</v>
      </c>
      <c r="C58" s="63">
        <v>0</v>
      </c>
      <c r="D58" s="63">
        <v>0</v>
      </c>
      <c r="E58" s="63">
        <v>0</v>
      </c>
      <c r="F58" s="63">
        <v>3.5</v>
      </c>
      <c r="G58" s="63">
        <v>3.5</v>
      </c>
      <c r="H58" s="63">
        <v>3.5</v>
      </c>
      <c r="I58" s="63">
        <v>3.5</v>
      </c>
      <c r="J58" s="63">
        <v>3.5</v>
      </c>
      <c r="K58" s="63">
        <v>3.5</v>
      </c>
      <c r="L58" s="63">
        <v>3.5</v>
      </c>
      <c r="M58" s="63">
        <v>6</v>
      </c>
      <c r="N58" s="63">
        <v>2</v>
      </c>
      <c r="O58" s="63">
        <v>2</v>
      </c>
      <c r="P58" s="63">
        <v>0</v>
      </c>
      <c r="Q58" s="63">
        <v>1</v>
      </c>
      <c r="R58" s="63">
        <v>1.5</v>
      </c>
      <c r="S58" s="63">
        <v>1.5</v>
      </c>
      <c r="T58" s="63">
        <v>0</v>
      </c>
      <c r="U58" s="63">
        <v>2</v>
      </c>
      <c r="V58" s="63">
        <v>2</v>
      </c>
      <c r="W58" s="63">
        <v>1</v>
      </c>
      <c r="X58" s="63">
        <v>0</v>
      </c>
      <c r="Y58" s="63">
        <v>0</v>
      </c>
      <c r="Z58" s="63">
        <v>0.5</v>
      </c>
      <c r="AA58" s="63">
        <v>0</v>
      </c>
      <c r="AB58" s="63">
        <v>1</v>
      </c>
      <c r="AC58" s="63">
        <v>1</v>
      </c>
      <c r="AD58" s="63">
        <v>4</v>
      </c>
      <c r="AE58" s="63">
        <v>1</v>
      </c>
      <c r="AF58" s="63">
        <v>1</v>
      </c>
      <c r="AG58" s="63">
        <v>1.5</v>
      </c>
      <c r="AH58" s="63">
        <v>0</v>
      </c>
      <c r="AI58" s="63">
        <v>0</v>
      </c>
      <c r="AJ58" s="63">
        <v>0</v>
      </c>
      <c r="AK58" s="63">
        <v>0</v>
      </c>
      <c r="AL58" s="63">
        <v>0</v>
      </c>
      <c r="AM58" s="63">
        <v>0</v>
      </c>
      <c r="AN58" s="63">
        <v>0</v>
      </c>
      <c r="AO58" s="63">
        <v>0</v>
      </c>
      <c r="AP58" s="63">
        <v>0</v>
      </c>
      <c r="AQ58" s="63">
        <v>0</v>
      </c>
      <c r="AR58" s="63">
        <v>0</v>
      </c>
      <c r="AS58" s="63">
        <v>0</v>
      </c>
      <c r="AT58" s="63">
        <v>0</v>
      </c>
      <c r="AU58" s="63">
        <v>0</v>
      </c>
      <c r="AV58" s="63">
        <v>0</v>
      </c>
      <c r="AW58" s="63">
        <v>0</v>
      </c>
      <c r="AX58" s="63">
        <v>0</v>
      </c>
      <c r="AY58" s="63">
        <v>0</v>
      </c>
      <c r="AZ58" s="63">
        <v>0</v>
      </c>
      <c r="BA58" s="63">
        <v>0</v>
      </c>
      <c r="BB58" s="63">
        <v>0</v>
      </c>
      <c r="BC58" s="63">
        <v>0</v>
      </c>
      <c r="BD58" s="63">
        <v>0</v>
      </c>
      <c r="BE58" s="63">
        <v>0</v>
      </c>
      <c r="BF58" s="63">
        <v>0</v>
      </c>
      <c r="BG58" s="63">
        <v>0</v>
      </c>
      <c r="BH58" s="63">
        <v>0</v>
      </c>
      <c r="BI58" s="63">
        <v>0</v>
      </c>
      <c r="BJ58" s="63">
        <v>0</v>
      </c>
      <c r="BK58" s="63">
        <v>0</v>
      </c>
      <c r="BL58" s="63">
        <v>0</v>
      </c>
      <c r="BM58" s="63">
        <v>0</v>
      </c>
      <c r="BN58" s="63">
        <v>0</v>
      </c>
      <c r="BO58" s="63">
        <v>0</v>
      </c>
      <c r="BP58" s="63">
        <v>0</v>
      </c>
      <c r="BQ58" s="63">
        <v>0</v>
      </c>
      <c r="BR58" s="63">
        <v>0</v>
      </c>
      <c r="BS58" s="63">
        <v>0</v>
      </c>
      <c r="BT58" s="63">
        <v>0</v>
      </c>
      <c r="BU58" s="63">
        <v>0</v>
      </c>
      <c r="BV58" s="63">
        <v>0</v>
      </c>
      <c r="BW58" s="63">
        <v>0</v>
      </c>
      <c r="BX58" s="63">
        <v>1.5</v>
      </c>
      <c r="BY58" s="63">
        <v>0</v>
      </c>
      <c r="BZ58" s="63">
        <v>0</v>
      </c>
      <c r="CA58" s="63">
        <v>0</v>
      </c>
      <c r="CB58" s="63">
        <v>0</v>
      </c>
      <c r="CC58" s="63">
        <v>0</v>
      </c>
      <c r="CD58" s="63">
        <v>0</v>
      </c>
      <c r="CE58" s="63">
        <v>0</v>
      </c>
      <c r="CF58" s="63">
        <v>0</v>
      </c>
      <c r="CG58" s="63">
        <v>0</v>
      </c>
      <c r="CH58" s="63">
        <v>0</v>
      </c>
      <c r="CI58" s="63">
        <v>0</v>
      </c>
      <c r="CJ58" s="63">
        <v>0</v>
      </c>
      <c r="CK58" s="63">
        <v>0</v>
      </c>
      <c r="CL58" s="63">
        <v>0</v>
      </c>
      <c r="CM58" s="63">
        <v>0</v>
      </c>
      <c r="CN58" s="63">
        <v>0</v>
      </c>
      <c r="CO58" s="63">
        <v>0</v>
      </c>
      <c r="CP58" s="63">
        <v>0</v>
      </c>
      <c r="CQ58" s="63">
        <v>0</v>
      </c>
      <c r="CR58" s="63">
        <v>3</v>
      </c>
      <c r="CS58" s="63">
        <v>3</v>
      </c>
      <c r="CT58" s="63">
        <v>4</v>
      </c>
      <c r="CU58" s="63">
        <v>0</v>
      </c>
      <c r="CV58" s="63">
        <v>0</v>
      </c>
      <c r="CW58" s="63">
        <v>0</v>
      </c>
      <c r="CX58" s="63">
        <v>0</v>
      </c>
      <c r="CY58" s="63">
        <v>0</v>
      </c>
      <c r="CZ58" s="63">
        <v>0</v>
      </c>
      <c r="DA58" s="63">
        <v>0</v>
      </c>
      <c r="DB58" s="63">
        <v>0</v>
      </c>
      <c r="DC58" s="63">
        <v>0</v>
      </c>
      <c r="DD58" s="63">
        <v>0</v>
      </c>
      <c r="DE58" s="63">
        <v>0</v>
      </c>
      <c r="DF58" s="63">
        <v>4</v>
      </c>
      <c r="DG58" s="63">
        <v>4</v>
      </c>
      <c r="DH58" s="63">
        <v>0</v>
      </c>
      <c r="DI58" s="63">
        <v>0</v>
      </c>
      <c r="DJ58" s="63">
        <v>3.5</v>
      </c>
      <c r="DK58" s="63">
        <v>0</v>
      </c>
      <c r="DL58" s="63">
        <v>0</v>
      </c>
      <c r="DM58" s="63">
        <v>0</v>
      </c>
      <c r="DN58" s="63">
        <v>0</v>
      </c>
      <c r="DO58" s="63">
        <v>2.5</v>
      </c>
      <c r="DP58" s="63">
        <v>0</v>
      </c>
      <c r="DQ58" s="63">
        <v>0</v>
      </c>
      <c r="DR58" s="63">
        <v>0</v>
      </c>
      <c r="DS58" s="63">
        <v>0</v>
      </c>
      <c r="DT58" s="63">
        <v>4.5</v>
      </c>
      <c r="DU58" s="63">
        <v>1</v>
      </c>
      <c r="DV58" s="63">
        <v>0</v>
      </c>
      <c r="DW58" s="63">
        <v>1.5</v>
      </c>
      <c r="DX58" s="63">
        <v>1.5</v>
      </c>
      <c r="DY58" s="63">
        <v>1.5</v>
      </c>
      <c r="DZ58" s="63">
        <v>0</v>
      </c>
      <c r="EA58" s="63">
        <v>0</v>
      </c>
      <c r="EB58" s="63">
        <v>2</v>
      </c>
      <c r="EC58" s="63">
        <v>3</v>
      </c>
      <c r="ED58" s="63">
        <v>2.5</v>
      </c>
      <c r="EE58" s="63">
        <v>2</v>
      </c>
      <c r="EF58" s="63">
        <v>3.5</v>
      </c>
      <c r="EG58" s="63">
        <v>1.5</v>
      </c>
      <c r="EH58" s="63">
        <v>1</v>
      </c>
      <c r="EI58" s="63">
        <v>4</v>
      </c>
      <c r="EJ58" s="63">
        <v>0</v>
      </c>
      <c r="EK58" s="63">
        <v>0</v>
      </c>
      <c r="EL58" s="63">
        <v>0</v>
      </c>
      <c r="EM58" s="63">
        <v>0</v>
      </c>
      <c r="EN58" s="63">
        <v>0</v>
      </c>
      <c r="EO58" s="63">
        <v>0</v>
      </c>
      <c r="EP58" s="63">
        <v>0</v>
      </c>
      <c r="EQ58" s="63">
        <v>0</v>
      </c>
      <c r="ER58" s="63">
        <v>0</v>
      </c>
      <c r="ES58" s="63">
        <v>0</v>
      </c>
      <c r="ET58" s="63">
        <v>0</v>
      </c>
      <c r="EU58" s="63">
        <v>0</v>
      </c>
      <c r="EV58" s="63">
        <v>0</v>
      </c>
      <c r="EW58" s="63">
        <v>0</v>
      </c>
      <c r="EX58" s="63">
        <v>4</v>
      </c>
      <c r="EY58" s="63">
        <v>1.5</v>
      </c>
      <c r="EZ58" s="63">
        <v>1</v>
      </c>
      <c r="FA58" s="63">
        <v>1.5</v>
      </c>
      <c r="FB58" s="63">
        <v>1</v>
      </c>
      <c r="FC58" s="63">
        <v>1.5</v>
      </c>
    </row>
    <row r="59" spans="1:159">
      <c r="A59" s="63">
        <v>0</v>
      </c>
      <c r="B59" s="63">
        <v>0</v>
      </c>
      <c r="C59" s="63">
        <v>0</v>
      </c>
      <c r="D59" s="63">
        <v>0</v>
      </c>
      <c r="E59" s="63">
        <v>0</v>
      </c>
      <c r="F59" s="63">
        <v>3.5</v>
      </c>
      <c r="G59" s="63">
        <v>3.5</v>
      </c>
      <c r="H59" s="63">
        <v>3.5</v>
      </c>
      <c r="I59" s="63">
        <v>3.5</v>
      </c>
      <c r="J59" s="63">
        <v>3.5</v>
      </c>
      <c r="K59" s="63">
        <v>3.5</v>
      </c>
      <c r="L59" s="63">
        <v>1.5</v>
      </c>
      <c r="M59" s="63">
        <v>3</v>
      </c>
      <c r="N59" s="63">
        <v>1.5</v>
      </c>
      <c r="O59" s="63">
        <v>1.5</v>
      </c>
      <c r="P59" s="63">
        <v>0</v>
      </c>
      <c r="Q59" s="63">
        <v>3</v>
      </c>
      <c r="R59" s="63">
        <v>1.5</v>
      </c>
      <c r="S59" s="63">
        <v>1.5</v>
      </c>
      <c r="T59" s="63">
        <v>0</v>
      </c>
      <c r="U59" s="63">
        <v>0</v>
      </c>
      <c r="V59" s="63">
        <v>0</v>
      </c>
      <c r="W59" s="63">
        <v>0.5</v>
      </c>
      <c r="X59" s="63">
        <v>0.5</v>
      </c>
      <c r="Y59" s="63">
        <v>0</v>
      </c>
      <c r="Z59" s="63">
        <v>1</v>
      </c>
      <c r="AA59" s="63">
        <v>0</v>
      </c>
      <c r="AB59" s="63">
        <v>0</v>
      </c>
      <c r="AC59" s="63">
        <v>0</v>
      </c>
      <c r="AD59" s="63">
        <v>2</v>
      </c>
      <c r="AE59" s="63">
        <v>2</v>
      </c>
      <c r="AF59" s="63">
        <v>1.5</v>
      </c>
      <c r="AG59" s="63">
        <v>2.5</v>
      </c>
      <c r="AH59" s="63">
        <v>0</v>
      </c>
      <c r="AI59" s="63">
        <v>0</v>
      </c>
      <c r="AJ59" s="63">
        <v>0</v>
      </c>
      <c r="AK59" s="63">
        <v>0</v>
      </c>
      <c r="AL59" s="63">
        <v>0</v>
      </c>
      <c r="AM59" s="63">
        <v>4</v>
      </c>
      <c r="AN59" s="63">
        <v>0</v>
      </c>
      <c r="AO59" s="63">
        <v>0</v>
      </c>
      <c r="AP59" s="63">
        <v>0</v>
      </c>
      <c r="AQ59" s="63">
        <v>0</v>
      </c>
      <c r="AR59" s="63">
        <v>0</v>
      </c>
      <c r="AS59" s="63">
        <v>0</v>
      </c>
      <c r="AT59" s="63">
        <v>0</v>
      </c>
      <c r="AU59" s="63">
        <v>0</v>
      </c>
      <c r="AV59" s="63">
        <v>1</v>
      </c>
      <c r="AW59" s="63">
        <v>0</v>
      </c>
      <c r="AX59" s="63">
        <v>0</v>
      </c>
      <c r="AY59" s="63">
        <v>0</v>
      </c>
      <c r="AZ59" s="63">
        <v>0</v>
      </c>
      <c r="BA59" s="63">
        <v>0</v>
      </c>
      <c r="BB59" s="63">
        <v>0</v>
      </c>
      <c r="BC59" s="63">
        <v>0</v>
      </c>
      <c r="BD59" s="63">
        <v>0</v>
      </c>
      <c r="BE59" s="63">
        <v>0</v>
      </c>
      <c r="BF59" s="63">
        <v>0</v>
      </c>
      <c r="BG59" s="63">
        <v>0</v>
      </c>
      <c r="BH59" s="63">
        <v>0</v>
      </c>
      <c r="BI59" s="63">
        <v>0</v>
      </c>
      <c r="BJ59" s="63">
        <v>0</v>
      </c>
      <c r="BK59" s="63">
        <v>0</v>
      </c>
      <c r="BL59" s="63">
        <v>0</v>
      </c>
      <c r="BM59" s="63">
        <v>0</v>
      </c>
      <c r="BN59" s="63">
        <v>0</v>
      </c>
      <c r="BO59" s="63">
        <v>0</v>
      </c>
      <c r="BP59" s="63">
        <v>0</v>
      </c>
      <c r="BQ59" s="63">
        <v>0</v>
      </c>
      <c r="BR59" s="63">
        <v>5</v>
      </c>
      <c r="BS59" s="63">
        <v>0</v>
      </c>
      <c r="BT59" s="63">
        <v>0</v>
      </c>
      <c r="BU59" s="63">
        <v>0</v>
      </c>
      <c r="BV59" s="63">
        <v>0</v>
      </c>
      <c r="BW59" s="63">
        <v>0</v>
      </c>
      <c r="BX59" s="63">
        <v>0</v>
      </c>
      <c r="BY59" s="63">
        <v>0</v>
      </c>
      <c r="BZ59" s="63">
        <v>0</v>
      </c>
      <c r="CA59" s="63">
        <v>0</v>
      </c>
      <c r="CB59" s="63">
        <v>0</v>
      </c>
      <c r="CC59" s="63">
        <v>0</v>
      </c>
      <c r="CD59" s="63">
        <v>0</v>
      </c>
      <c r="CE59" s="63">
        <v>0</v>
      </c>
      <c r="CF59" s="63">
        <v>1</v>
      </c>
      <c r="CG59" s="63">
        <v>0</v>
      </c>
      <c r="CH59" s="63">
        <v>0</v>
      </c>
      <c r="CI59" s="63">
        <v>0</v>
      </c>
      <c r="CJ59" s="63">
        <v>0</v>
      </c>
      <c r="CK59" s="63">
        <v>0</v>
      </c>
      <c r="CL59" s="63">
        <v>0</v>
      </c>
      <c r="CM59" s="63">
        <v>0</v>
      </c>
      <c r="CN59" s="63">
        <v>0</v>
      </c>
      <c r="CO59" s="63">
        <v>0</v>
      </c>
      <c r="CP59" s="63">
        <v>0</v>
      </c>
      <c r="CQ59" s="63">
        <v>0</v>
      </c>
      <c r="CR59" s="63">
        <v>3</v>
      </c>
      <c r="CS59" s="63">
        <v>2</v>
      </c>
      <c r="CT59" s="63">
        <v>4</v>
      </c>
      <c r="CU59" s="63">
        <v>1.5</v>
      </c>
      <c r="CV59" s="63">
        <v>0</v>
      </c>
      <c r="CW59" s="63">
        <v>0</v>
      </c>
      <c r="CX59" s="63">
        <v>0</v>
      </c>
      <c r="CY59" s="63">
        <v>0</v>
      </c>
      <c r="CZ59" s="63">
        <v>1.5</v>
      </c>
      <c r="DA59" s="63">
        <v>0</v>
      </c>
      <c r="DB59" s="63">
        <v>0</v>
      </c>
      <c r="DC59" s="63">
        <v>0</v>
      </c>
      <c r="DD59" s="63">
        <v>0</v>
      </c>
      <c r="DE59" s="63">
        <v>0</v>
      </c>
      <c r="DF59" s="63">
        <v>5.5</v>
      </c>
      <c r="DG59" s="63">
        <v>4</v>
      </c>
      <c r="DH59" s="63">
        <v>3</v>
      </c>
      <c r="DI59" s="63">
        <v>2</v>
      </c>
      <c r="DJ59" s="63">
        <v>2</v>
      </c>
      <c r="DK59" s="63">
        <v>0.5</v>
      </c>
      <c r="DL59" s="63">
        <v>0</v>
      </c>
      <c r="DM59" s="63">
        <v>0</v>
      </c>
      <c r="DN59" s="63">
        <v>0</v>
      </c>
      <c r="DO59" s="63">
        <v>0</v>
      </c>
      <c r="DP59" s="63">
        <v>0</v>
      </c>
      <c r="DQ59" s="63">
        <v>0</v>
      </c>
      <c r="DR59" s="63">
        <v>0</v>
      </c>
      <c r="DS59" s="63">
        <v>0.5</v>
      </c>
      <c r="DT59" s="63">
        <v>0.5</v>
      </c>
      <c r="DU59" s="63">
        <v>3</v>
      </c>
      <c r="DV59" s="63">
        <v>0</v>
      </c>
      <c r="DW59" s="63">
        <v>0.5</v>
      </c>
      <c r="DX59" s="63">
        <v>0</v>
      </c>
      <c r="DY59" s="63">
        <v>0.5</v>
      </c>
      <c r="DZ59" s="63">
        <v>0</v>
      </c>
      <c r="EA59" s="63">
        <v>0</v>
      </c>
      <c r="EB59" s="63">
        <v>2.5</v>
      </c>
      <c r="EC59" s="63">
        <v>2</v>
      </c>
      <c r="ED59" s="63">
        <v>2.5</v>
      </c>
      <c r="EE59" s="63">
        <v>3</v>
      </c>
      <c r="EF59" s="63">
        <v>3.5</v>
      </c>
      <c r="EG59" s="63">
        <v>3</v>
      </c>
      <c r="EH59" s="63">
        <v>0</v>
      </c>
      <c r="EI59" s="63">
        <v>1.5</v>
      </c>
      <c r="EJ59" s="63">
        <v>4.5</v>
      </c>
      <c r="EK59" s="63">
        <v>2</v>
      </c>
      <c r="EL59" s="63">
        <v>0</v>
      </c>
      <c r="EM59" s="63">
        <v>0</v>
      </c>
      <c r="EN59" s="63">
        <v>0</v>
      </c>
      <c r="EO59" s="63">
        <v>0</v>
      </c>
      <c r="EP59" s="63">
        <v>0</v>
      </c>
      <c r="EQ59" s="63">
        <v>0</v>
      </c>
      <c r="ER59" s="63">
        <v>0</v>
      </c>
      <c r="ES59" s="63">
        <v>0</v>
      </c>
      <c r="ET59" s="63">
        <v>0</v>
      </c>
      <c r="EU59" s="63">
        <v>0</v>
      </c>
      <c r="EV59" s="63">
        <v>0</v>
      </c>
      <c r="EW59" s="63">
        <v>0</v>
      </c>
      <c r="EX59" s="63">
        <v>4</v>
      </c>
      <c r="EY59" s="63">
        <v>2.5</v>
      </c>
      <c r="EZ59" s="63">
        <v>1</v>
      </c>
      <c r="FA59" s="63">
        <v>1</v>
      </c>
      <c r="FB59" s="63">
        <v>2.5</v>
      </c>
      <c r="FC59" s="63">
        <v>1</v>
      </c>
    </row>
    <row r="60" spans="1:159">
      <c r="A60" s="63">
        <v>0</v>
      </c>
      <c r="B60" s="63">
        <v>0</v>
      </c>
      <c r="C60" s="63">
        <v>0</v>
      </c>
      <c r="D60" s="63">
        <v>0</v>
      </c>
      <c r="E60" s="63">
        <v>0</v>
      </c>
      <c r="F60" s="63">
        <v>0</v>
      </c>
      <c r="G60" s="63">
        <v>0</v>
      </c>
      <c r="H60" s="63">
        <v>0</v>
      </c>
      <c r="I60" s="63">
        <v>0</v>
      </c>
      <c r="J60" s="63">
        <v>0</v>
      </c>
      <c r="K60" s="63">
        <v>0</v>
      </c>
      <c r="L60" s="63">
        <v>0</v>
      </c>
      <c r="M60" s="63">
        <v>0</v>
      </c>
      <c r="N60" s="63">
        <v>0</v>
      </c>
      <c r="O60" s="63">
        <v>0</v>
      </c>
      <c r="P60" s="63">
        <v>0</v>
      </c>
      <c r="Q60" s="63">
        <v>0</v>
      </c>
      <c r="R60" s="63">
        <v>0</v>
      </c>
      <c r="S60" s="63">
        <v>0</v>
      </c>
      <c r="T60" s="63">
        <v>0</v>
      </c>
      <c r="U60" s="63">
        <v>0</v>
      </c>
      <c r="V60" s="63">
        <v>0</v>
      </c>
      <c r="W60" s="63">
        <v>0</v>
      </c>
      <c r="X60" s="63">
        <v>0</v>
      </c>
      <c r="Y60" s="63">
        <v>0</v>
      </c>
      <c r="Z60" s="63">
        <v>0</v>
      </c>
      <c r="AA60" s="63">
        <v>0</v>
      </c>
      <c r="AB60" s="63">
        <v>0</v>
      </c>
      <c r="AC60" s="63">
        <v>0</v>
      </c>
      <c r="AD60" s="63">
        <v>0</v>
      </c>
      <c r="AE60" s="63">
        <v>0</v>
      </c>
      <c r="AF60" s="63">
        <v>0</v>
      </c>
      <c r="AG60" s="63">
        <v>0</v>
      </c>
      <c r="AH60" s="63">
        <v>0</v>
      </c>
      <c r="AI60" s="63">
        <v>0</v>
      </c>
      <c r="AJ60" s="63">
        <v>0</v>
      </c>
      <c r="AK60" s="63">
        <v>0</v>
      </c>
      <c r="AL60" s="63">
        <v>1.5</v>
      </c>
      <c r="AM60" s="63">
        <v>0</v>
      </c>
      <c r="AN60" s="63">
        <v>0</v>
      </c>
      <c r="AO60" s="63">
        <v>0</v>
      </c>
      <c r="AP60" s="63">
        <v>0</v>
      </c>
      <c r="AQ60" s="63">
        <v>0</v>
      </c>
      <c r="AR60" s="63">
        <v>0</v>
      </c>
      <c r="AS60" s="63">
        <v>0</v>
      </c>
      <c r="AT60" s="63">
        <v>0</v>
      </c>
      <c r="AU60" s="63">
        <v>0</v>
      </c>
      <c r="AV60" s="63">
        <v>0</v>
      </c>
      <c r="AW60" s="63">
        <v>0</v>
      </c>
      <c r="AX60" s="63">
        <v>0</v>
      </c>
      <c r="AY60" s="63">
        <v>0</v>
      </c>
      <c r="AZ60" s="63">
        <v>1.5</v>
      </c>
      <c r="BA60" s="63">
        <v>2.5</v>
      </c>
      <c r="BB60" s="63">
        <v>2.5</v>
      </c>
      <c r="BC60" s="63">
        <v>1</v>
      </c>
      <c r="BD60" s="63">
        <v>0</v>
      </c>
      <c r="BE60" s="63">
        <v>2</v>
      </c>
      <c r="BF60" s="63">
        <v>0</v>
      </c>
      <c r="BG60" s="63">
        <v>1.5</v>
      </c>
      <c r="BH60" s="63">
        <v>2</v>
      </c>
      <c r="BI60" s="63">
        <v>3.5</v>
      </c>
      <c r="BJ60" s="63">
        <v>2</v>
      </c>
      <c r="BK60" s="63">
        <v>1</v>
      </c>
      <c r="BL60" s="63">
        <v>0</v>
      </c>
      <c r="BM60" s="63">
        <v>0</v>
      </c>
      <c r="BN60" s="63">
        <v>3.5</v>
      </c>
      <c r="BO60" s="63">
        <v>2</v>
      </c>
      <c r="BP60" s="63">
        <v>1.5</v>
      </c>
      <c r="BQ60" s="63">
        <v>1.5</v>
      </c>
      <c r="BR60" s="63">
        <v>0</v>
      </c>
      <c r="BS60" s="63">
        <v>1</v>
      </c>
      <c r="BT60" s="63">
        <v>0</v>
      </c>
      <c r="BU60" s="63">
        <v>1.5</v>
      </c>
      <c r="BV60" s="63">
        <v>5.5</v>
      </c>
      <c r="BW60" s="63">
        <v>1.5</v>
      </c>
      <c r="BX60" s="63">
        <v>0</v>
      </c>
      <c r="BY60" s="63">
        <v>0</v>
      </c>
      <c r="BZ60" s="63">
        <v>2.5</v>
      </c>
      <c r="CA60" s="63">
        <v>0</v>
      </c>
      <c r="CB60" s="63">
        <v>0</v>
      </c>
      <c r="CC60" s="63">
        <v>0</v>
      </c>
      <c r="CD60" s="63">
        <v>3.5</v>
      </c>
      <c r="CE60" s="63">
        <v>0</v>
      </c>
      <c r="CF60" s="63">
        <v>0</v>
      </c>
      <c r="CG60" s="63">
        <v>0</v>
      </c>
      <c r="CH60" s="63">
        <v>0</v>
      </c>
      <c r="CI60" s="63">
        <v>0</v>
      </c>
      <c r="CJ60" s="63">
        <v>1.5</v>
      </c>
      <c r="CK60" s="63">
        <v>0</v>
      </c>
      <c r="CL60" s="63">
        <v>0</v>
      </c>
      <c r="CM60" s="63">
        <v>3.5</v>
      </c>
      <c r="CN60" s="63">
        <v>5.5</v>
      </c>
      <c r="CO60" s="63">
        <v>5.5</v>
      </c>
      <c r="CP60" s="63">
        <v>0</v>
      </c>
      <c r="CQ60" s="63">
        <v>0</v>
      </c>
      <c r="CR60" s="63">
        <v>0</v>
      </c>
      <c r="CS60" s="63">
        <v>0</v>
      </c>
      <c r="CT60" s="63">
        <v>0</v>
      </c>
      <c r="CU60" s="63">
        <v>1.5</v>
      </c>
      <c r="CV60" s="63">
        <v>5</v>
      </c>
      <c r="CW60" s="63">
        <v>5.5</v>
      </c>
      <c r="CX60" s="63">
        <v>0</v>
      </c>
      <c r="CY60" s="63">
        <v>0</v>
      </c>
      <c r="CZ60" s="63">
        <v>0</v>
      </c>
      <c r="DA60" s="63">
        <v>0</v>
      </c>
      <c r="DB60" s="63">
        <v>0</v>
      </c>
      <c r="DC60" s="63">
        <v>0</v>
      </c>
      <c r="DD60" s="63">
        <v>0</v>
      </c>
      <c r="DE60" s="63">
        <v>0</v>
      </c>
      <c r="DF60" s="63">
        <v>0</v>
      </c>
      <c r="DG60" s="63">
        <v>0</v>
      </c>
      <c r="DH60" s="63">
        <v>0</v>
      </c>
      <c r="DI60" s="63">
        <v>0</v>
      </c>
      <c r="DJ60" s="63">
        <v>0</v>
      </c>
      <c r="DK60" s="63">
        <v>0</v>
      </c>
      <c r="DL60" s="63">
        <v>0</v>
      </c>
      <c r="DM60" s="63">
        <v>0</v>
      </c>
      <c r="DN60" s="63">
        <v>0</v>
      </c>
      <c r="DO60" s="63">
        <v>0</v>
      </c>
      <c r="DP60" s="63">
        <v>0</v>
      </c>
      <c r="DQ60" s="63">
        <v>0</v>
      </c>
      <c r="DR60" s="63">
        <v>0</v>
      </c>
      <c r="DS60" s="63">
        <v>0</v>
      </c>
      <c r="DT60" s="63">
        <v>0</v>
      </c>
      <c r="DU60" s="63">
        <v>0</v>
      </c>
      <c r="DV60" s="63">
        <v>0</v>
      </c>
      <c r="DW60" s="63">
        <v>0</v>
      </c>
      <c r="DX60" s="63">
        <v>0</v>
      </c>
      <c r="DY60" s="63">
        <v>0</v>
      </c>
      <c r="DZ60" s="63">
        <v>0</v>
      </c>
      <c r="EA60" s="63">
        <v>0</v>
      </c>
      <c r="EB60" s="63">
        <v>4.5</v>
      </c>
      <c r="EC60" s="63">
        <v>5</v>
      </c>
      <c r="ED60" s="63">
        <v>4.5</v>
      </c>
      <c r="EE60" s="63">
        <v>4.5</v>
      </c>
      <c r="EF60" s="63">
        <v>4</v>
      </c>
      <c r="EG60" s="63">
        <v>0</v>
      </c>
      <c r="EH60" s="63">
        <v>0</v>
      </c>
      <c r="EI60" s="63">
        <v>0</v>
      </c>
      <c r="EJ60" s="63">
        <v>0</v>
      </c>
      <c r="EK60" s="63">
        <v>0</v>
      </c>
      <c r="EL60" s="63">
        <v>0</v>
      </c>
      <c r="EM60" s="63">
        <v>2</v>
      </c>
      <c r="EN60" s="63">
        <v>0</v>
      </c>
      <c r="EO60" s="63">
        <v>0</v>
      </c>
      <c r="EP60" s="63">
        <v>0.5</v>
      </c>
      <c r="EQ60" s="63">
        <v>0</v>
      </c>
      <c r="ER60" s="63">
        <v>3.5</v>
      </c>
      <c r="ES60" s="63">
        <v>0</v>
      </c>
      <c r="ET60" s="63">
        <v>0</v>
      </c>
      <c r="EU60" s="63">
        <v>0</v>
      </c>
      <c r="EV60" s="63">
        <v>0</v>
      </c>
      <c r="EW60" s="63">
        <v>0</v>
      </c>
      <c r="EX60" s="63">
        <v>0</v>
      </c>
      <c r="EY60" s="63">
        <v>0</v>
      </c>
      <c r="EZ60" s="63">
        <v>0</v>
      </c>
      <c r="FA60" s="63">
        <v>0</v>
      </c>
      <c r="FB60" s="63">
        <v>0</v>
      </c>
      <c r="FC60" s="63">
        <v>0</v>
      </c>
    </row>
    <row r="61" spans="1:159">
      <c r="A61" s="63">
        <v>0</v>
      </c>
      <c r="B61" s="63">
        <v>0</v>
      </c>
      <c r="C61" s="63">
        <v>0</v>
      </c>
      <c r="D61" s="63">
        <v>0</v>
      </c>
      <c r="E61" s="63">
        <v>0</v>
      </c>
      <c r="F61" s="63">
        <v>0</v>
      </c>
      <c r="G61" s="63">
        <v>0</v>
      </c>
      <c r="H61" s="63">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v>0</v>
      </c>
      <c r="AC61" s="63">
        <v>0</v>
      </c>
      <c r="AD61" s="63">
        <v>0</v>
      </c>
      <c r="AE61" s="63">
        <v>0</v>
      </c>
      <c r="AF61" s="63">
        <v>0</v>
      </c>
      <c r="AG61" s="63">
        <v>0</v>
      </c>
      <c r="AH61" s="63">
        <v>0</v>
      </c>
      <c r="AI61" s="63">
        <v>0</v>
      </c>
      <c r="AJ61" s="63">
        <v>0</v>
      </c>
      <c r="AK61" s="63">
        <v>0</v>
      </c>
      <c r="AL61" s="63">
        <v>0</v>
      </c>
      <c r="AM61" s="63">
        <v>0</v>
      </c>
      <c r="AN61" s="63">
        <v>0</v>
      </c>
      <c r="AO61" s="63">
        <v>0</v>
      </c>
      <c r="AP61" s="63">
        <v>0</v>
      </c>
      <c r="AQ61" s="63">
        <v>0</v>
      </c>
      <c r="AR61" s="63">
        <v>0</v>
      </c>
      <c r="AS61" s="63">
        <v>0</v>
      </c>
      <c r="AT61" s="63">
        <v>0</v>
      </c>
      <c r="AU61" s="63">
        <v>0</v>
      </c>
      <c r="AV61" s="63">
        <v>0</v>
      </c>
      <c r="AW61" s="63">
        <v>0</v>
      </c>
      <c r="AX61" s="63">
        <v>0</v>
      </c>
      <c r="AY61" s="63">
        <v>0</v>
      </c>
      <c r="AZ61" s="63">
        <v>0</v>
      </c>
      <c r="BA61" s="63">
        <v>0</v>
      </c>
      <c r="BB61" s="63">
        <v>0</v>
      </c>
      <c r="BC61" s="63">
        <v>0</v>
      </c>
      <c r="BD61" s="63">
        <v>0</v>
      </c>
      <c r="BE61" s="63">
        <v>0</v>
      </c>
      <c r="BF61" s="63">
        <v>0</v>
      </c>
      <c r="BG61" s="63">
        <v>0</v>
      </c>
      <c r="BH61" s="63">
        <v>0</v>
      </c>
      <c r="BI61" s="63">
        <v>0</v>
      </c>
      <c r="BJ61" s="63">
        <v>0</v>
      </c>
      <c r="BK61" s="63">
        <v>0</v>
      </c>
      <c r="BL61" s="63">
        <v>0</v>
      </c>
      <c r="BM61" s="63">
        <v>0</v>
      </c>
      <c r="BN61" s="63">
        <v>0</v>
      </c>
      <c r="BO61" s="63">
        <v>0</v>
      </c>
      <c r="BP61" s="63">
        <v>0</v>
      </c>
      <c r="BQ61" s="63">
        <v>0</v>
      </c>
      <c r="BR61" s="63">
        <v>0</v>
      </c>
      <c r="BS61" s="63">
        <v>0</v>
      </c>
      <c r="BT61" s="63">
        <v>0</v>
      </c>
      <c r="BU61" s="63">
        <v>0</v>
      </c>
      <c r="BV61" s="63">
        <v>0</v>
      </c>
      <c r="BW61" s="63">
        <v>0</v>
      </c>
      <c r="BX61" s="63">
        <v>0</v>
      </c>
      <c r="BY61" s="63">
        <v>0</v>
      </c>
      <c r="BZ61" s="63">
        <v>0</v>
      </c>
      <c r="CA61" s="63">
        <v>0</v>
      </c>
      <c r="CB61" s="63">
        <v>0</v>
      </c>
      <c r="CC61" s="63">
        <v>0</v>
      </c>
      <c r="CD61" s="63">
        <v>0</v>
      </c>
      <c r="CE61" s="63">
        <v>0</v>
      </c>
      <c r="CF61" s="63">
        <v>0</v>
      </c>
      <c r="CG61" s="63">
        <v>0</v>
      </c>
      <c r="CH61" s="63">
        <v>0</v>
      </c>
      <c r="CI61" s="63">
        <v>0</v>
      </c>
      <c r="CJ61" s="63">
        <v>0</v>
      </c>
      <c r="CK61" s="63">
        <v>0</v>
      </c>
      <c r="CL61" s="63">
        <v>0</v>
      </c>
      <c r="CM61" s="63">
        <v>0</v>
      </c>
      <c r="CN61" s="63">
        <v>0</v>
      </c>
      <c r="CO61" s="63">
        <v>0</v>
      </c>
      <c r="CP61" s="63">
        <v>0</v>
      </c>
      <c r="CQ61" s="63">
        <v>0</v>
      </c>
      <c r="CR61" s="63">
        <v>0</v>
      </c>
      <c r="CS61" s="63">
        <v>0</v>
      </c>
      <c r="CT61" s="63">
        <v>0</v>
      </c>
      <c r="CU61" s="63">
        <v>0</v>
      </c>
      <c r="CV61" s="63">
        <v>0</v>
      </c>
      <c r="CW61" s="63">
        <v>0</v>
      </c>
      <c r="CX61" s="63">
        <v>0</v>
      </c>
      <c r="CY61" s="63">
        <v>0</v>
      </c>
      <c r="CZ61" s="63">
        <v>0</v>
      </c>
      <c r="DA61" s="63">
        <v>0</v>
      </c>
      <c r="DB61" s="63">
        <v>0</v>
      </c>
      <c r="DC61" s="63">
        <v>0</v>
      </c>
      <c r="DD61" s="63">
        <v>0</v>
      </c>
      <c r="DE61" s="63">
        <v>0</v>
      </c>
      <c r="DF61" s="63">
        <v>0</v>
      </c>
      <c r="DG61" s="63">
        <v>0</v>
      </c>
      <c r="DH61" s="63">
        <v>0</v>
      </c>
      <c r="DI61" s="63">
        <v>0</v>
      </c>
      <c r="DJ61" s="63">
        <v>0</v>
      </c>
      <c r="DK61" s="63">
        <v>0</v>
      </c>
      <c r="DL61" s="63">
        <v>0</v>
      </c>
      <c r="DM61" s="63">
        <v>0</v>
      </c>
      <c r="DN61" s="63">
        <v>0</v>
      </c>
      <c r="DO61" s="63">
        <v>0</v>
      </c>
      <c r="DP61" s="63">
        <v>0</v>
      </c>
      <c r="DQ61" s="63">
        <v>0</v>
      </c>
      <c r="DR61" s="63">
        <v>0</v>
      </c>
      <c r="DS61" s="63">
        <v>0</v>
      </c>
      <c r="DT61" s="63">
        <v>0</v>
      </c>
      <c r="DU61" s="63">
        <v>0</v>
      </c>
      <c r="DV61" s="63">
        <v>0</v>
      </c>
      <c r="DW61" s="63">
        <v>0</v>
      </c>
      <c r="DX61" s="63">
        <v>0</v>
      </c>
      <c r="DY61" s="63">
        <v>0</v>
      </c>
      <c r="DZ61" s="63">
        <v>0</v>
      </c>
      <c r="EA61" s="63">
        <v>0</v>
      </c>
      <c r="EB61" s="63">
        <v>2.5</v>
      </c>
      <c r="EC61" s="63">
        <v>2</v>
      </c>
      <c r="ED61" s="63">
        <v>2.5</v>
      </c>
      <c r="EE61" s="63">
        <v>3</v>
      </c>
      <c r="EF61" s="63">
        <v>3.5</v>
      </c>
      <c r="EG61" s="63">
        <v>0</v>
      </c>
      <c r="EH61" s="63">
        <v>0</v>
      </c>
      <c r="EI61" s="63">
        <v>0</v>
      </c>
      <c r="EJ61" s="63">
        <v>0</v>
      </c>
      <c r="EK61" s="63">
        <v>0</v>
      </c>
      <c r="EL61" s="63">
        <v>0</v>
      </c>
      <c r="EM61" s="63">
        <v>0</v>
      </c>
      <c r="EN61" s="63">
        <v>0</v>
      </c>
      <c r="EO61" s="63">
        <v>0</v>
      </c>
      <c r="EP61" s="63">
        <v>0</v>
      </c>
      <c r="EQ61" s="63">
        <v>0</v>
      </c>
      <c r="ER61" s="63">
        <v>0</v>
      </c>
      <c r="ES61" s="63">
        <v>0</v>
      </c>
      <c r="ET61" s="63">
        <v>0</v>
      </c>
      <c r="EU61" s="63">
        <v>0</v>
      </c>
      <c r="EV61" s="63">
        <v>0</v>
      </c>
      <c r="EW61" s="63">
        <v>0</v>
      </c>
      <c r="EX61" s="63">
        <v>0</v>
      </c>
      <c r="EY61" s="63">
        <v>0</v>
      </c>
      <c r="EZ61" s="63">
        <v>0</v>
      </c>
      <c r="FA61" s="63">
        <v>0</v>
      </c>
      <c r="FB61" s="63">
        <v>0</v>
      </c>
      <c r="FC61" s="63">
        <v>0</v>
      </c>
    </row>
    <row r="62" spans="1:159">
      <c r="A62" s="63">
        <v>0</v>
      </c>
      <c r="B62" s="63">
        <v>0</v>
      </c>
      <c r="C62" s="63">
        <v>0</v>
      </c>
      <c r="D62" s="63">
        <v>0</v>
      </c>
      <c r="E62" s="63">
        <v>0</v>
      </c>
      <c r="F62" s="63">
        <v>6.5</v>
      </c>
      <c r="G62" s="63">
        <v>6.5</v>
      </c>
      <c r="H62" s="63">
        <v>6.5</v>
      </c>
      <c r="I62" s="63">
        <v>6.5</v>
      </c>
      <c r="J62" s="63">
        <v>6.5</v>
      </c>
      <c r="K62" s="63">
        <v>6.5</v>
      </c>
      <c r="L62" s="63">
        <v>0.5</v>
      </c>
      <c r="M62" s="63">
        <v>2</v>
      </c>
      <c r="N62" s="63">
        <v>2</v>
      </c>
      <c r="O62" s="63">
        <v>2</v>
      </c>
      <c r="P62" s="63">
        <v>1.5</v>
      </c>
      <c r="Q62" s="63">
        <v>3.5</v>
      </c>
      <c r="R62" s="63">
        <v>1.5</v>
      </c>
      <c r="S62" s="63">
        <v>1.5</v>
      </c>
      <c r="T62" s="63">
        <v>1.5</v>
      </c>
      <c r="U62" s="63">
        <v>2</v>
      </c>
      <c r="V62" s="63">
        <v>1.5</v>
      </c>
      <c r="W62" s="63">
        <v>1</v>
      </c>
      <c r="X62" s="63">
        <v>0</v>
      </c>
      <c r="Y62" s="63">
        <v>0.5</v>
      </c>
      <c r="Z62" s="63">
        <v>0.5</v>
      </c>
      <c r="AA62" s="63">
        <v>0.5</v>
      </c>
      <c r="AB62" s="63">
        <v>0.5</v>
      </c>
      <c r="AC62" s="63">
        <v>0.5</v>
      </c>
      <c r="AD62" s="63">
        <v>0.5</v>
      </c>
      <c r="AE62" s="63">
        <v>0.5</v>
      </c>
      <c r="AF62" s="63">
        <v>0.5</v>
      </c>
      <c r="AG62" s="63">
        <v>1.5</v>
      </c>
      <c r="AH62" s="63">
        <v>0</v>
      </c>
      <c r="AI62" s="63">
        <v>0</v>
      </c>
      <c r="AJ62" s="63">
        <v>0</v>
      </c>
      <c r="AK62" s="63">
        <v>0</v>
      </c>
      <c r="AL62" s="63">
        <v>0</v>
      </c>
      <c r="AM62" s="63">
        <v>3.5</v>
      </c>
      <c r="AN62" s="63">
        <v>3.5</v>
      </c>
      <c r="AO62" s="63">
        <v>0</v>
      </c>
      <c r="AP62" s="63">
        <v>5.5</v>
      </c>
      <c r="AQ62" s="63">
        <v>4</v>
      </c>
      <c r="AR62" s="63">
        <v>7</v>
      </c>
      <c r="AS62" s="63">
        <v>2.5</v>
      </c>
      <c r="AT62" s="63">
        <v>3.5</v>
      </c>
      <c r="AU62" s="63">
        <v>4.5</v>
      </c>
      <c r="AV62" s="63">
        <v>9.5</v>
      </c>
      <c r="AW62" s="63">
        <v>9.5</v>
      </c>
      <c r="AX62" s="63">
        <v>0</v>
      </c>
      <c r="AY62" s="63">
        <v>0</v>
      </c>
      <c r="AZ62" s="63">
        <v>0</v>
      </c>
      <c r="BA62" s="63">
        <v>0</v>
      </c>
      <c r="BB62" s="63">
        <v>0</v>
      </c>
      <c r="BC62" s="63">
        <v>0</v>
      </c>
      <c r="BD62" s="63">
        <v>0</v>
      </c>
      <c r="BE62" s="63">
        <v>0</v>
      </c>
      <c r="BF62" s="63">
        <v>0</v>
      </c>
      <c r="BG62" s="63">
        <v>0</v>
      </c>
      <c r="BH62" s="63">
        <v>0</v>
      </c>
      <c r="BI62" s="63">
        <v>0</v>
      </c>
      <c r="BJ62" s="63">
        <v>0</v>
      </c>
      <c r="BK62" s="63">
        <v>0</v>
      </c>
      <c r="BL62" s="63">
        <v>0</v>
      </c>
      <c r="BM62" s="63">
        <v>0</v>
      </c>
      <c r="BN62" s="63">
        <v>0</v>
      </c>
      <c r="BO62" s="63">
        <v>0</v>
      </c>
      <c r="BP62" s="63">
        <v>0</v>
      </c>
      <c r="BQ62" s="63">
        <v>0</v>
      </c>
      <c r="BR62" s="63">
        <v>0</v>
      </c>
      <c r="BS62" s="63">
        <v>0</v>
      </c>
      <c r="BT62" s="63">
        <v>0</v>
      </c>
      <c r="BU62" s="63">
        <v>0</v>
      </c>
      <c r="BV62" s="63">
        <v>0</v>
      </c>
      <c r="BW62" s="63">
        <v>0</v>
      </c>
      <c r="BX62" s="63">
        <v>0</v>
      </c>
      <c r="BY62" s="63">
        <v>0</v>
      </c>
      <c r="BZ62" s="63">
        <v>0</v>
      </c>
      <c r="CA62" s="63">
        <v>0</v>
      </c>
      <c r="CB62" s="63">
        <v>0</v>
      </c>
      <c r="CC62" s="63">
        <v>0</v>
      </c>
      <c r="CD62" s="63">
        <v>0</v>
      </c>
      <c r="CE62" s="63">
        <v>0</v>
      </c>
      <c r="CF62" s="63">
        <v>0</v>
      </c>
      <c r="CG62" s="63">
        <v>0</v>
      </c>
      <c r="CH62" s="63">
        <v>0</v>
      </c>
      <c r="CI62" s="63">
        <v>0</v>
      </c>
      <c r="CJ62" s="63">
        <v>0</v>
      </c>
      <c r="CK62" s="63">
        <v>0</v>
      </c>
      <c r="CL62" s="63">
        <v>0</v>
      </c>
      <c r="CM62" s="63">
        <v>0</v>
      </c>
      <c r="CN62" s="63">
        <v>0</v>
      </c>
      <c r="CO62" s="63">
        <v>0</v>
      </c>
      <c r="CP62" s="63">
        <v>0</v>
      </c>
      <c r="CQ62" s="63">
        <v>0</v>
      </c>
      <c r="CR62" s="63">
        <v>0</v>
      </c>
      <c r="CS62" s="63">
        <v>3</v>
      </c>
      <c r="CT62" s="63">
        <v>5.5</v>
      </c>
      <c r="CU62" s="63">
        <v>0</v>
      </c>
      <c r="CV62" s="63">
        <v>0</v>
      </c>
      <c r="CW62" s="63">
        <v>0</v>
      </c>
      <c r="CX62" s="63">
        <v>0</v>
      </c>
      <c r="CY62" s="63">
        <v>0</v>
      </c>
      <c r="CZ62" s="63">
        <v>0</v>
      </c>
      <c r="DA62" s="63">
        <v>0</v>
      </c>
      <c r="DB62" s="63">
        <v>0</v>
      </c>
      <c r="DC62" s="63">
        <v>0</v>
      </c>
      <c r="DD62" s="63">
        <v>0</v>
      </c>
      <c r="DE62" s="63">
        <v>0</v>
      </c>
      <c r="DF62" s="63">
        <v>4.5</v>
      </c>
      <c r="DG62" s="63">
        <v>3.5</v>
      </c>
      <c r="DH62" s="63">
        <v>3</v>
      </c>
      <c r="DI62" s="63">
        <v>2.5</v>
      </c>
      <c r="DJ62" s="63">
        <v>4.5</v>
      </c>
      <c r="DK62" s="63">
        <v>1.5</v>
      </c>
      <c r="DL62" s="63">
        <v>0</v>
      </c>
      <c r="DM62" s="63">
        <v>0</v>
      </c>
      <c r="DN62" s="63">
        <v>0</v>
      </c>
      <c r="DO62" s="63">
        <v>0</v>
      </c>
      <c r="DP62" s="63">
        <v>2.5</v>
      </c>
      <c r="DQ62" s="63">
        <v>0</v>
      </c>
      <c r="DR62" s="63">
        <v>0.5</v>
      </c>
      <c r="DS62" s="63">
        <v>0</v>
      </c>
      <c r="DT62" s="63">
        <v>3</v>
      </c>
      <c r="DU62" s="63">
        <v>0.5</v>
      </c>
      <c r="DV62" s="63">
        <v>0.5</v>
      </c>
      <c r="DW62" s="63">
        <v>0.5</v>
      </c>
      <c r="DX62" s="63">
        <v>0.5</v>
      </c>
      <c r="DY62" s="63">
        <v>0.5</v>
      </c>
      <c r="DZ62" s="63">
        <v>0.5</v>
      </c>
      <c r="EA62" s="63">
        <v>0</v>
      </c>
      <c r="EB62" s="63">
        <v>4</v>
      </c>
      <c r="EC62" s="63">
        <v>3.5</v>
      </c>
      <c r="ED62" s="63">
        <v>4</v>
      </c>
      <c r="EE62" s="63">
        <v>3.5</v>
      </c>
      <c r="EF62" s="63">
        <v>4.5</v>
      </c>
      <c r="EG62" s="63">
        <v>7</v>
      </c>
      <c r="EH62" s="63">
        <v>6.5</v>
      </c>
      <c r="EI62" s="63">
        <v>7</v>
      </c>
      <c r="EJ62" s="63">
        <v>5.5</v>
      </c>
      <c r="EK62" s="63">
        <v>0</v>
      </c>
      <c r="EL62" s="63">
        <v>2.5</v>
      </c>
      <c r="EM62" s="63">
        <v>0</v>
      </c>
      <c r="EN62" s="63">
        <v>0</v>
      </c>
      <c r="EO62" s="63">
        <v>0</v>
      </c>
      <c r="EP62" s="63">
        <v>0</v>
      </c>
      <c r="EQ62" s="63">
        <v>0</v>
      </c>
      <c r="ER62" s="63">
        <v>0</v>
      </c>
      <c r="ES62" s="63">
        <v>0</v>
      </c>
      <c r="ET62" s="63">
        <v>0</v>
      </c>
      <c r="EU62" s="63">
        <v>0</v>
      </c>
      <c r="EV62" s="63">
        <v>0</v>
      </c>
      <c r="EW62" s="63">
        <v>0</v>
      </c>
      <c r="EX62" s="63">
        <v>5.5</v>
      </c>
      <c r="EY62" s="63">
        <v>1</v>
      </c>
      <c r="EZ62" s="63">
        <v>0.5</v>
      </c>
      <c r="FA62" s="63">
        <v>0.5</v>
      </c>
      <c r="FB62" s="63">
        <v>0.5</v>
      </c>
      <c r="FC62" s="63">
        <v>0.5</v>
      </c>
    </row>
    <row r="63" spans="1:159">
      <c r="A63" s="63">
        <v>0</v>
      </c>
      <c r="B63" s="63">
        <v>0</v>
      </c>
      <c r="C63" s="63">
        <v>2</v>
      </c>
      <c r="D63" s="63">
        <v>2</v>
      </c>
      <c r="E63" s="63">
        <v>0</v>
      </c>
      <c r="F63" s="63">
        <v>6.5</v>
      </c>
      <c r="G63" s="63">
        <v>6.5</v>
      </c>
      <c r="H63" s="63">
        <v>6.5</v>
      </c>
      <c r="I63" s="63">
        <v>6.5</v>
      </c>
      <c r="J63" s="63">
        <v>6.5</v>
      </c>
      <c r="K63" s="63">
        <v>6.5</v>
      </c>
      <c r="L63" s="63">
        <v>6.5</v>
      </c>
      <c r="M63" s="63">
        <v>2.5</v>
      </c>
      <c r="N63" s="63">
        <v>6</v>
      </c>
      <c r="O63" s="63">
        <v>6</v>
      </c>
      <c r="P63" s="63">
        <v>7</v>
      </c>
      <c r="Q63" s="63">
        <v>2</v>
      </c>
      <c r="R63" s="63">
        <v>5</v>
      </c>
      <c r="S63" s="63">
        <v>5</v>
      </c>
      <c r="T63" s="63">
        <v>13.5</v>
      </c>
      <c r="U63" s="63">
        <v>13.5</v>
      </c>
      <c r="V63" s="63">
        <v>10</v>
      </c>
      <c r="W63" s="63">
        <v>4</v>
      </c>
      <c r="X63" s="63">
        <v>0</v>
      </c>
      <c r="Y63" s="63">
        <v>0.5</v>
      </c>
      <c r="Z63" s="63">
        <v>1</v>
      </c>
      <c r="AA63" s="63">
        <v>1</v>
      </c>
      <c r="AB63" s="63">
        <v>2.5</v>
      </c>
      <c r="AC63" s="63">
        <v>2.5</v>
      </c>
      <c r="AD63" s="63">
        <v>2</v>
      </c>
      <c r="AE63" s="63">
        <v>2</v>
      </c>
      <c r="AF63" s="63">
        <v>1</v>
      </c>
      <c r="AG63" s="63">
        <v>0</v>
      </c>
      <c r="AH63" s="63">
        <v>0</v>
      </c>
      <c r="AI63" s="63">
        <v>0</v>
      </c>
      <c r="AJ63" s="63">
        <v>0</v>
      </c>
      <c r="AK63" s="63">
        <v>0</v>
      </c>
      <c r="AL63" s="63">
        <v>0</v>
      </c>
      <c r="AM63" s="63">
        <v>11.5</v>
      </c>
      <c r="AN63" s="63">
        <v>8.5</v>
      </c>
      <c r="AO63" s="63">
        <v>6</v>
      </c>
      <c r="AP63" s="63">
        <v>5.5</v>
      </c>
      <c r="AQ63" s="63">
        <v>9</v>
      </c>
      <c r="AR63" s="63">
        <v>7.5</v>
      </c>
      <c r="AS63" s="63">
        <v>11.5</v>
      </c>
      <c r="AT63" s="63">
        <v>6.5</v>
      </c>
      <c r="AU63" s="63">
        <v>2.5</v>
      </c>
      <c r="AV63" s="63">
        <v>6.5</v>
      </c>
      <c r="AW63" s="63">
        <v>11</v>
      </c>
      <c r="AX63" s="63">
        <v>0</v>
      </c>
      <c r="AY63" s="63">
        <v>0</v>
      </c>
      <c r="AZ63" s="63">
        <v>0</v>
      </c>
      <c r="BA63" s="63">
        <v>0</v>
      </c>
      <c r="BB63" s="63">
        <v>0</v>
      </c>
      <c r="BC63" s="63">
        <v>0</v>
      </c>
      <c r="BD63" s="63">
        <v>0</v>
      </c>
      <c r="BE63" s="63">
        <v>0</v>
      </c>
      <c r="BF63" s="63">
        <v>0</v>
      </c>
      <c r="BG63" s="63">
        <v>0</v>
      </c>
      <c r="BH63" s="63">
        <v>0</v>
      </c>
      <c r="BI63" s="63">
        <v>0</v>
      </c>
      <c r="BJ63" s="63">
        <v>0</v>
      </c>
      <c r="BK63" s="63">
        <v>0</v>
      </c>
      <c r="BL63" s="63">
        <v>0</v>
      </c>
      <c r="BM63" s="63">
        <v>0</v>
      </c>
      <c r="BN63" s="63">
        <v>0</v>
      </c>
      <c r="BO63" s="63">
        <v>0</v>
      </c>
      <c r="BP63" s="63">
        <v>0</v>
      </c>
      <c r="BQ63" s="63">
        <v>0</v>
      </c>
      <c r="BR63" s="63">
        <v>0</v>
      </c>
      <c r="BS63" s="63">
        <v>0</v>
      </c>
      <c r="BT63" s="63">
        <v>0</v>
      </c>
      <c r="BU63" s="63">
        <v>0</v>
      </c>
      <c r="BV63" s="63">
        <v>0</v>
      </c>
      <c r="BW63" s="63">
        <v>0</v>
      </c>
      <c r="BX63" s="63">
        <v>0</v>
      </c>
      <c r="BY63" s="63">
        <v>0</v>
      </c>
      <c r="BZ63" s="63">
        <v>0</v>
      </c>
      <c r="CA63" s="63">
        <v>0</v>
      </c>
      <c r="CB63" s="63">
        <v>0</v>
      </c>
      <c r="CC63" s="63">
        <v>0</v>
      </c>
      <c r="CD63" s="63">
        <v>0</v>
      </c>
      <c r="CE63" s="63">
        <v>0</v>
      </c>
      <c r="CF63" s="63">
        <v>0</v>
      </c>
      <c r="CG63" s="63">
        <v>0</v>
      </c>
      <c r="CH63" s="63">
        <v>0</v>
      </c>
      <c r="CI63" s="63">
        <v>0</v>
      </c>
      <c r="CJ63" s="63">
        <v>0</v>
      </c>
      <c r="CK63" s="63">
        <v>0</v>
      </c>
      <c r="CL63" s="63">
        <v>0</v>
      </c>
      <c r="CM63" s="63">
        <v>0</v>
      </c>
      <c r="CN63" s="63">
        <v>0</v>
      </c>
      <c r="CO63" s="63">
        <v>0</v>
      </c>
      <c r="CP63" s="63">
        <v>0</v>
      </c>
      <c r="CQ63" s="63">
        <v>0</v>
      </c>
      <c r="CR63" s="63">
        <v>4.5</v>
      </c>
      <c r="CS63" s="63">
        <v>4.5</v>
      </c>
      <c r="CT63" s="63">
        <v>5.5</v>
      </c>
      <c r="CU63" s="63">
        <v>0</v>
      </c>
      <c r="CV63" s="63">
        <v>0</v>
      </c>
      <c r="CW63" s="63">
        <v>0</v>
      </c>
      <c r="CX63" s="63">
        <v>0</v>
      </c>
      <c r="CY63" s="63">
        <v>0</v>
      </c>
      <c r="CZ63" s="63">
        <v>0</v>
      </c>
      <c r="DA63" s="63">
        <v>0</v>
      </c>
      <c r="DB63" s="63">
        <v>0</v>
      </c>
      <c r="DC63" s="63">
        <v>0</v>
      </c>
      <c r="DD63" s="63">
        <v>0</v>
      </c>
      <c r="DE63" s="63">
        <v>0</v>
      </c>
      <c r="DF63" s="63">
        <v>8.5</v>
      </c>
      <c r="DG63" s="63">
        <v>5</v>
      </c>
      <c r="DH63" s="63">
        <v>6.5</v>
      </c>
      <c r="DI63" s="63">
        <v>6.5</v>
      </c>
      <c r="DJ63" s="63">
        <v>10.5</v>
      </c>
      <c r="DK63" s="63">
        <v>16.5</v>
      </c>
      <c r="DL63" s="63">
        <v>0</v>
      </c>
      <c r="DM63" s="63">
        <v>0</v>
      </c>
      <c r="DN63" s="63">
        <v>0</v>
      </c>
      <c r="DO63" s="63">
        <v>13.5</v>
      </c>
      <c r="DP63" s="63">
        <v>17</v>
      </c>
      <c r="DQ63" s="63">
        <v>0</v>
      </c>
      <c r="DR63" s="63">
        <v>0</v>
      </c>
      <c r="DS63" s="63">
        <v>0</v>
      </c>
      <c r="DT63" s="63">
        <v>10.5</v>
      </c>
      <c r="DU63" s="63">
        <v>0</v>
      </c>
      <c r="DV63" s="63">
        <v>1</v>
      </c>
      <c r="DW63" s="63">
        <v>1.5</v>
      </c>
      <c r="DX63" s="63">
        <v>1.5</v>
      </c>
      <c r="DY63" s="63">
        <v>1.5</v>
      </c>
      <c r="DZ63" s="63">
        <v>0</v>
      </c>
      <c r="EA63" s="63">
        <v>0.5</v>
      </c>
      <c r="EB63" s="63">
        <v>0</v>
      </c>
      <c r="EC63" s="63">
        <v>0</v>
      </c>
      <c r="ED63" s="63">
        <v>0</v>
      </c>
      <c r="EE63" s="63">
        <v>0</v>
      </c>
      <c r="EF63" s="63">
        <v>0</v>
      </c>
      <c r="EG63" s="63">
        <v>6</v>
      </c>
      <c r="EH63" s="63">
        <v>7</v>
      </c>
      <c r="EI63" s="63">
        <v>7</v>
      </c>
      <c r="EJ63" s="63">
        <v>6.5</v>
      </c>
      <c r="EK63" s="63">
        <v>5</v>
      </c>
      <c r="EL63" s="63">
        <v>3.5</v>
      </c>
      <c r="EM63" s="63">
        <v>0</v>
      </c>
      <c r="EN63" s="63">
        <v>0</v>
      </c>
      <c r="EO63" s="63">
        <v>0</v>
      </c>
      <c r="EP63" s="63">
        <v>0</v>
      </c>
      <c r="EQ63" s="63">
        <v>0</v>
      </c>
      <c r="ER63" s="63">
        <v>0</v>
      </c>
      <c r="ES63" s="63">
        <v>0</v>
      </c>
      <c r="ET63" s="63">
        <v>0</v>
      </c>
      <c r="EU63" s="63">
        <v>0</v>
      </c>
      <c r="EV63" s="63">
        <v>0</v>
      </c>
      <c r="EW63" s="63">
        <v>0</v>
      </c>
      <c r="EX63" s="63">
        <v>5.5</v>
      </c>
      <c r="EY63" s="63">
        <v>1</v>
      </c>
      <c r="EZ63" s="63">
        <v>2</v>
      </c>
      <c r="FA63" s="63">
        <v>2</v>
      </c>
      <c r="FB63" s="63">
        <v>1</v>
      </c>
      <c r="FC63" s="63">
        <v>1.5</v>
      </c>
    </row>
    <row r="64" spans="1:159">
      <c r="A64" s="63">
        <v>0</v>
      </c>
      <c r="B64" s="63">
        <v>0</v>
      </c>
      <c r="C64" s="63">
        <v>0</v>
      </c>
      <c r="D64" s="63">
        <v>0</v>
      </c>
      <c r="E64" s="63">
        <v>0</v>
      </c>
      <c r="F64" s="63">
        <v>0</v>
      </c>
      <c r="G64" s="63">
        <v>0</v>
      </c>
      <c r="H64" s="63">
        <v>0</v>
      </c>
      <c r="I64" s="63">
        <v>0</v>
      </c>
      <c r="J64" s="63">
        <v>0</v>
      </c>
      <c r="K64" s="63">
        <v>0</v>
      </c>
      <c r="L64" s="63">
        <v>0</v>
      </c>
      <c r="M64" s="63">
        <v>0</v>
      </c>
      <c r="N64" s="63">
        <v>0</v>
      </c>
      <c r="O64" s="63">
        <v>0</v>
      </c>
      <c r="P64" s="63">
        <v>0</v>
      </c>
      <c r="Q64" s="63">
        <v>0</v>
      </c>
      <c r="R64" s="63">
        <v>0</v>
      </c>
      <c r="S64" s="63">
        <v>0</v>
      </c>
      <c r="T64" s="63">
        <v>0</v>
      </c>
      <c r="U64" s="63">
        <v>0</v>
      </c>
      <c r="V64" s="63">
        <v>0</v>
      </c>
      <c r="W64" s="63">
        <v>0</v>
      </c>
      <c r="X64" s="63">
        <v>0</v>
      </c>
      <c r="Y64" s="63">
        <v>0</v>
      </c>
      <c r="Z64" s="63">
        <v>0</v>
      </c>
      <c r="AA64" s="63">
        <v>0</v>
      </c>
      <c r="AB64" s="63">
        <v>0</v>
      </c>
      <c r="AC64" s="63">
        <v>0</v>
      </c>
      <c r="AD64" s="63">
        <v>0</v>
      </c>
      <c r="AE64" s="63">
        <v>0</v>
      </c>
      <c r="AF64" s="63">
        <v>0</v>
      </c>
      <c r="AG64" s="63">
        <v>0</v>
      </c>
      <c r="AH64" s="63">
        <v>0</v>
      </c>
      <c r="AI64" s="63">
        <v>0</v>
      </c>
      <c r="AJ64" s="63">
        <v>0</v>
      </c>
      <c r="AK64" s="63">
        <v>0</v>
      </c>
      <c r="AL64" s="63">
        <v>0</v>
      </c>
      <c r="AM64" s="63">
        <v>0</v>
      </c>
      <c r="AN64" s="63">
        <v>2</v>
      </c>
      <c r="AO64" s="63">
        <v>7.5</v>
      </c>
      <c r="AP64" s="63">
        <v>6.5</v>
      </c>
      <c r="AQ64" s="63">
        <v>0</v>
      </c>
      <c r="AR64" s="63">
        <v>0</v>
      </c>
      <c r="AS64" s="63">
        <v>0</v>
      </c>
      <c r="AT64" s="63">
        <v>0</v>
      </c>
      <c r="AU64" s="63">
        <v>0</v>
      </c>
      <c r="AV64" s="63">
        <v>0</v>
      </c>
      <c r="AW64" s="63">
        <v>0</v>
      </c>
      <c r="AX64" s="63">
        <v>1.5</v>
      </c>
      <c r="AY64" s="63">
        <v>0</v>
      </c>
      <c r="AZ64" s="63">
        <v>0</v>
      </c>
      <c r="BA64" s="63">
        <v>0</v>
      </c>
      <c r="BB64" s="63">
        <v>0</v>
      </c>
      <c r="BC64" s="63">
        <v>0</v>
      </c>
      <c r="BD64" s="63">
        <v>0</v>
      </c>
      <c r="BE64" s="63">
        <v>0</v>
      </c>
      <c r="BF64" s="63">
        <v>0</v>
      </c>
      <c r="BG64" s="63">
        <v>0</v>
      </c>
      <c r="BH64" s="63">
        <v>0</v>
      </c>
      <c r="BI64" s="63">
        <v>0</v>
      </c>
      <c r="BJ64" s="63">
        <v>0</v>
      </c>
      <c r="BK64" s="63">
        <v>0</v>
      </c>
      <c r="BL64" s="63">
        <v>0</v>
      </c>
      <c r="BM64" s="63">
        <v>0</v>
      </c>
      <c r="BN64" s="63">
        <v>0</v>
      </c>
      <c r="BO64" s="63">
        <v>0</v>
      </c>
      <c r="BP64" s="63">
        <v>0</v>
      </c>
      <c r="BQ64" s="63">
        <v>0</v>
      </c>
      <c r="BR64" s="63">
        <v>0</v>
      </c>
      <c r="BS64" s="63">
        <v>0</v>
      </c>
      <c r="BT64" s="63">
        <v>2</v>
      </c>
      <c r="BU64" s="63">
        <v>3</v>
      </c>
      <c r="BV64" s="63">
        <v>0</v>
      </c>
      <c r="BW64" s="63">
        <v>0</v>
      </c>
      <c r="BX64" s="63">
        <v>0</v>
      </c>
      <c r="BY64" s="63">
        <v>0</v>
      </c>
      <c r="BZ64" s="63">
        <v>0</v>
      </c>
      <c r="CA64" s="63">
        <v>0</v>
      </c>
      <c r="CB64" s="63">
        <v>0</v>
      </c>
      <c r="CC64" s="63">
        <v>0</v>
      </c>
      <c r="CD64" s="63">
        <v>0</v>
      </c>
      <c r="CE64" s="63">
        <v>2.5</v>
      </c>
      <c r="CF64" s="63">
        <v>0</v>
      </c>
      <c r="CG64" s="63">
        <v>0</v>
      </c>
      <c r="CH64" s="63">
        <v>0</v>
      </c>
      <c r="CI64" s="63">
        <v>0</v>
      </c>
      <c r="CJ64" s="63">
        <v>3</v>
      </c>
      <c r="CK64" s="63">
        <v>0</v>
      </c>
      <c r="CL64" s="63">
        <v>0</v>
      </c>
      <c r="CM64" s="63">
        <v>0</v>
      </c>
      <c r="CN64" s="63">
        <v>0</v>
      </c>
      <c r="CO64" s="63">
        <v>0</v>
      </c>
      <c r="CP64" s="63">
        <v>0</v>
      </c>
      <c r="CQ64" s="63">
        <v>0</v>
      </c>
      <c r="CR64" s="63">
        <v>0</v>
      </c>
      <c r="CS64" s="63">
        <v>0</v>
      </c>
      <c r="CT64" s="63">
        <v>0</v>
      </c>
      <c r="CU64" s="63">
        <v>0</v>
      </c>
      <c r="CV64" s="63">
        <v>0</v>
      </c>
      <c r="CW64" s="63">
        <v>0</v>
      </c>
      <c r="CX64" s="63">
        <v>3</v>
      </c>
      <c r="CY64" s="63">
        <v>0</v>
      </c>
      <c r="CZ64" s="63">
        <v>0</v>
      </c>
      <c r="DA64" s="63">
        <v>0</v>
      </c>
      <c r="DB64" s="63">
        <v>0</v>
      </c>
      <c r="DC64" s="63">
        <v>0</v>
      </c>
      <c r="DD64" s="63">
        <v>0</v>
      </c>
      <c r="DE64" s="63">
        <v>0</v>
      </c>
      <c r="DF64" s="63">
        <v>0</v>
      </c>
      <c r="DG64" s="63">
        <v>0</v>
      </c>
      <c r="DH64" s="63">
        <v>0</v>
      </c>
      <c r="DI64" s="63">
        <v>0</v>
      </c>
      <c r="DJ64" s="63">
        <v>0</v>
      </c>
      <c r="DK64" s="63">
        <v>0</v>
      </c>
      <c r="DL64" s="63">
        <v>0</v>
      </c>
      <c r="DM64" s="63">
        <v>0</v>
      </c>
      <c r="DN64" s="63">
        <v>0</v>
      </c>
      <c r="DO64" s="63">
        <v>0</v>
      </c>
      <c r="DP64" s="63">
        <v>0</v>
      </c>
      <c r="DQ64" s="63">
        <v>0</v>
      </c>
      <c r="DR64" s="63">
        <v>0</v>
      </c>
      <c r="DS64" s="63">
        <v>0</v>
      </c>
      <c r="DT64" s="63">
        <v>0</v>
      </c>
      <c r="DU64" s="63">
        <v>0</v>
      </c>
      <c r="DV64" s="63">
        <v>0</v>
      </c>
      <c r="DW64" s="63">
        <v>0</v>
      </c>
      <c r="DX64" s="63">
        <v>0</v>
      </c>
      <c r="DY64" s="63">
        <v>0</v>
      </c>
      <c r="DZ64" s="63">
        <v>0</v>
      </c>
      <c r="EA64" s="63">
        <v>0</v>
      </c>
      <c r="EB64" s="63">
        <v>4</v>
      </c>
      <c r="EC64" s="63">
        <v>4.5</v>
      </c>
      <c r="ED64" s="63">
        <v>4</v>
      </c>
      <c r="EE64" s="63">
        <v>2.5</v>
      </c>
      <c r="EF64" s="63">
        <v>2</v>
      </c>
      <c r="EG64" s="63">
        <v>0</v>
      </c>
      <c r="EH64" s="63">
        <v>0</v>
      </c>
      <c r="EI64" s="63">
        <v>0</v>
      </c>
      <c r="EJ64" s="63">
        <v>0</v>
      </c>
      <c r="EK64" s="63">
        <v>3</v>
      </c>
      <c r="EL64" s="63">
        <v>3</v>
      </c>
      <c r="EM64" s="63">
        <v>0</v>
      </c>
      <c r="EN64" s="63">
        <v>0</v>
      </c>
      <c r="EO64" s="63">
        <v>0</v>
      </c>
      <c r="EP64" s="63">
        <v>0</v>
      </c>
      <c r="EQ64" s="63">
        <v>0</v>
      </c>
      <c r="ER64" s="63">
        <v>0</v>
      </c>
      <c r="ES64" s="63">
        <v>0</v>
      </c>
      <c r="ET64" s="63">
        <v>0</v>
      </c>
      <c r="EU64" s="63">
        <v>0</v>
      </c>
      <c r="EV64" s="63">
        <v>0</v>
      </c>
      <c r="EW64" s="63">
        <v>0</v>
      </c>
      <c r="EX64" s="63">
        <v>0</v>
      </c>
      <c r="EY64" s="63">
        <v>0</v>
      </c>
      <c r="EZ64" s="63">
        <v>0</v>
      </c>
      <c r="FA64" s="63">
        <v>0</v>
      </c>
      <c r="FB64" s="63">
        <v>0</v>
      </c>
      <c r="FC64" s="63">
        <v>0</v>
      </c>
    </row>
    <row r="65" spans="1:159">
      <c r="A65" s="63">
        <v>0</v>
      </c>
      <c r="B65" s="63">
        <v>0</v>
      </c>
      <c r="C65" s="63">
        <v>0</v>
      </c>
      <c r="D65" s="63">
        <v>0</v>
      </c>
      <c r="E65" s="63">
        <v>0</v>
      </c>
      <c r="F65" s="63">
        <v>0</v>
      </c>
      <c r="G65" s="63">
        <v>0</v>
      </c>
      <c r="H65" s="63">
        <v>0</v>
      </c>
      <c r="I65" s="63">
        <v>0</v>
      </c>
      <c r="J65" s="63">
        <v>0</v>
      </c>
      <c r="K65" s="63">
        <v>0</v>
      </c>
      <c r="L65" s="63">
        <v>0</v>
      </c>
      <c r="M65" s="63">
        <v>0</v>
      </c>
      <c r="N65" s="63">
        <v>0</v>
      </c>
      <c r="O65" s="63">
        <v>0</v>
      </c>
      <c r="P65" s="63">
        <v>0</v>
      </c>
      <c r="Q65" s="63">
        <v>0</v>
      </c>
      <c r="R65" s="63">
        <v>0</v>
      </c>
      <c r="S65" s="63">
        <v>0</v>
      </c>
      <c r="T65" s="63">
        <v>0</v>
      </c>
      <c r="U65" s="63">
        <v>0</v>
      </c>
      <c r="V65" s="63">
        <v>0</v>
      </c>
      <c r="W65" s="63">
        <v>0</v>
      </c>
      <c r="X65" s="63">
        <v>0</v>
      </c>
      <c r="Y65" s="63">
        <v>0</v>
      </c>
      <c r="Z65" s="63">
        <v>0</v>
      </c>
      <c r="AA65" s="63">
        <v>0</v>
      </c>
      <c r="AB65" s="63">
        <v>0</v>
      </c>
      <c r="AC65" s="63">
        <v>0</v>
      </c>
      <c r="AD65" s="63">
        <v>0</v>
      </c>
      <c r="AE65" s="63">
        <v>0</v>
      </c>
      <c r="AF65" s="63">
        <v>0</v>
      </c>
      <c r="AG65" s="63">
        <v>0</v>
      </c>
      <c r="AH65" s="63">
        <v>0</v>
      </c>
      <c r="AI65" s="63">
        <v>0</v>
      </c>
      <c r="AJ65" s="63">
        <v>0</v>
      </c>
      <c r="AK65" s="63">
        <v>0</v>
      </c>
      <c r="AL65" s="63">
        <v>0</v>
      </c>
      <c r="AM65" s="63">
        <v>0</v>
      </c>
      <c r="AN65" s="63">
        <v>0</v>
      </c>
      <c r="AO65" s="63">
        <v>0</v>
      </c>
      <c r="AP65" s="63">
        <v>1.5</v>
      </c>
      <c r="AQ65" s="63">
        <v>5</v>
      </c>
      <c r="AR65" s="63">
        <v>0</v>
      </c>
      <c r="AS65" s="63">
        <v>0</v>
      </c>
      <c r="AT65" s="63">
        <v>0</v>
      </c>
      <c r="AU65" s="63">
        <v>0</v>
      </c>
      <c r="AV65" s="63">
        <v>0</v>
      </c>
      <c r="AW65" s="63">
        <v>0</v>
      </c>
      <c r="AX65" s="63">
        <v>0</v>
      </c>
      <c r="AY65" s="63">
        <v>0</v>
      </c>
      <c r="AZ65" s="63">
        <v>0</v>
      </c>
      <c r="BA65" s="63">
        <v>0</v>
      </c>
      <c r="BB65" s="63">
        <v>0</v>
      </c>
      <c r="BC65" s="63">
        <v>0</v>
      </c>
      <c r="BD65" s="63">
        <v>0</v>
      </c>
      <c r="BE65" s="63">
        <v>0</v>
      </c>
      <c r="BF65" s="63">
        <v>0</v>
      </c>
      <c r="BG65" s="63">
        <v>0</v>
      </c>
      <c r="BH65" s="63">
        <v>0</v>
      </c>
      <c r="BI65" s="63">
        <v>0</v>
      </c>
      <c r="BJ65" s="63">
        <v>0</v>
      </c>
      <c r="BK65" s="63">
        <v>0</v>
      </c>
      <c r="BL65" s="63">
        <v>0</v>
      </c>
      <c r="BM65" s="63">
        <v>0</v>
      </c>
      <c r="BN65" s="63">
        <v>0</v>
      </c>
      <c r="BO65" s="63">
        <v>0</v>
      </c>
      <c r="BP65" s="63">
        <v>0</v>
      </c>
      <c r="BQ65" s="63">
        <v>0</v>
      </c>
      <c r="BR65" s="63">
        <v>0</v>
      </c>
      <c r="BS65" s="63">
        <v>0</v>
      </c>
      <c r="BT65" s="63">
        <v>0</v>
      </c>
      <c r="BU65" s="63">
        <v>0</v>
      </c>
      <c r="BV65" s="63">
        <v>0</v>
      </c>
      <c r="BW65" s="63">
        <v>0</v>
      </c>
      <c r="BX65" s="63">
        <v>0</v>
      </c>
      <c r="BY65" s="63">
        <v>0</v>
      </c>
      <c r="BZ65" s="63">
        <v>0</v>
      </c>
      <c r="CA65" s="63">
        <v>0</v>
      </c>
      <c r="CB65" s="63">
        <v>0</v>
      </c>
      <c r="CC65" s="63">
        <v>0</v>
      </c>
      <c r="CD65" s="63">
        <v>0</v>
      </c>
      <c r="CE65" s="63">
        <v>0</v>
      </c>
      <c r="CF65" s="63">
        <v>0</v>
      </c>
      <c r="CG65" s="63">
        <v>0</v>
      </c>
      <c r="CH65" s="63">
        <v>0</v>
      </c>
      <c r="CI65" s="63">
        <v>0</v>
      </c>
      <c r="CJ65" s="63">
        <v>0</v>
      </c>
      <c r="CK65" s="63">
        <v>0</v>
      </c>
      <c r="CL65" s="63">
        <v>0</v>
      </c>
      <c r="CM65" s="63">
        <v>0</v>
      </c>
      <c r="CN65" s="63">
        <v>0</v>
      </c>
      <c r="CO65" s="63">
        <v>0</v>
      </c>
      <c r="CP65" s="63">
        <v>0</v>
      </c>
      <c r="CQ65" s="63">
        <v>0</v>
      </c>
      <c r="CR65" s="63">
        <v>0</v>
      </c>
      <c r="CS65" s="63">
        <v>0</v>
      </c>
      <c r="CT65" s="63">
        <v>0</v>
      </c>
      <c r="CU65" s="63">
        <v>0</v>
      </c>
      <c r="CV65" s="63">
        <v>0</v>
      </c>
      <c r="CW65" s="63">
        <v>0</v>
      </c>
      <c r="CX65" s="63">
        <v>0</v>
      </c>
      <c r="CY65" s="63">
        <v>0</v>
      </c>
      <c r="CZ65" s="63">
        <v>0</v>
      </c>
      <c r="DA65" s="63">
        <v>0</v>
      </c>
      <c r="DB65" s="63">
        <v>0</v>
      </c>
      <c r="DC65" s="63">
        <v>0</v>
      </c>
      <c r="DD65" s="63">
        <v>0</v>
      </c>
      <c r="DE65" s="63">
        <v>0</v>
      </c>
      <c r="DF65" s="63">
        <v>0</v>
      </c>
      <c r="DG65" s="63">
        <v>0</v>
      </c>
      <c r="DH65" s="63">
        <v>0</v>
      </c>
      <c r="DI65" s="63">
        <v>0</v>
      </c>
      <c r="DJ65" s="63">
        <v>0</v>
      </c>
      <c r="DK65" s="63">
        <v>0</v>
      </c>
      <c r="DL65" s="63">
        <v>0</v>
      </c>
      <c r="DM65" s="63">
        <v>0</v>
      </c>
      <c r="DN65" s="63">
        <v>0</v>
      </c>
      <c r="DO65" s="63">
        <v>0</v>
      </c>
      <c r="DP65" s="63">
        <v>0</v>
      </c>
      <c r="DQ65" s="63">
        <v>0</v>
      </c>
      <c r="DR65" s="63">
        <v>0</v>
      </c>
      <c r="DS65" s="63">
        <v>0</v>
      </c>
      <c r="DT65" s="63">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8.5</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row>
    <row r="66" spans="1:159">
      <c r="A66" s="63">
        <v>0</v>
      </c>
      <c r="B66" s="63">
        <v>0</v>
      </c>
      <c r="C66" s="63">
        <v>0</v>
      </c>
      <c r="D66" s="63">
        <v>0</v>
      </c>
      <c r="E66" s="63">
        <v>0</v>
      </c>
      <c r="F66" s="63">
        <v>0</v>
      </c>
      <c r="G66" s="63">
        <v>0</v>
      </c>
      <c r="H66" s="63">
        <v>0</v>
      </c>
      <c r="I66" s="63">
        <v>0</v>
      </c>
      <c r="J66" s="63">
        <v>0</v>
      </c>
      <c r="K66" s="63">
        <v>0</v>
      </c>
      <c r="L66" s="63">
        <v>0</v>
      </c>
      <c r="M66" s="63">
        <v>0</v>
      </c>
      <c r="N66" s="63">
        <v>0</v>
      </c>
      <c r="O66" s="63">
        <v>0</v>
      </c>
      <c r="P66" s="63">
        <v>0</v>
      </c>
      <c r="Q66" s="63">
        <v>0</v>
      </c>
      <c r="R66" s="63">
        <v>0</v>
      </c>
      <c r="S66" s="63">
        <v>0</v>
      </c>
      <c r="T66" s="63">
        <v>0</v>
      </c>
      <c r="U66" s="63">
        <v>0</v>
      </c>
      <c r="V66" s="63">
        <v>0</v>
      </c>
      <c r="W66" s="63">
        <v>0</v>
      </c>
      <c r="X66" s="63">
        <v>0</v>
      </c>
      <c r="Y66" s="63">
        <v>0</v>
      </c>
      <c r="Z66" s="63">
        <v>0</v>
      </c>
      <c r="AA66" s="63">
        <v>0</v>
      </c>
      <c r="AB66" s="63">
        <v>0</v>
      </c>
      <c r="AC66" s="63">
        <v>0</v>
      </c>
      <c r="AD66" s="63">
        <v>0</v>
      </c>
      <c r="AE66" s="63">
        <v>0</v>
      </c>
      <c r="AF66" s="63">
        <v>0</v>
      </c>
      <c r="AG66" s="63">
        <v>0</v>
      </c>
      <c r="AH66" s="63">
        <v>4.5</v>
      </c>
      <c r="AI66" s="63">
        <v>0</v>
      </c>
      <c r="AJ66" s="63">
        <v>1.5</v>
      </c>
      <c r="AK66" s="63">
        <v>0.5</v>
      </c>
      <c r="AL66" s="63">
        <v>4</v>
      </c>
      <c r="AM66" s="63">
        <v>0</v>
      </c>
      <c r="AN66" s="63">
        <v>0</v>
      </c>
      <c r="AO66" s="63">
        <v>0</v>
      </c>
      <c r="AP66" s="63">
        <v>4.5</v>
      </c>
      <c r="AQ66" s="63">
        <v>0</v>
      </c>
      <c r="AR66" s="63">
        <v>0</v>
      </c>
      <c r="AS66" s="63">
        <v>0</v>
      </c>
      <c r="AT66" s="63">
        <v>0</v>
      </c>
      <c r="AU66" s="63">
        <v>0</v>
      </c>
      <c r="AV66" s="63">
        <v>0</v>
      </c>
      <c r="AW66" s="63">
        <v>0</v>
      </c>
      <c r="AX66" s="63">
        <v>0</v>
      </c>
      <c r="AY66" s="63">
        <v>0</v>
      </c>
      <c r="AZ66" s="63">
        <v>0</v>
      </c>
      <c r="BA66" s="63">
        <v>0</v>
      </c>
      <c r="BB66" s="63">
        <v>0</v>
      </c>
      <c r="BC66" s="63">
        <v>2.5</v>
      </c>
      <c r="BD66" s="63">
        <v>0</v>
      </c>
      <c r="BE66" s="63">
        <v>0</v>
      </c>
      <c r="BF66" s="63">
        <v>0</v>
      </c>
      <c r="BG66" s="63">
        <v>0</v>
      </c>
      <c r="BH66" s="63">
        <v>0</v>
      </c>
      <c r="BI66" s="63">
        <v>0</v>
      </c>
      <c r="BJ66" s="63">
        <v>0</v>
      </c>
      <c r="BK66" s="63">
        <v>0</v>
      </c>
      <c r="BL66" s="63">
        <v>0</v>
      </c>
      <c r="BM66" s="63">
        <v>0</v>
      </c>
      <c r="BN66" s="63">
        <v>0</v>
      </c>
      <c r="BO66" s="63">
        <v>3.5</v>
      </c>
      <c r="BP66" s="63">
        <v>0</v>
      </c>
      <c r="BQ66" s="63">
        <v>0</v>
      </c>
      <c r="BR66" s="63">
        <v>0</v>
      </c>
      <c r="BS66" s="63">
        <v>0</v>
      </c>
      <c r="BT66" s="63">
        <v>0</v>
      </c>
      <c r="BU66" s="63">
        <v>0</v>
      </c>
      <c r="BV66" s="63">
        <v>0</v>
      </c>
      <c r="BW66" s="63">
        <v>0</v>
      </c>
      <c r="BX66" s="63">
        <v>0</v>
      </c>
      <c r="BY66" s="63">
        <v>0</v>
      </c>
      <c r="BZ66" s="63">
        <v>0</v>
      </c>
      <c r="CA66" s="63">
        <v>0</v>
      </c>
      <c r="CB66" s="63">
        <v>2</v>
      </c>
      <c r="CC66" s="63">
        <v>0</v>
      </c>
      <c r="CD66" s="63">
        <v>0</v>
      </c>
      <c r="CE66" s="63">
        <v>0</v>
      </c>
      <c r="CF66" s="63">
        <v>0</v>
      </c>
      <c r="CG66" s="63">
        <v>0</v>
      </c>
      <c r="CH66" s="63">
        <v>0</v>
      </c>
      <c r="CI66" s="63">
        <v>0</v>
      </c>
      <c r="CJ66" s="63">
        <v>0</v>
      </c>
      <c r="CK66" s="63">
        <v>4</v>
      </c>
      <c r="CL66" s="63">
        <v>5</v>
      </c>
      <c r="CM66" s="63">
        <v>2</v>
      </c>
      <c r="CN66" s="63">
        <v>3.5</v>
      </c>
      <c r="CO66" s="63">
        <v>3.5</v>
      </c>
      <c r="CP66" s="63">
        <v>0</v>
      </c>
      <c r="CQ66" s="63">
        <v>0</v>
      </c>
      <c r="CR66" s="63">
        <v>0</v>
      </c>
      <c r="CS66" s="63">
        <v>0</v>
      </c>
      <c r="CT66" s="63">
        <v>0</v>
      </c>
      <c r="CU66" s="63">
        <v>0</v>
      </c>
      <c r="CV66" s="63">
        <v>0</v>
      </c>
      <c r="CW66" s="63">
        <v>1.5</v>
      </c>
      <c r="CX66" s="63">
        <v>0</v>
      </c>
      <c r="CY66" s="63">
        <v>0</v>
      </c>
      <c r="CZ66" s="63">
        <v>0</v>
      </c>
      <c r="DA66" s="63">
        <v>0</v>
      </c>
      <c r="DB66" s="63">
        <v>0</v>
      </c>
      <c r="DC66" s="63">
        <v>0</v>
      </c>
      <c r="DD66" s="63">
        <v>0</v>
      </c>
      <c r="DE66" s="63">
        <v>0</v>
      </c>
      <c r="DF66" s="63">
        <v>0</v>
      </c>
      <c r="DG66" s="63">
        <v>0</v>
      </c>
      <c r="DH66" s="63">
        <v>0</v>
      </c>
      <c r="DI66" s="63">
        <v>0</v>
      </c>
      <c r="DJ66" s="63">
        <v>0</v>
      </c>
      <c r="DK66" s="63">
        <v>0</v>
      </c>
      <c r="DL66" s="63">
        <v>0</v>
      </c>
      <c r="DM66" s="63">
        <v>0</v>
      </c>
      <c r="DN66" s="63">
        <v>0</v>
      </c>
      <c r="DO66" s="63">
        <v>0</v>
      </c>
      <c r="DP66" s="63">
        <v>0</v>
      </c>
      <c r="DQ66" s="63">
        <v>0</v>
      </c>
      <c r="DR66" s="63">
        <v>0</v>
      </c>
      <c r="DS66" s="63">
        <v>0</v>
      </c>
      <c r="DT66" s="63">
        <v>0</v>
      </c>
      <c r="DU66" s="63">
        <v>0</v>
      </c>
      <c r="DV66" s="63">
        <v>0</v>
      </c>
      <c r="DW66" s="63">
        <v>0</v>
      </c>
      <c r="DX66" s="63">
        <v>0</v>
      </c>
      <c r="DY66" s="63">
        <v>0</v>
      </c>
      <c r="DZ66" s="63">
        <v>0</v>
      </c>
      <c r="EA66" s="63">
        <v>0</v>
      </c>
      <c r="EB66" s="63">
        <v>2.5</v>
      </c>
      <c r="EC66" s="63">
        <v>3</v>
      </c>
      <c r="ED66" s="63">
        <v>2.5</v>
      </c>
      <c r="EE66" s="63">
        <v>3.5</v>
      </c>
      <c r="EF66" s="63">
        <v>4.5</v>
      </c>
      <c r="EG66" s="63">
        <v>0</v>
      </c>
      <c r="EH66" s="63">
        <v>0</v>
      </c>
      <c r="EI66" s="63">
        <v>0</v>
      </c>
      <c r="EJ66" s="63">
        <v>0</v>
      </c>
      <c r="EK66" s="63">
        <v>0</v>
      </c>
      <c r="EL66" s="63">
        <v>0</v>
      </c>
      <c r="EM66" s="63">
        <v>4.5</v>
      </c>
      <c r="EN66" s="63">
        <v>1.5</v>
      </c>
      <c r="EO66" s="63">
        <v>0</v>
      </c>
      <c r="EP66" s="63">
        <v>0</v>
      </c>
      <c r="EQ66" s="63">
        <v>0</v>
      </c>
      <c r="ER66" s="63">
        <v>0.5</v>
      </c>
      <c r="ES66" s="63">
        <v>0</v>
      </c>
      <c r="ET66" s="63">
        <v>0</v>
      </c>
      <c r="EU66" s="63">
        <v>0</v>
      </c>
      <c r="EV66" s="63">
        <v>0</v>
      </c>
      <c r="EW66" s="63">
        <v>0</v>
      </c>
      <c r="EX66" s="63">
        <v>0</v>
      </c>
      <c r="EY66" s="63">
        <v>0</v>
      </c>
      <c r="EZ66" s="63">
        <v>0</v>
      </c>
      <c r="FA66" s="63">
        <v>0</v>
      </c>
      <c r="FB66" s="63">
        <v>0</v>
      </c>
      <c r="FC66" s="63">
        <v>0</v>
      </c>
    </row>
    <row r="67" spans="1:159">
      <c r="A67" s="63">
        <v>0</v>
      </c>
      <c r="B67" s="63">
        <v>0</v>
      </c>
      <c r="C67" s="63">
        <v>0</v>
      </c>
      <c r="D67" s="63">
        <v>0</v>
      </c>
      <c r="E67" s="63">
        <v>0</v>
      </c>
      <c r="F67" s="63">
        <v>0</v>
      </c>
      <c r="G67" s="63">
        <v>0</v>
      </c>
      <c r="H67" s="63">
        <v>0</v>
      </c>
      <c r="I67" s="63">
        <v>0</v>
      </c>
      <c r="J67" s="63">
        <v>0</v>
      </c>
      <c r="K67" s="63">
        <v>0</v>
      </c>
      <c r="L67" s="63">
        <v>0</v>
      </c>
      <c r="M67" s="63">
        <v>0</v>
      </c>
      <c r="N67" s="63">
        <v>0</v>
      </c>
      <c r="O67" s="63">
        <v>0</v>
      </c>
      <c r="P67" s="63">
        <v>0</v>
      </c>
      <c r="Q67" s="63">
        <v>0</v>
      </c>
      <c r="R67" s="63">
        <v>0</v>
      </c>
      <c r="S67" s="63">
        <v>0</v>
      </c>
      <c r="T67" s="63">
        <v>0</v>
      </c>
      <c r="U67" s="63">
        <v>0</v>
      </c>
      <c r="V67" s="63">
        <v>0</v>
      </c>
      <c r="W67" s="63">
        <v>0</v>
      </c>
      <c r="X67" s="63">
        <v>0</v>
      </c>
      <c r="Y67" s="63">
        <v>0</v>
      </c>
      <c r="Z67" s="63">
        <v>0</v>
      </c>
      <c r="AA67" s="63">
        <v>0</v>
      </c>
      <c r="AB67" s="63">
        <v>0</v>
      </c>
      <c r="AC67" s="63">
        <v>0</v>
      </c>
      <c r="AD67" s="63">
        <v>0</v>
      </c>
      <c r="AE67" s="63">
        <v>0</v>
      </c>
      <c r="AF67" s="63">
        <v>0</v>
      </c>
      <c r="AG67" s="63">
        <v>0</v>
      </c>
      <c r="AH67" s="63">
        <v>0</v>
      </c>
      <c r="AI67" s="63">
        <v>0</v>
      </c>
      <c r="AJ67" s="63">
        <v>0</v>
      </c>
      <c r="AK67" s="63">
        <v>0</v>
      </c>
      <c r="AL67" s="63">
        <v>0</v>
      </c>
      <c r="AM67" s="63">
        <v>0</v>
      </c>
      <c r="AN67" s="63">
        <v>0</v>
      </c>
      <c r="AO67" s="63">
        <v>0</v>
      </c>
      <c r="AP67" s="63">
        <v>0</v>
      </c>
      <c r="AQ67" s="63">
        <v>0</v>
      </c>
      <c r="AR67" s="63">
        <v>0</v>
      </c>
      <c r="AS67" s="63">
        <v>0</v>
      </c>
      <c r="AT67" s="63">
        <v>0</v>
      </c>
      <c r="AU67" s="63">
        <v>0</v>
      </c>
      <c r="AV67" s="63">
        <v>0</v>
      </c>
      <c r="AW67" s="63">
        <v>0</v>
      </c>
      <c r="AX67" s="63">
        <v>0</v>
      </c>
      <c r="AY67" s="63">
        <v>0</v>
      </c>
      <c r="AZ67" s="63">
        <v>0</v>
      </c>
      <c r="BA67" s="63">
        <v>0</v>
      </c>
      <c r="BB67" s="63">
        <v>0</v>
      </c>
      <c r="BC67" s="63">
        <v>0</v>
      </c>
      <c r="BD67" s="63">
        <v>0</v>
      </c>
      <c r="BE67" s="63">
        <v>0</v>
      </c>
      <c r="BF67" s="63">
        <v>0</v>
      </c>
      <c r="BG67" s="63">
        <v>0</v>
      </c>
      <c r="BH67" s="63">
        <v>0</v>
      </c>
      <c r="BI67" s="63">
        <v>0</v>
      </c>
      <c r="BJ67" s="63">
        <v>0</v>
      </c>
      <c r="BK67" s="63">
        <v>0</v>
      </c>
      <c r="BL67" s="63">
        <v>0</v>
      </c>
      <c r="BM67" s="63">
        <v>0</v>
      </c>
      <c r="BN67" s="63">
        <v>0</v>
      </c>
      <c r="BO67" s="63">
        <v>0</v>
      </c>
      <c r="BP67" s="63">
        <v>0</v>
      </c>
      <c r="BQ67" s="63">
        <v>0</v>
      </c>
      <c r="BR67" s="63">
        <v>0</v>
      </c>
      <c r="BS67" s="63">
        <v>0</v>
      </c>
      <c r="BT67" s="63">
        <v>0</v>
      </c>
      <c r="BU67" s="63">
        <v>0</v>
      </c>
      <c r="BV67" s="63">
        <v>0</v>
      </c>
      <c r="BW67" s="63">
        <v>0</v>
      </c>
      <c r="BX67" s="63">
        <v>0</v>
      </c>
      <c r="BY67" s="63">
        <v>0</v>
      </c>
      <c r="BZ67" s="63">
        <v>0</v>
      </c>
      <c r="CA67" s="63">
        <v>0</v>
      </c>
      <c r="CB67" s="63">
        <v>0</v>
      </c>
      <c r="CC67" s="63">
        <v>0</v>
      </c>
      <c r="CD67" s="63">
        <v>0</v>
      </c>
      <c r="CE67" s="63">
        <v>0</v>
      </c>
      <c r="CF67" s="63">
        <v>0</v>
      </c>
      <c r="CG67" s="63">
        <v>0</v>
      </c>
      <c r="CH67" s="63">
        <v>0</v>
      </c>
      <c r="CI67" s="63">
        <v>0</v>
      </c>
      <c r="CJ67" s="63">
        <v>0</v>
      </c>
      <c r="CK67" s="63">
        <v>0</v>
      </c>
      <c r="CL67" s="63">
        <v>0</v>
      </c>
      <c r="CM67" s="63">
        <v>2</v>
      </c>
      <c r="CN67" s="63">
        <v>0</v>
      </c>
      <c r="CO67" s="63">
        <v>0</v>
      </c>
      <c r="CP67" s="63">
        <v>0</v>
      </c>
      <c r="CQ67" s="63">
        <v>0</v>
      </c>
      <c r="CR67" s="63">
        <v>0</v>
      </c>
      <c r="CS67" s="63">
        <v>0</v>
      </c>
      <c r="CT67" s="63">
        <v>0</v>
      </c>
      <c r="CU67" s="63">
        <v>0</v>
      </c>
      <c r="CV67" s="63">
        <v>0</v>
      </c>
      <c r="CW67" s="63">
        <v>0</v>
      </c>
      <c r="CX67" s="63">
        <v>0</v>
      </c>
      <c r="CY67" s="63">
        <v>0</v>
      </c>
      <c r="CZ67" s="63">
        <v>0</v>
      </c>
      <c r="DA67" s="63">
        <v>0</v>
      </c>
      <c r="DB67" s="63">
        <v>0</v>
      </c>
      <c r="DC67" s="63">
        <v>0</v>
      </c>
      <c r="DD67" s="63">
        <v>0</v>
      </c>
      <c r="DE67" s="63">
        <v>0</v>
      </c>
      <c r="DF67" s="63">
        <v>0</v>
      </c>
      <c r="DG67" s="63">
        <v>0</v>
      </c>
      <c r="DH67" s="63">
        <v>0</v>
      </c>
      <c r="DI67" s="63">
        <v>0</v>
      </c>
      <c r="DJ67" s="63">
        <v>0</v>
      </c>
      <c r="DK67" s="63">
        <v>0</v>
      </c>
      <c r="DL67" s="63">
        <v>0</v>
      </c>
      <c r="DM67" s="63">
        <v>0</v>
      </c>
      <c r="DN67" s="63">
        <v>0</v>
      </c>
      <c r="DO67" s="63">
        <v>0</v>
      </c>
      <c r="DP67" s="63">
        <v>0</v>
      </c>
      <c r="DQ67" s="63">
        <v>0</v>
      </c>
      <c r="DR67" s="63">
        <v>0</v>
      </c>
      <c r="DS67" s="63">
        <v>0</v>
      </c>
      <c r="DT67" s="63">
        <v>0</v>
      </c>
      <c r="DU67" s="63">
        <v>0</v>
      </c>
      <c r="DV67" s="63">
        <v>0</v>
      </c>
      <c r="DW67" s="63">
        <v>0</v>
      </c>
      <c r="DX67" s="63">
        <v>0</v>
      </c>
      <c r="DY67" s="63">
        <v>0</v>
      </c>
      <c r="DZ67" s="63">
        <v>0</v>
      </c>
      <c r="EA67" s="63">
        <v>0</v>
      </c>
      <c r="EB67" s="63">
        <v>0</v>
      </c>
      <c r="EC67" s="63">
        <v>0</v>
      </c>
      <c r="ED67" s="63">
        <v>0</v>
      </c>
      <c r="EE67" s="63">
        <v>0</v>
      </c>
      <c r="EF67" s="63">
        <v>0</v>
      </c>
      <c r="EG67" s="63">
        <v>0</v>
      </c>
      <c r="EH67" s="63">
        <v>0</v>
      </c>
      <c r="EI67" s="63">
        <v>0</v>
      </c>
      <c r="EJ67" s="63">
        <v>0</v>
      </c>
      <c r="EK67" s="63">
        <v>2</v>
      </c>
      <c r="EL67" s="63">
        <v>0</v>
      </c>
      <c r="EM67" s="63">
        <v>0</v>
      </c>
      <c r="EN67" s="63">
        <v>0</v>
      </c>
      <c r="EO67" s="63">
        <v>0</v>
      </c>
      <c r="EP67" s="63">
        <v>0</v>
      </c>
      <c r="EQ67" s="63">
        <v>0</v>
      </c>
      <c r="ER67" s="63">
        <v>0</v>
      </c>
      <c r="ES67" s="63">
        <v>0</v>
      </c>
      <c r="ET67" s="63">
        <v>0</v>
      </c>
      <c r="EU67" s="63">
        <v>0</v>
      </c>
      <c r="EV67" s="63">
        <v>0</v>
      </c>
      <c r="EW67" s="63">
        <v>0</v>
      </c>
      <c r="EX67" s="63">
        <v>0</v>
      </c>
      <c r="EY67" s="63">
        <v>0</v>
      </c>
      <c r="EZ67" s="63">
        <v>0</v>
      </c>
      <c r="FA67" s="63">
        <v>0</v>
      </c>
      <c r="FB67" s="63">
        <v>0</v>
      </c>
      <c r="FC67" s="63">
        <v>0</v>
      </c>
    </row>
    <row r="68" spans="1:159">
      <c r="A68" s="63">
        <v>0</v>
      </c>
      <c r="B68" s="63">
        <v>0</v>
      </c>
      <c r="C68" s="63">
        <v>0</v>
      </c>
      <c r="D68" s="63">
        <v>0</v>
      </c>
      <c r="E68" s="63">
        <v>0</v>
      </c>
      <c r="F68" s="63">
        <v>0</v>
      </c>
      <c r="G68" s="63">
        <v>0</v>
      </c>
      <c r="H68" s="63">
        <v>0</v>
      </c>
      <c r="I68" s="63">
        <v>0</v>
      </c>
      <c r="J68" s="63">
        <v>0</v>
      </c>
      <c r="K68" s="63">
        <v>0</v>
      </c>
      <c r="L68" s="63">
        <v>0</v>
      </c>
      <c r="M68" s="63">
        <v>0</v>
      </c>
      <c r="N68" s="63">
        <v>0</v>
      </c>
      <c r="O68" s="63">
        <v>0</v>
      </c>
      <c r="P68" s="63">
        <v>0</v>
      </c>
      <c r="Q68" s="63">
        <v>0</v>
      </c>
      <c r="R68" s="63">
        <v>0</v>
      </c>
      <c r="S68" s="63">
        <v>0</v>
      </c>
      <c r="T68" s="63">
        <v>0</v>
      </c>
      <c r="U68" s="63">
        <v>0</v>
      </c>
      <c r="V68" s="63">
        <v>0</v>
      </c>
      <c r="W68" s="63">
        <v>0</v>
      </c>
      <c r="X68" s="63">
        <v>0</v>
      </c>
      <c r="Y68" s="63">
        <v>0</v>
      </c>
      <c r="Z68" s="63">
        <v>0</v>
      </c>
      <c r="AA68" s="63">
        <v>0</v>
      </c>
      <c r="AB68" s="63">
        <v>0</v>
      </c>
      <c r="AC68" s="63">
        <v>0</v>
      </c>
      <c r="AD68" s="63">
        <v>0</v>
      </c>
      <c r="AE68" s="63">
        <v>0</v>
      </c>
      <c r="AF68" s="63">
        <v>0</v>
      </c>
      <c r="AG68" s="63">
        <v>0</v>
      </c>
      <c r="AH68" s="63">
        <v>0</v>
      </c>
      <c r="AI68" s="63">
        <v>0</v>
      </c>
      <c r="AJ68" s="63">
        <v>0</v>
      </c>
      <c r="AK68" s="63">
        <v>0</v>
      </c>
      <c r="AL68" s="63">
        <v>0</v>
      </c>
      <c r="AM68" s="63">
        <v>0</v>
      </c>
      <c r="AN68" s="63">
        <v>0</v>
      </c>
      <c r="AO68" s="63">
        <v>0</v>
      </c>
      <c r="AP68" s="63">
        <v>0</v>
      </c>
      <c r="AQ68" s="63">
        <v>0</v>
      </c>
      <c r="AR68" s="63">
        <v>0</v>
      </c>
      <c r="AS68" s="63">
        <v>0</v>
      </c>
      <c r="AT68" s="63">
        <v>0</v>
      </c>
      <c r="AU68" s="63">
        <v>0</v>
      </c>
      <c r="AV68" s="63">
        <v>0</v>
      </c>
      <c r="AW68" s="63">
        <v>0</v>
      </c>
      <c r="AX68" s="63">
        <v>0</v>
      </c>
      <c r="AY68" s="63">
        <v>0</v>
      </c>
      <c r="AZ68" s="63">
        <v>0</v>
      </c>
      <c r="BA68" s="63">
        <v>0</v>
      </c>
      <c r="BB68" s="63">
        <v>0</v>
      </c>
      <c r="BC68" s="63">
        <v>0</v>
      </c>
      <c r="BD68" s="63">
        <v>0</v>
      </c>
      <c r="BE68" s="63">
        <v>0</v>
      </c>
      <c r="BF68" s="63">
        <v>0</v>
      </c>
      <c r="BG68" s="63">
        <v>0</v>
      </c>
      <c r="BH68" s="63">
        <v>0</v>
      </c>
      <c r="BI68" s="63">
        <v>0</v>
      </c>
      <c r="BJ68" s="63">
        <v>0</v>
      </c>
      <c r="BK68" s="63">
        <v>0</v>
      </c>
      <c r="BL68" s="63">
        <v>0</v>
      </c>
      <c r="BM68" s="63">
        <v>0</v>
      </c>
      <c r="BN68" s="63">
        <v>0</v>
      </c>
      <c r="BO68" s="63">
        <v>0</v>
      </c>
      <c r="BP68" s="63">
        <v>0</v>
      </c>
      <c r="BQ68" s="63">
        <v>0</v>
      </c>
      <c r="BR68" s="63">
        <v>0</v>
      </c>
      <c r="BS68" s="63">
        <v>0</v>
      </c>
      <c r="BT68" s="63">
        <v>0</v>
      </c>
      <c r="BU68" s="63">
        <v>0</v>
      </c>
      <c r="BV68" s="63">
        <v>0</v>
      </c>
      <c r="BW68" s="63">
        <v>0</v>
      </c>
      <c r="BX68" s="63">
        <v>0</v>
      </c>
      <c r="BY68" s="63">
        <v>0</v>
      </c>
      <c r="BZ68" s="63">
        <v>0</v>
      </c>
      <c r="CA68" s="63">
        <v>0</v>
      </c>
      <c r="CB68" s="63">
        <v>0</v>
      </c>
      <c r="CC68" s="63">
        <v>0</v>
      </c>
      <c r="CD68" s="63">
        <v>0</v>
      </c>
      <c r="CE68" s="63">
        <v>0</v>
      </c>
      <c r="CF68" s="63">
        <v>0</v>
      </c>
      <c r="CG68" s="63">
        <v>0</v>
      </c>
      <c r="CH68" s="63">
        <v>0</v>
      </c>
      <c r="CI68" s="63">
        <v>0</v>
      </c>
      <c r="CJ68" s="63">
        <v>0</v>
      </c>
      <c r="CK68" s="63">
        <v>0</v>
      </c>
      <c r="CL68" s="63">
        <v>0</v>
      </c>
      <c r="CM68" s="63">
        <v>0</v>
      </c>
      <c r="CN68" s="63">
        <v>0</v>
      </c>
      <c r="CO68" s="63">
        <v>0</v>
      </c>
      <c r="CP68" s="63">
        <v>0</v>
      </c>
      <c r="CQ68" s="63">
        <v>0</v>
      </c>
      <c r="CR68" s="63">
        <v>0</v>
      </c>
      <c r="CS68" s="63">
        <v>0</v>
      </c>
      <c r="CT68" s="63">
        <v>0</v>
      </c>
      <c r="CU68" s="63">
        <v>0</v>
      </c>
      <c r="CV68" s="63">
        <v>0</v>
      </c>
      <c r="CW68" s="63">
        <v>0</v>
      </c>
      <c r="CX68" s="63">
        <v>0</v>
      </c>
      <c r="CY68" s="63">
        <v>0</v>
      </c>
      <c r="CZ68" s="63">
        <v>0</v>
      </c>
      <c r="DA68" s="63">
        <v>0</v>
      </c>
      <c r="DB68" s="63">
        <v>0</v>
      </c>
      <c r="DC68" s="63">
        <v>0</v>
      </c>
      <c r="DD68" s="63">
        <v>0</v>
      </c>
      <c r="DE68" s="63">
        <v>0</v>
      </c>
      <c r="DF68" s="63">
        <v>0</v>
      </c>
      <c r="DG68" s="63">
        <v>0</v>
      </c>
      <c r="DH68" s="63">
        <v>0</v>
      </c>
      <c r="DI68" s="63">
        <v>0</v>
      </c>
      <c r="DJ68" s="63">
        <v>0</v>
      </c>
      <c r="DK68" s="63">
        <v>0</v>
      </c>
      <c r="DL68" s="63">
        <v>0</v>
      </c>
      <c r="DM68" s="63">
        <v>0</v>
      </c>
      <c r="DN68" s="63">
        <v>0</v>
      </c>
      <c r="DO68" s="63">
        <v>0</v>
      </c>
      <c r="DP68" s="63">
        <v>0</v>
      </c>
      <c r="DQ68" s="63">
        <v>0</v>
      </c>
      <c r="DR68" s="63">
        <v>0</v>
      </c>
      <c r="DS68" s="63">
        <v>0</v>
      </c>
      <c r="DT68" s="63">
        <v>0</v>
      </c>
      <c r="DU68" s="63">
        <v>0</v>
      </c>
      <c r="DV68" s="63">
        <v>0</v>
      </c>
      <c r="DW68" s="63">
        <v>0</v>
      </c>
      <c r="DX68" s="63">
        <v>0</v>
      </c>
      <c r="DY68" s="63">
        <v>0</v>
      </c>
      <c r="DZ68" s="63">
        <v>0</v>
      </c>
      <c r="EA68" s="63">
        <v>0</v>
      </c>
      <c r="EB68" s="63">
        <v>0</v>
      </c>
      <c r="EC68" s="63">
        <v>0</v>
      </c>
      <c r="ED68" s="63">
        <v>0</v>
      </c>
      <c r="EE68" s="63">
        <v>0</v>
      </c>
      <c r="EF68" s="63">
        <v>0</v>
      </c>
      <c r="EG68" s="63">
        <v>0</v>
      </c>
      <c r="EH68" s="63">
        <v>0</v>
      </c>
      <c r="EI68" s="63">
        <v>0</v>
      </c>
      <c r="EJ68" s="63">
        <v>0</v>
      </c>
      <c r="EK68" s="63">
        <v>0</v>
      </c>
      <c r="EL68" s="63">
        <v>0</v>
      </c>
      <c r="EM68" s="63">
        <v>0</v>
      </c>
      <c r="EN68" s="63">
        <v>0</v>
      </c>
      <c r="EO68" s="63">
        <v>0</v>
      </c>
      <c r="EP68" s="63">
        <v>0</v>
      </c>
      <c r="EQ68" s="63">
        <v>0</v>
      </c>
      <c r="ER68" s="63">
        <v>0</v>
      </c>
      <c r="ES68" s="63">
        <v>0</v>
      </c>
      <c r="ET68" s="63">
        <v>0</v>
      </c>
      <c r="EU68" s="63">
        <v>0</v>
      </c>
      <c r="EV68" s="63">
        <v>0</v>
      </c>
      <c r="EW68" s="63">
        <v>0</v>
      </c>
      <c r="EX68" s="63">
        <v>0</v>
      </c>
      <c r="EY68" s="63">
        <v>0</v>
      </c>
      <c r="EZ68" s="63">
        <v>0</v>
      </c>
      <c r="FA68" s="63">
        <v>0</v>
      </c>
      <c r="FB68" s="63">
        <v>0</v>
      </c>
      <c r="FC68" s="63">
        <v>0</v>
      </c>
    </row>
    <row r="69" spans="1:159">
      <c r="A69" s="63">
        <v>0</v>
      </c>
      <c r="B69" s="63">
        <v>0</v>
      </c>
      <c r="C69" s="63">
        <v>1.5</v>
      </c>
      <c r="D69" s="63">
        <v>0</v>
      </c>
      <c r="E69" s="63">
        <v>0</v>
      </c>
      <c r="F69" s="63">
        <v>4.5</v>
      </c>
      <c r="G69" s="63">
        <v>4.5</v>
      </c>
      <c r="H69" s="63">
        <v>4.5</v>
      </c>
      <c r="I69" s="63">
        <v>4.5</v>
      </c>
      <c r="J69" s="63">
        <v>4.5</v>
      </c>
      <c r="K69" s="63">
        <v>4.5</v>
      </c>
      <c r="L69" s="63">
        <v>1.5</v>
      </c>
      <c r="M69" s="63">
        <v>3</v>
      </c>
      <c r="N69" s="63">
        <v>1.5</v>
      </c>
      <c r="O69" s="63">
        <v>1.5</v>
      </c>
      <c r="P69" s="63">
        <v>3</v>
      </c>
      <c r="Q69" s="63">
        <v>1</v>
      </c>
      <c r="R69" s="63">
        <v>3.5</v>
      </c>
      <c r="S69" s="63">
        <v>3.5</v>
      </c>
      <c r="T69" s="63">
        <v>0.5</v>
      </c>
      <c r="U69" s="63">
        <v>0</v>
      </c>
      <c r="V69" s="63">
        <v>4.5</v>
      </c>
      <c r="W69" s="63">
        <v>2.5</v>
      </c>
      <c r="X69" s="63">
        <v>0</v>
      </c>
      <c r="Y69" s="63">
        <v>0</v>
      </c>
      <c r="Z69" s="63">
        <v>0.5</v>
      </c>
      <c r="AA69" s="63">
        <v>0.5</v>
      </c>
      <c r="AB69" s="63">
        <v>0.5</v>
      </c>
      <c r="AC69" s="63">
        <v>0.5</v>
      </c>
      <c r="AD69" s="63">
        <v>2.5</v>
      </c>
      <c r="AE69" s="63">
        <v>1</v>
      </c>
      <c r="AF69" s="63">
        <v>1</v>
      </c>
      <c r="AG69" s="63">
        <v>1</v>
      </c>
      <c r="AH69" s="63">
        <v>2.5</v>
      </c>
      <c r="AI69" s="63">
        <v>3.5</v>
      </c>
      <c r="AJ69" s="63">
        <v>1</v>
      </c>
      <c r="AK69" s="63">
        <v>1</v>
      </c>
      <c r="AL69" s="63">
        <v>0</v>
      </c>
      <c r="AM69" s="63">
        <v>0</v>
      </c>
      <c r="AN69" s="63">
        <v>0</v>
      </c>
      <c r="AO69" s="63">
        <v>3.5</v>
      </c>
      <c r="AP69" s="63">
        <v>2.5</v>
      </c>
      <c r="AQ69" s="63">
        <v>4</v>
      </c>
      <c r="AR69" s="63">
        <v>3.5</v>
      </c>
      <c r="AS69" s="63">
        <v>4.5</v>
      </c>
      <c r="AT69" s="63">
        <v>4.5</v>
      </c>
      <c r="AU69" s="63">
        <v>7</v>
      </c>
      <c r="AV69" s="63">
        <v>7.5</v>
      </c>
      <c r="AW69" s="63">
        <v>8</v>
      </c>
      <c r="AX69" s="63">
        <v>1.5</v>
      </c>
      <c r="AY69" s="63">
        <v>1.5</v>
      </c>
      <c r="AZ69" s="63">
        <v>0</v>
      </c>
      <c r="BA69" s="63">
        <v>0</v>
      </c>
      <c r="BB69" s="63">
        <v>0</v>
      </c>
      <c r="BC69" s="63">
        <v>5.5</v>
      </c>
      <c r="BD69" s="63">
        <v>5</v>
      </c>
      <c r="BE69" s="63">
        <v>10</v>
      </c>
      <c r="BF69" s="63">
        <v>0</v>
      </c>
      <c r="BG69" s="63">
        <v>0</v>
      </c>
      <c r="BH69" s="63">
        <v>4.5</v>
      </c>
      <c r="BI69" s="63">
        <v>0</v>
      </c>
      <c r="BJ69" s="63">
        <v>1</v>
      </c>
      <c r="BK69" s="63">
        <v>3.5</v>
      </c>
      <c r="BL69" s="63">
        <v>0.5</v>
      </c>
      <c r="BM69" s="63">
        <v>0</v>
      </c>
      <c r="BN69" s="63">
        <v>1.5</v>
      </c>
      <c r="BO69" s="63">
        <v>1.5</v>
      </c>
      <c r="BP69" s="63">
        <v>0</v>
      </c>
      <c r="BQ69" s="63">
        <v>3.5</v>
      </c>
      <c r="BR69" s="63">
        <v>2.5</v>
      </c>
      <c r="BS69" s="63">
        <v>4.5</v>
      </c>
      <c r="BT69" s="63">
        <v>2.5</v>
      </c>
      <c r="BU69" s="63">
        <v>3</v>
      </c>
      <c r="BV69" s="63">
        <v>3.5</v>
      </c>
      <c r="BW69" s="63">
        <v>2</v>
      </c>
      <c r="BX69" s="63">
        <v>1.5</v>
      </c>
      <c r="BY69" s="63">
        <v>0</v>
      </c>
      <c r="BZ69" s="63">
        <v>0</v>
      </c>
      <c r="CA69" s="63">
        <v>0.5</v>
      </c>
      <c r="CB69" s="63">
        <v>0</v>
      </c>
      <c r="CC69" s="63">
        <v>0</v>
      </c>
      <c r="CD69" s="63">
        <v>0</v>
      </c>
      <c r="CE69" s="63">
        <v>0</v>
      </c>
      <c r="CF69" s="63">
        <v>3.5</v>
      </c>
      <c r="CG69" s="63">
        <v>1.5</v>
      </c>
      <c r="CH69" s="63">
        <v>3</v>
      </c>
      <c r="CI69" s="63">
        <v>0</v>
      </c>
      <c r="CJ69" s="63">
        <v>1.5</v>
      </c>
      <c r="CK69" s="63">
        <v>4</v>
      </c>
      <c r="CL69" s="63">
        <v>0.5</v>
      </c>
      <c r="CM69" s="63">
        <v>2</v>
      </c>
      <c r="CN69" s="63">
        <v>2.5</v>
      </c>
      <c r="CO69" s="63">
        <v>2.5</v>
      </c>
      <c r="CP69" s="63">
        <v>1</v>
      </c>
      <c r="CQ69" s="63">
        <v>1</v>
      </c>
      <c r="CR69" s="63">
        <v>5.5</v>
      </c>
      <c r="CS69" s="63">
        <v>1</v>
      </c>
      <c r="CT69" s="63">
        <v>4</v>
      </c>
      <c r="CU69" s="63">
        <v>1</v>
      </c>
      <c r="CV69" s="63">
        <v>3.5</v>
      </c>
      <c r="CW69" s="63">
        <v>0</v>
      </c>
      <c r="CX69" s="63">
        <v>2</v>
      </c>
      <c r="CY69" s="63">
        <v>3.5</v>
      </c>
      <c r="CZ69" s="63">
        <v>0</v>
      </c>
      <c r="DA69" s="63">
        <v>0</v>
      </c>
      <c r="DB69" s="63">
        <v>0</v>
      </c>
      <c r="DC69" s="63">
        <v>0</v>
      </c>
      <c r="DD69" s="63">
        <v>0</v>
      </c>
      <c r="DE69" s="63">
        <v>0</v>
      </c>
      <c r="DF69" s="63">
        <v>3.5</v>
      </c>
      <c r="DG69" s="63">
        <v>0.5</v>
      </c>
      <c r="DH69" s="63">
        <v>1</v>
      </c>
      <c r="DI69" s="63">
        <v>5</v>
      </c>
      <c r="DJ69" s="63">
        <v>7.5</v>
      </c>
      <c r="DK69" s="63">
        <v>2.5</v>
      </c>
      <c r="DL69" s="63">
        <v>0</v>
      </c>
      <c r="DM69" s="63">
        <v>0</v>
      </c>
      <c r="DN69" s="63">
        <v>0</v>
      </c>
      <c r="DO69" s="63">
        <v>10.5</v>
      </c>
      <c r="DP69" s="63">
        <v>9</v>
      </c>
      <c r="DQ69" s="63">
        <v>0</v>
      </c>
      <c r="DR69" s="63">
        <v>0</v>
      </c>
      <c r="DS69" s="63">
        <v>0</v>
      </c>
      <c r="DT69" s="63">
        <v>3</v>
      </c>
      <c r="DU69" s="63">
        <v>0</v>
      </c>
      <c r="DV69" s="63">
        <v>0</v>
      </c>
      <c r="DW69" s="63">
        <v>0</v>
      </c>
      <c r="DX69" s="63">
        <v>0.5</v>
      </c>
      <c r="DY69" s="63">
        <v>0</v>
      </c>
      <c r="DZ69" s="63">
        <v>0</v>
      </c>
      <c r="EA69" s="63">
        <v>0</v>
      </c>
      <c r="EB69" s="63">
        <v>4</v>
      </c>
      <c r="EC69" s="63">
        <v>3.5</v>
      </c>
      <c r="ED69" s="63">
        <v>3</v>
      </c>
      <c r="EE69" s="63">
        <v>2.5</v>
      </c>
      <c r="EF69" s="63">
        <v>2</v>
      </c>
      <c r="EG69" s="63">
        <v>4.5</v>
      </c>
      <c r="EH69" s="63">
        <v>8</v>
      </c>
      <c r="EI69" s="63">
        <v>3</v>
      </c>
      <c r="EJ69" s="63">
        <v>5</v>
      </c>
      <c r="EK69" s="63">
        <v>0</v>
      </c>
      <c r="EL69" s="63">
        <v>0</v>
      </c>
      <c r="EM69" s="63">
        <v>0</v>
      </c>
      <c r="EN69" s="63">
        <v>0</v>
      </c>
      <c r="EO69" s="63">
        <v>0</v>
      </c>
      <c r="EP69" s="63">
        <v>1.5</v>
      </c>
      <c r="EQ69" s="63">
        <v>0</v>
      </c>
      <c r="ER69" s="63">
        <v>1</v>
      </c>
      <c r="ES69" s="63">
        <v>0</v>
      </c>
      <c r="ET69" s="63">
        <v>1</v>
      </c>
      <c r="EU69" s="63">
        <v>1</v>
      </c>
      <c r="EV69" s="63">
        <v>1</v>
      </c>
      <c r="EW69" s="63">
        <v>1</v>
      </c>
      <c r="EX69" s="63">
        <v>4</v>
      </c>
      <c r="EY69" s="63">
        <v>1</v>
      </c>
      <c r="EZ69" s="63">
        <v>0.5</v>
      </c>
      <c r="FA69" s="63">
        <v>1</v>
      </c>
      <c r="FB69" s="63">
        <v>1</v>
      </c>
      <c r="FC69" s="63">
        <v>2</v>
      </c>
    </row>
    <row r="70" spans="1:159">
      <c r="A70" s="63">
        <v>0</v>
      </c>
      <c r="B70" s="63">
        <v>0</v>
      </c>
      <c r="C70" s="63">
        <v>1.5</v>
      </c>
      <c r="D70" s="63">
        <v>0</v>
      </c>
      <c r="E70" s="63">
        <v>0</v>
      </c>
      <c r="F70" s="63">
        <v>4.5</v>
      </c>
      <c r="G70" s="63">
        <v>4.5</v>
      </c>
      <c r="H70" s="63">
        <v>4.5</v>
      </c>
      <c r="I70" s="63">
        <v>4.5</v>
      </c>
      <c r="J70" s="63">
        <v>4.5</v>
      </c>
      <c r="K70" s="63">
        <v>4.5</v>
      </c>
      <c r="L70" s="63">
        <v>1.5</v>
      </c>
      <c r="M70" s="63">
        <v>3</v>
      </c>
      <c r="N70" s="63">
        <v>1.5</v>
      </c>
      <c r="O70" s="63">
        <v>1.5</v>
      </c>
      <c r="P70" s="63">
        <v>3</v>
      </c>
      <c r="Q70" s="63">
        <v>1</v>
      </c>
      <c r="R70" s="63">
        <v>3.5</v>
      </c>
      <c r="S70" s="63">
        <v>3.5</v>
      </c>
      <c r="T70" s="63">
        <v>0.5</v>
      </c>
      <c r="U70" s="63">
        <v>0</v>
      </c>
      <c r="V70" s="63">
        <v>4.5</v>
      </c>
      <c r="W70" s="63">
        <v>2.5</v>
      </c>
      <c r="X70" s="63">
        <v>0</v>
      </c>
      <c r="Y70" s="63">
        <v>0</v>
      </c>
      <c r="Z70" s="63">
        <v>0.5</v>
      </c>
      <c r="AA70" s="63">
        <v>0.5</v>
      </c>
      <c r="AB70" s="63">
        <v>0.5</v>
      </c>
      <c r="AC70" s="63">
        <v>0.5</v>
      </c>
      <c r="AD70" s="63">
        <v>2.5</v>
      </c>
      <c r="AE70" s="63">
        <v>1</v>
      </c>
      <c r="AF70" s="63">
        <v>1</v>
      </c>
      <c r="AG70" s="63">
        <v>1</v>
      </c>
      <c r="AH70" s="63">
        <v>0</v>
      </c>
      <c r="AI70" s="63">
        <v>0</v>
      </c>
      <c r="AJ70" s="63">
        <v>0</v>
      </c>
      <c r="AK70" s="63">
        <v>0</v>
      </c>
      <c r="AL70" s="63">
        <v>0</v>
      </c>
      <c r="AM70" s="63">
        <v>10.5</v>
      </c>
      <c r="AN70" s="63">
        <v>8</v>
      </c>
      <c r="AO70" s="63">
        <v>14.5</v>
      </c>
      <c r="AP70" s="63">
        <v>10</v>
      </c>
      <c r="AQ70" s="63">
        <v>11</v>
      </c>
      <c r="AR70" s="63">
        <v>3.5</v>
      </c>
      <c r="AS70" s="63">
        <v>4.5</v>
      </c>
      <c r="AT70" s="63">
        <v>4.5</v>
      </c>
      <c r="AU70" s="63">
        <v>7</v>
      </c>
      <c r="AV70" s="63">
        <v>7.5</v>
      </c>
      <c r="AW70" s="63">
        <v>8</v>
      </c>
      <c r="AX70" s="63">
        <v>6.5</v>
      </c>
      <c r="AY70" s="63">
        <v>10</v>
      </c>
      <c r="AZ70" s="63">
        <v>1</v>
      </c>
      <c r="BA70" s="63">
        <v>2</v>
      </c>
      <c r="BB70" s="63">
        <v>2</v>
      </c>
      <c r="BC70" s="63">
        <v>2.5</v>
      </c>
      <c r="BD70" s="63">
        <v>5.5</v>
      </c>
      <c r="BE70" s="63">
        <v>11.5</v>
      </c>
      <c r="BF70" s="63">
        <v>8.5</v>
      </c>
      <c r="BG70" s="63">
        <v>11.5</v>
      </c>
      <c r="BH70" s="63">
        <v>5.5</v>
      </c>
      <c r="BI70" s="63">
        <v>6</v>
      </c>
      <c r="BJ70" s="63">
        <v>9</v>
      </c>
      <c r="BK70" s="63">
        <v>4.5</v>
      </c>
      <c r="BL70" s="63">
        <v>5</v>
      </c>
      <c r="BM70" s="63">
        <v>5</v>
      </c>
      <c r="BN70" s="63">
        <v>3</v>
      </c>
      <c r="BO70" s="63">
        <v>5.5</v>
      </c>
      <c r="BP70" s="63">
        <v>5.5</v>
      </c>
      <c r="BQ70" s="63">
        <v>3.5</v>
      </c>
      <c r="BR70" s="63">
        <v>7.5</v>
      </c>
      <c r="BS70" s="63">
        <v>8</v>
      </c>
      <c r="BT70" s="63">
        <v>6</v>
      </c>
      <c r="BU70" s="63">
        <v>10.5</v>
      </c>
      <c r="BV70" s="63">
        <v>11.5</v>
      </c>
      <c r="BW70" s="63">
        <v>10.5</v>
      </c>
      <c r="BX70" s="63">
        <v>8.5</v>
      </c>
      <c r="BY70" s="63">
        <v>5</v>
      </c>
      <c r="BZ70" s="63">
        <v>5</v>
      </c>
      <c r="CA70" s="63">
        <v>4.5</v>
      </c>
      <c r="CB70" s="63">
        <v>6</v>
      </c>
      <c r="CC70" s="63">
        <v>6</v>
      </c>
      <c r="CD70" s="63">
        <v>6</v>
      </c>
      <c r="CE70" s="63">
        <v>8.5</v>
      </c>
      <c r="CF70" s="63">
        <v>7</v>
      </c>
      <c r="CG70" s="63">
        <v>4.5</v>
      </c>
      <c r="CH70" s="63">
        <v>2.5</v>
      </c>
      <c r="CI70" s="63">
        <v>2</v>
      </c>
      <c r="CJ70" s="63">
        <v>0</v>
      </c>
      <c r="CK70" s="63">
        <v>0</v>
      </c>
      <c r="CL70" s="63">
        <v>0</v>
      </c>
      <c r="CM70" s="63">
        <v>0</v>
      </c>
      <c r="CN70" s="63">
        <v>0</v>
      </c>
      <c r="CO70" s="63">
        <v>0</v>
      </c>
      <c r="CP70" s="63">
        <v>1</v>
      </c>
      <c r="CQ70" s="63">
        <v>1</v>
      </c>
      <c r="CR70" s="63">
        <v>5.5</v>
      </c>
      <c r="CS70" s="63">
        <v>1</v>
      </c>
      <c r="CT70" s="63">
        <v>4</v>
      </c>
      <c r="CU70" s="63">
        <v>5.5</v>
      </c>
      <c r="CV70" s="63">
        <v>6.5</v>
      </c>
      <c r="CW70" s="63">
        <v>3.5</v>
      </c>
      <c r="CX70" s="63">
        <v>8</v>
      </c>
      <c r="CY70" s="63">
        <v>12</v>
      </c>
      <c r="CZ70" s="63">
        <v>0</v>
      </c>
      <c r="DA70" s="63">
        <v>0</v>
      </c>
      <c r="DB70" s="63">
        <v>0</v>
      </c>
      <c r="DC70" s="63">
        <v>0</v>
      </c>
      <c r="DD70" s="63">
        <v>0</v>
      </c>
      <c r="DE70" s="63">
        <v>0</v>
      </c>
      <c r="DF70" s="63">
        <v>3.5</v>
      </c>
      <c r="DG70" s="63">
        <v>0.5</v>
      </c>
      <c r="DH70" s="63">
        <v>1</v>
      </c>
      <c r="DI70" s="63">
        <v>5</v>
      </c>
      <c r="DJ70" s="63">
        <v>7.5</v>
      </c>
      <c r="DK70" s="63">
        <v>2.5</v>
      </c>
      <c r="DL70" s="63">
        <v>0</v>
      </c>
      <c r="DM70" s="63">
        <v>0</v>
      </c>
      <c r="DN70" s="63">
        <v>0</v>
      </c>
      <c r="DO70" s="63">
        <v>10.5</v>
      </c>
      <c r="DP70" s="63">
        <v>9</v>
      </c>
      <c r="DQ70" s="63">
        <v>0</v>
      </c>
      <c r="DR70" s="63">
        <v>0</v>
      </c>
      <c r="DS70" s="63">
        <v>0</v>
      </c>
      <c r="DT70" s="63">
        <v>3</v>
      </c>
      <c r="DU70" s="63">
        <v>0</v>
      </c>
      <c r="DV70" s="63">
        <v>0</v>
      </c>
      <c r="DW70" s="63">
        <v>0</v>
      </c>
      <c r="DX70" s="63">
        <v>0.5</v>
      </c>
      <c r="DY70" s="63">
        <v>0</v>
      </c>
      <c r="DZ70" s="63">
        <v>0</v>
      </c>
      <c r="EA70" s="63">
        <v>0</v>
      </c>
      <c r="EB70" s="63">
        <v>2</v>
      </c>
      <c r="EC70" s="63">
        <v>2.5</v>
      </c>
      <c r="ED70" s="63">
        <v>3</v>
      </c>
      <c r="EE70" s="63">
        <v>3.5</v>
      </c>
      <c r="EF70" s="63">
        <v>5</v>
      </c>
      <c r="EG70" s="63">
        <v>4.5</v>
      </c>
      <c r="EH70" s="63">
        <v>8</v>
      </c>
      <c r="EI70" s="63">
        <v>3</v>
      </c>
      <c r="EJ70" s="63">
        <v>5</v>
      </c>
      <c r="EK70" s="63">
        <v>11.5</v>
      </c>
      <c r="EL70" s="63">
        <v>9.5</v>
      </c>
      <c r="EM70" s="63">
        <v>0</v>
      </c>
      <c r="EN70" s="63">
        <v>0</v>
      </c>
      <c r="EO70" s="63">
        <v>0</v>
      </c>
      <c r="EP70" s="63">
        <v>0.5</v>
      </c>
      <c r="EQ70" s="63">
        <v>0</v>
      </c>
      <c r="ER70" s="63">
        <v>0</v>
      </c>
      <c r="ES70" s="63">
        <v>0</v>
      </c>
      <c r="ET70" s="63">
        <v>1</v>
      </c>
      <c r="EU70" s="63">
        <v>1</v>
      </c>
      <c r="EV70" s="63">
        <v>1</v>
      </c>
      <c r="EW70" s="63">
        <v>1</v>
      </c>
      <c r="EX70" s="63">
        <v>4</v>
      </c>
      <c r="EY70" s="63">
        <v>1</v>
      </c>
      <c r="EZ70" s="63">
        <v>0.5</v>
      </c>
      <c r="FA70" s="63">
        <v>1</v>
      </c>
      <c r="FB70" s="63">
        <v>1</v>
      </c>
      <c r="FC70" s="63">
        <v>2</v>
      </c>
    </row>
    <row r="71" spans="1:159">
      <c r="A71" s="63">
        <v>0</v>
      </c>
      <c r="B71" s="63">
        <v>0</v>
      </c>
      <c r="C71" s="63">
        <v>0</v>
      </c>
      <c r="D71" s="63">
        <v>0</v>
      </c>
      <c r="E71" s="63">
        <v>0</v>
      </c>
      <c r="F71" s="63">
        <v>0</v>
      </c>
      <c r="G71" s="63">
        <v>0</v>
      </c>
      <c r="H71" s="63">
        <v>0</v>
      </c>
      <c r="I71" s="63">
        <v>0</v>
      </c>
      <c r="J71" s="63">
        <v>0</v>
      </c>
      <c r="K71" s="63">
        <v>0</v>
      </c>
      <c r="L71" s="63">
        <v>0</v>
      </c>
      <c r="M71" s="63">
        <v>0</v>
      </c>
      <c r="N71" s="63">
        <v>0</v>
      </c>
      <c r="O71" s="63">
        <v>0</v>
      </c>
      <c r="P71" s="63">
        <v>0</v>
      </c>
      <c r="Q71" s="63">
        <v>0</v>
      </c>
      <c r="R71" s="63">
        <v>0</v>
      </c>
      <c r="S71" s="63">
        <v>0</v>
      </c>
      <c r="T71" s="63">
        <v>0</v>
      </c>
      <c r="U71" s="63">
        <v>0</v>
      </c>
      <c r="V71" s="63">
        <v>0</v>
      </c>
      <c r="W71" s="63">
        <v>0</v>
      </c>
      <c r="X71" s="63">
        <v>0</v>
      </c>
      <c r="Y71" s="63">
        <v>0</v>
      </c>
      <c r="Z71" s="63">
        <v>0</v>
      </c>
      <c r="AA71" s="63">
        <v>0</v>
      </c>
      <c r="AB71" s="63">
        <v>0</v>
      </c>
      <c r="AC71" s="63">
        <v>0</v>
      </c>
      <c r="AD71" s="63">
        <v>0</v>
      </c>
      <c r="AE71" s="63">
        <v>0</v>
      </c>
      <c r="AF71" s="63">
        <v>0</v>
      </c>
      <c r="AG71" s="63">
        <v>0</v>
      </c>
      <c r="AH71" s="63">
        <v>0</v>
      </c>
      <c r="AI71" s="63">
        <v>0</v>
      </c>
      <c r="AJ71" s="63">
        <v>0</v>
      </c>
      <c r="AK71" s="63">
        <v>0</v>
      </c>
      <c r="AL71" s="63">
        <v>0</v>
      </c>
      <c r="AM71" s="63">
        <v>0</v>
      </c>
      <c r="AN71" s="63">
        <v>0</v>
      </c>
      <c r="AO71" s="63">
        <v>0</v>
      </c>
      <c r="AP71" s="63">
        <v>0</v>
      </c>
      <c r="AQ71" s="63">
        <v>0</v>
      </c>
      <c r="AR71" s="63">
        <v>0</v>
      </c>
      <c r="AS71" s="63">
        <v>0</v>
      </c>
      <c r="AT71" s="63">
        <v>0</v>
      </c>
      <c r="AU71" s="63">
        <v>0</v>
      </c>
      <c r="AV71" s="63">
        <v>0</v>
      </c>
      <c r="AW71" s="63">
        <v>0</v>
      </c>
      <c r="AX71" s="63">
        <v>0</v>
      </c>
      <c r="AY71" s="63">
        <v>0</v>
      </c>
      <c r="AZ71" s="63">
        <v>0</v>
      </c>
      <c r="BA71" s="63">
        <v>0</v>
      </c>
      <c r="BB71" s="63">
        <v>0</v>
      </c>
      <c r="BC71" s="63">
        <v>0</v>
      </c>
      <c r="BD71" s="63">
        <v>0</v>
      </c>
      <c r="BE71" s="63">
        <v>0</v>
      </c>
      <c r="BF71" s="63">
        <v>0</v>
      </c>
      <c r="BG71" s="63">
        <v>0</v>
      </c>
      <c r="BH71" s="63">
        <v>0</v>
      </c>
      <c r="BI71" s="63">
        <v>0</v>
      </c>
      <c r="BJ71" s="63">
        <v>0</v>
      </c>
      <c r="BK71" s="63">
        <v>0</v>
      </c>
      <c r="BL71" s="63">
        <v>0</v>
      </c>
      <c r="BM71" s="63">
        <v>0</v>
      </c>
      <c r="BN71" s="63">
        <v>0</v>
      </c>
      <c r="BO71" s="63">
        <v>0</v>
      </c>
      <c r="BP71" s="63">
        <v>0</v>
      </c>
      <c r="BQ71" s="63">
        <v>0</v>
      </c>
      <c r="BR71" s="63">
        <v>0</v>
      </c>
      <c r="BS71" s="63">
        <v>0</v>
      </c>
      <c r="BT71" s="63">
        <v>0</v>
      </c>
      <c r="BU71" s="63">
        <v>0</v>
      </c>
      <c r="BV71" s="63">
        <v>0</v>
      </c>
      <c r="BW71" s="63">
        <v>0</v>
      </c>
      <c r="BX71" s="63">
        <v>0</v>
      </c>
      <c r="BY71" s="63">
        <v>0</v>
      </c>
      <c r="BZ71" s="63">
        <v>0</v>
      </c>
      <c r="CA71" s="63">
        <v>0</v>
      </c>
      <c r="CB71" s="63">
        <v>0</v>
      </c>
      <c r="CC71" s="63">
        <v>0</v>
      </c>
      <c r="CD71" s="63">
        <v>0</v>
      </c>
      <c r="CE71" s="63">
        <v>0</v>
      </c>
      <c r="CF71" s="63">
        <v>0</v>
      </c>
      <c r="CG71" s="63">
        <v>0</v>
      </c>
      <c r="CH71" s="63">
        <v>0</v>
      </c>
      <c r="CI71" s="63">
        <v>0</v>
      </c>
      <c r="CJ71" s="63">
        <v>0</v>
      </c>
      <c r="CK71" s="63">
        <v>0</v>
      </c>
      <c r="CL71" s="63">
        <v>0</v>
      </c>
      <c r="CM71" s="63">
        <v>0</v>
      </c>
      <c r="CN71" s="63">
        <v>0</v>
      </c>
      <c r="CO71" s="63">
        <v>0</v>
      </c>
      <c r="CP71" s="63">
        <v>0</v>
      </c>
      <c r="CQ71" s="63">
        <v>0</v>
      </c>
      <c r="CR71" s="63">
        <v>0</v>
      </c>
      <c r="CS71" s="63">
        <v>0</v>
      </c>
      <c r="CT71" s="63">
        <v>0</v>
      </c>
      <c r="CU71" s="63">
        <v>0</v>
      </c>
      <c r="CV71" s="63">
        <v>0</v>
      </c>
      <c r="CW71" s="63">
        <v>0</v>
      </c>
      <c r="CX71" s="63">
        <v>0</v>
      </c>
      <c r="CY71" s="63">
        <v>0</v>
      </c>
      <c r="CZ71" s="63">
        <v>0</v>
      </c>
      <c r="DA71" s="63">
        <v>0</v>
      </c>
      <c r="DB71" s="63">
        <v>0</v>
      </c>
      <c r="DC71" s="63">
        <v>0</v>
      </c>
      <c r="DD71" s="63">
        <v>0</v>
      </c>
      <c r="DE71" s="63">
        <v>0</v>
      </c>
      <c r="DF71" s="63">
        <v>0</v>
      </c>
      <c r="DG71" s="63">
        <v>0</v>
      </c>
      <c r="DH71" s="63">
        <v>0</v>
      </c>
      <c r="DI71" s="63">
        <v>0</v>
      </c>
      <c r="DJ71" s="63">
        <v>0</v>
      </c>
      <c r="DK71" s="63">
        <v>0</v>
      </c>
      <c r="DL71" s="63">
        <v>0</v>
      </c>
      <c r="DM71" s="63">
        <v>0</v>
      </c>
      <c r="DN71" s="63">
        <v>0</v>
      </c>
      <c r="DO71" s="63">
        <v>0</v>
      </c>
      <c r="DP71" s="63">
        <v>0</v>
      </c>
      <c r="DQ71" s="63">
        <v>0</v>
      </c>
      <c r="DR71" s="63">
        <v>0</v>
      </c>
      <c r="DS71" s="63">
        <v>0</v>
      </c>
      <c r="DT71" s="63">
        <v>0</v>
      </c>
      <c r="DU71" s="63">
        <v>0</v>
      </c>
      <c r="DV71" s="63">
        <v>0</v>
      </c>
      <c r="DW71" s="63">
        <v>0</v>
      </c>
      <c r="DX71" s="63">
        <v>0</v>
      </c>
      <c r="DY71" s="63">
        <v>0</v>
      </c>
      <c r="DZ71" s="63">
        <v>0</v>
      </c>
      <c r="EA71" s="63">
        <v>0</v>
      </c>
      <c r="EB71" s="63">
        <v>0</v>
      </c>
      <c r="EC71" s="63">
        <v>0</v>
      </c>
      <c r="ED71" s="63">
        <v>0</v>
      </c>
      <c r="EE71" s="63">
        <v>0</v>
      </c>
      <c r="EF71" s="63">
        <v>0</v>
      </c>
      <c r="EG71" s="63">
        <v>0</v>
      </c>
      <c r="EH71" s="63">
        <v>0</v>
      </c>
      <c r="EI71" s="63">
        <v>0</v>
      </c>
      <c r="EJ71" s="63">
        <v>0</v>
      </c>
      <c r="EK71" s="63">
        <v>0</v>
      </c>
      <c r="EL71" s="63">
        <v>0</v>
      </c>
      <c r="EM71" s="63">
        <v>0</v>
      </c>
      <c r="EN71" s="63">
        <v>0</v>
      </c>
      <c r="EO71" s="63">
        <v>0</v>
      </c>
      <c r="EP71" s="63">
        <v>0</v>
      </c>
      <c r="EQ71" s="63">
        <v>0</v>
      </c>
      <c r="ER71" s="63">
        <v>0</v>
      </c>
      <c r="ES71" s="63">
        <v>0</v>
      </c>
      <c r="ET71" s="63">
        <v>0</v>
      </c>
      <c r="EU71" s="63">
        <v>0</v>
      </c>
      <c r="EV71" s="63">
        <v>0</v>
      </c>
      <c r="EW71" s="63">
        <v>0</v>
      </c>
      <c r="EX71" s="63">
        <v>0</v>
      </c>
      <c r="EY71" s="63">
        <v>0</v>
      </c>
      <c r="EZ71" s="63">
        <v>0</v>
      </c>
      <c r="FA71" s="63">
        <v>0</v>
      </c>
      <c r="FB71" s="63">
        <v>0</v>
      </c>
      <c r="FC71" s="63">
        <v>0</v>
      </c>
    </row>
    <row r="72" spans="1:159">
      <c r="A72" s="63">
        <v>0</v>
      </c>
      <c r="B72" s="63">
        <v>0</v>
      </c>
      <c r="C72" s="63">
        <v>0</v>
      </c>
      <c r="D72" s="63">
        <v>0</v>
      </c>
      <c r="E72" s="63">
        <v>0</v>
      </c>
      <c r="F72" s="63">
        <v>0</v>
      </c>
      <c r="G72" s="63">
        <v>0</v>
      </c>
      <c r="H72" s="63">
        <v>0</v>
      </c>
      <c r="I72" s="63">
        <v>0</v>
      </c>
      <c r="J72" s="63">
        <v>0</v>
      </c>
      <c r="K72" s="63">
        <v>0</v>
      </c>
      <c r="L72" s="63">
        <v>0</v>
      </c>
      <c r="M72" s="63">
        <v>0</v>
      </c>
      <c r="N72" s="63">
        <v>0</v>
      </c>
      <c r="O72" s="63">
        <v>0</v>
      </c>
      <c r="P72" s="63">
        <v>0</v>
      </c>
      <c r="Q72" s="63">
        <v>0</v>
      </c>
      <c r="R72" s="63">
        <v>0</v>
      </c>
      <c r="S72" s="63">
        <v>0</v>
      </c>
      <c r="T72" s="63">
        <v>0</v>
      </c>
      <c r="U72" s="63">
        <v>0</v>
      </c>
      <c r="V72" s="63">
        <v>0</v>
      </c>
      <c r="W72" s="63">
        <v>0</v>
      </c>
      <c r="X72" s="63">
        <v>0</v>
      </c>
      <c r="Y72" s="63">
        <v>0</v>
      </c>
      <c r="Z72" s="63">
        <v>0</v>
      </c>
      <c r="AA72" s="63">
        <v>0</v>
      </c>
      <c r="AB72" s="63">
        <v>0</v>
      </c>
      <c r="AC72" s="63">
        <v>0</v>
      </c>
      <c r="AD72" s="63">
        <v>0</v>
      </c>
      <c r="AE72" s="63">
        <v>0</v>
      </c>
      <c r="AF72" s="63">
        <v>0</v>
      </c>
      <c r="AG72" s="63">
        <v>0</v>
      </c>
      <c r="AH72" s="63">
        <v>0</v>
      </c>
      <c r="AI72" s="63">
        <v>0</v>
      </c>
      <c r="AJ72" s="63">
        <v>0</v>
      </c>
      <c r="AK72" s="63">
        <v>0</v>
      </c>
      <c r="AL72" s="63">
        <v>0</v>
      </c>
      <c r="AM72" s="63">
        <v>0</v>
      </c>
      <c r="AN72" s="63">
        <v>0</v>
      </c>
      <c r="AO72" s="63">
        <v>0</v>
      </c>
      <c r="AP72" s="63">
        <v>0</v>
      </c>
      <c r="AQ72" s="63">
        <v>0</v>
      </c>
      <c r="AR72" s="63">
        <v>0</v>
      </c>
      <c r="AS72" s="63">
        <v>0</v>
      </c>
      <c r="AT72" s="63">
        <v>0</v>
      </c>
      <c r="AU72" s="63">
        <v>0</v>
      </c>
      <c r="AV72" s="63">
        <v>0</v>
      </c>
      <c r="AW72" s="63">
        <v>0</v>
      </c>
      <c r="AX72" s="63">
        <v>0</v>
      </c>
      <c r="AY72" s="63">
        <v>0</v>
      </c>
      <c r="AZ72" s="63">
        <v>0</v>
      </c>
      <c r="BA72" s="63">
        <v>0</v>
      </c>
      <c r="BB72" s="63">
        <v>0</v>
      </c>
      <c r="BC72" s="63">
        <v>0</v>
      </c>
      <c r="BD72" s="63">
        <v>0</v>
      </c>
      <c r="BE72" s="63">
        <v>0</v>
      </c>
      <c r="BF72" s="63">
        <v>0</v>
      </c>
      <c r="BG72" s="63">
        <v>0</v>
      </c>
      <c r="BH72" s="63">
        <v>0</v>
      </c>
      <c r="BI72" s="63">
        <v>0</v>
      </c>
      <c r="BJ72" s="63">
        <v>0</v>
      </c>
      <c r="BK72" s="63">
        <v>0</v>
      </c>
      <c r="BL72" s="63">
        <v>0</v>
      </c>
      <c r="BM72" s="63">
        <v>0</v>
      </c>
      <c r="BN72" s="63">
        <v>0</v>
      </c>
      <c r="BO72" s="63">
        <v>0</v>
      </c>
      <c r="BP72" s="63">
        <v>0</v>
      </c>
      <c r="BQ72" s="63">
        <v>0</v>
      </c>
      <c r="BR72" s="63">
        <v>0</v>
      </c>
      <c r="BS72" s="63">
        <v>0</v>
      </c>
      <c r="BT72" s="63">
        <v>0</v>
      </c>
      <c r="BU72" s="63">
        <v>0</v>
      </c>
      <c r="BV72" s="63">
        <v>0</v>
      </c>
      <c r="BW72" s="63">
        <v>0</v>
      </c>
      <c r="BX72" s="63">
        <v>0</v>
      </c>
      <c r="BY72" s="63">
        <v>0</v>
      </c>
      <c r="BZ72" s="63">
        <v>0</v>
      </c>
      <c r="CA72" s="63">
        <v>0</v>
      </c>
      <c r="CB72" s="63">
        <v>0</v>
      </c>
      <c r="CC72" s="63">
        <v>0</v>
      </c>
      <c r="CD72" s="63">
        <v>0</v>
      </c>
      <c r="CE72" s="63">
        <v>0</v>
      </c>
      <c r="CF72" s="63">
        <v>0</v>
      </c>
      <c r="CG72" s="63">
        <v>0</v>
      </c>
      <c r="CH72" s="63">
        <v>0</v>
      </c>
      <c r="CI72" s="63">
        <v>0</v>
      </c>
      <c r="CJ72" s="63">
        <v>0</v>
      </c>
      <c r="CK72" s="63">
        <v>0</v>
      </c>
      <c r="CL72" s="63">
        <v>0</v>
      </c>
      <c r="CM72" s="63">
        <v>0</v>
      </c>
      <c r="CN72" s="63">
        <v>0</v>
      </c>
      <c r="CO72" s="63">
        <v>0</v>
      </c>
      <c r="CP72" s="63">
        <v>0</v>
      </c>
      <c r="CQ72" s="63">
        <v>0</v>
      </c>
      <c r="CR72" s="63">
        <v>0</v>
      </c>
      <c r="CS72" s="63">
        <v>0</v>
      </c>
      <c r="CT72" s="63">
        <v>0</v>
      </c>
      <c r="CU72" s="63">
        <v>0</v>
      </c>
      <c r="CV72" s="63">
        <v>0</v>
      </c>
      <c r="CW72" s="63">
        <v>0</v>
      </c>
      <c r="CX72" s="63">
        <v>0</v>
      </c>
      <c r="CY72" s="63">
        <v>0</v>
      </c>
      <c r="CZ72" s="63">
        <v>0</v>
      </c>
      <c r="DA72" s="63">
        <v>0</v>
      </c>
      <c r="DB72" s="63">
        <v>0</v>
      </c>
      <c r="DC72" s="63">
        <v>0</v>
      </c>
      <c r="DD72" s="63">
        <v>0</v>
      </c>
      <c r="DE72" s="63">
        <v>0</v>
      </c>
      <c r="DF72" s="63">
        <v>0</v>
      </c>
      <c r="DG72" s="63">
        <v>0</v>
      </c>
      <c r="DH72" s="63">
        <v>0</v>
      </c>
      <c r="DI72" s="63">
        <v>0</v>
      </c>
      <c r="DJ72" s="63">
        <v>0</v>
      </c>
      <c r="DK72" s="63">
        <v>0</v>
      </c>
      <c r="DL72" s="63">
        <v>0</v>
      </c>
      <c r="DM72" s="63">
        <v>0</v>
      </c>
      <c r="DN72" s="63">
        <v>0</v>
      </c>
      <c r="DO72" s="63">
        <v>0</v>
      </c>
      <c r="DP72" s="63">
        <v>0</v>
      </c>
      <c r="DQ72" s="63">
        <v>0</v>
      </c>
      <c r="DR72" s="63">
        <v>0</v>
      </c>
      <c r="DS72" s="63">
        <v>0</v>
      </c>
      <c r="DT72" s="63">
        <v>0</v>
      </c>
      <c r="DU72" s="63">
        <v>0</v>
      </c>
      <c r="DV72" s="63">
        <v>0</v>
      </c>
      <c r="DW72" s="63">
        <v>0</v>
      </c>
      <c r="DX72" s="63">
        <v>0</v>
      </c>
      <c r="DY72" s="63">
        <v>0</v>
      </c>
      <c r="DZ72" s="63">
        <v>0</v>
      </c>
      <c r="EA72" s="63">
        <v>0</v>
      </c>
      <c r="EB72" s="63">
        <v>0</v>
      </c>
      <c r="EC72" s="63">
        <v>0</v>
      </c>
      <c r="ED72" s="63">
        <v>0</v>
      </c>
      <c r="EE72" s="63">
        <v>0</v>
      </c>
      <c r="EF72" s="63">
        <v>0</v>
      </c>
      <c r="EG72" s="63">
        <v>0</v>
      </c>
      <c r="EH72" s="63">
        <v>0</v>
      </c>
      <c r="EI72" s="63">
        <v>0</v>
      </c>
      <c r="EJ72" s="63">
        <v>0</v>
      </c>
      <c r="EK72" s="63">
        <v>0</v>
      </c>
      <c r="EL72" s="63">
        <v>0</v>
      </c>
      <c r="EM72" s="63">
        <v>0</v>
      </c>
      <c r="EN72" s="63">
        <v>0</v>
      </c>
      <c r="EO72" s="63">
        <v>0</v>
      </c>
      <c r="EP72" s="63">
        <v>0</v>
      </c>
      <c r="EQ72" s="63">
        <v>0</v>
      </c>
      <c r="ER72" s="63">
        <v>0</v>
      </c>
      <c r="ES72" s="63">
        <v>0</v>
      </c>
      <c r="ET72" s="63">
        <v>0</v>
      </c>
      <c r="EU72" s="63">
        <v>0</v>
      </c>
      <c r="EV72" s="63">
        <v>0</v>
      </c>
      <c r="EW72" s="63">
        <v>0</v>
      </c>
      <c r="EX72" s="63">
        <v>0</v>
      </c>
      <c r="EY72" s="63">
        <v>0</v>
      </c>
      <c r="EZ72" s="63">
        <v>0</v>
      </c>
      <c r="FA72" s="63">
        <v>0</v>
      </c>
      <c r="FB72" s="63">
        <v>0</v>
      </c>
      <c r="FC72" s="63">
        <v>0</v>
      </c>
    </row>
    <row r="73" spans="1:159">
      <c r="A73" s="63">
        <v>0</v>
      </c>
      <c r="B73" s="63">
        <v>0</v>
      </c>
      <c r="C73" s="63">
        <v>0</v>
      </c>
      <c r="D73" s="63">
        <v>0</v>
      </c>
      <c r="E73" s="63">
        <v>0</v>
      </c>
      <c r="F73" s="63">
        <v>0</v>
      </c>
      <c r="G73" s="63">
        <v>0</v>
      </c>
      <c r="H73" s="63">
        <v>0</v>
      </c>
      <c r="I73" s="63">
        <v>0</v>
      </c>
      <c r="J73" s="63">
        <v>0</v>
      </c>
      <c r="K73" s="63">
        <v>0</v>
      </c>
      <c r="L73" s="63">
        <v>0</v>
      </c>
      <c r="M73" s="63">
        <v>0</v>
      </c>
      <c r="N73" s="63">
        <v>0</v>
      </c>
      <c r="O73" s="63">
        <v>0</v>
      </c>
      <c r="P73" s="63">
        <v>0</v>
      </c>
      <c r="Q73" s="63">
        <v>0</v>
      </c>
      <c r="R73" s="63">
        <v>0</v>
      </c>
      <c r="S73" s="63">
        <v>0</v>
      </c>
      <c r="T73" s="63">
        <v>0</v>
      </c>
      <c r="U73" s="63">
        <v>0</v>
      </c>
      <c r="V73" s="63">
        <v>0</v>
      </c>
      <c r="W73" s="63">
        <v>0</v>
      </c>
      <c r="X73" s="63">
        <v>0</v>
      </c>
      <c r="Y73" s="63">
        <v>0</v>
      </c>
      <c r="Z73" s="63">
        <v>0</v>
      </c>
      <c r="AA73" s="63">
        <v>0</v>
      </c>
      <c r="AB73" s="63">
        <v>0</v>
      </c>
      <c r="AC73" s="63">
        <v>0</v>
      </c>
      <c r="AD73" s="63">
        <v>0</v>
      </c>
      <c r="AE73" s="63">
        <v>0</v>
      </c>
      <c r="AF73" s="63">
        <v>0</v>
      </c>
      <c r="AG73" s="63">
        <v>0</v>
      </c>
      <c r="AH73" s="63">
        <v>0</v>
      </c>
      <c r="AI73" s="63">
        <v>0</v>
      </c>
      <c r="AJ73" s="63">
        <v>0</v>
      </c>
      <c r="AK73" s="63">
        <v>0.5</v>
      </c>
      <c r="AL73" s="63">
        <v>1.5</v>
      </c>
      <c r="AM73" s="63">
        <v>0</v>
      </c>
      <c r="AN73" s="63">
        <v>0</v>
      </c>
      <c r="AO73" s="63">
        <v>0</v>
      </c>
      <c r="AP73" s="63">
        <v>0</v>
      </c>
      <c r="AQ73" s="63">
        <v>0</v>
      </c>
      <c r="AR73" s="63">
        <v>0</v>
      </c>
      <c r="AS73" s="63">
        <v>0</v>
      </c>
      <c r="AT73" s="63">
        <v>0</v>
      </c>
      <c r="AU73" s="63">
        <v>0</v>
      </c>
      <c r="AV73" s="63">
        <v>0</v>
      </c>
      <c r="AW73" s="63">
        <v>0</v>
      </c>
      <c r="AX73" s="63">
        <v>0</v>
      </c>
      <c r="AY73" s="63">
        <v>2</v>
      </c>
      <c r="AZ73" s="63">
        <v>0</v>
      </c>
      <c r="BA73" s="63">
        <v>1.5</v>
      </c>
      <c r="BB73" s="63">
        <v>1.5</v>
      </c>
      <c r="BC73" s="63">
        <v>0</v>
      </c>
      <c r="BD73" s="63">
        <v>0</v>
      </c>
      <c r="BE73" s="63">
        <v>0</v>
      </c>
      <c r="BF73" s="63">
        <v>1</v>
      </c>
      <c r="BG73" s="63">
        <v>2</v>
      </c>
      <c r="BH73" s="63">
        <v>1.5</v>
      </c>
      <c r="BI73" s="63">
        <v>0</v>
      </c>
      <c r="BJ73" s="63">
        <v>0</v>
      </c>
      <c r="BK73" s="63">
        <v>0</v>
      </c>
      <c r="BL73" s="63">
        <v>0</v>
      </c>
      <c r="BM73" s="63">
        <v>0</v>
      </c>
      <c r="BN73" s="63">
        <v>2</v>
      </c>
      <c r="BO73" s="63">
        <v>0</v>
      </c>
      <c r="BP73" s="63">
        <v>0</v>
      </c>
      <c r="BQ73" s="63">
        <v>0</v>
      </c>
      <c r="BR73" s="63">
        <v>0</v>
      </c>
      <c r="BS73" s="63">
        <v>0</v>
      </c>
      <c r="BT73" s="63">
        <v>0</v>
      </c>
      <c r="BU73" s="63">
        <v>0</v>
      </c>
      <c r="BV73" s="63">
        <v>0</v>
      </c>
      <c r="BW73" s="63">
        <v>0</v>
      </c>
      <c r="BX73" s="63">
        <v>0</v>
      </c>
      <c r="BY73" s="63">
        <v>0</v>
      </c>
      <c r="BZ73" s="63">
        <v>0</v>
      </c>
      <c r="CA73" s="63">
        <v>0</v>
      </c>
      <c r="CB73" s="63">
        <v>0</v>
      </c>
      <c r="CC73" s="63">
        <v>0</v>
      </c>
      <c r="CD73" s="63">
        <v>0</v>
      </c>
      <c r="CE73" s="63">
        <v>0</v>
      </c>
      <c r="CF73" s="63">
        <v>0</v>
      </c>
      <c r="CG73" s="63">
        <v>0</v>
      </c>
      <c r="CH73" s="63">
        <v>0</v>
      </c>
      <c r="CI73" s="63">
        <v>0</v>
      </c>
      <c r="CJ73" s="63">
        <v>0</v>
      </c>
      <c r="CK73" s="63">
        <v>0</v>
      </c>
      <c r="CL73" s="63">
        <v>0</v>
      </c>
      <c r="CM73" s="63">
        <v>0.5</v>
      </c>
      <c r="CN73" s="63">
        <v>0</v>
      </c>
      <c r="CO73" s="63">
        <v>0</v>
      </c>
      <c r="CP73" s="63">
        <v>0</v>
      </c>
      <c r="CQ73" s="63">
        <v>0</v>
      </c>
      <c r="CR73" s="63">
        <v>0</v>
      </c>
      <c r="CS73" s="63">
        <v>0</v>
      </c>
      <c r="CT73" s="63">
        <v>0</v>
      </c>
      <c r="CU73" s="63">
        <v>0</v>
      </c>
      <c r="CV73" s="63">
        <v>0</v>
      </c>
      <c r="CW73" s="63">
        <v>0</v>
      </c>
      <c r="CX73" s="63">
        <v>2</v>
      </c>
      <c r="CY73" s="63">
        <v>0</v>
      </c>
      <c r="CZ73" s="63">
        <v>0</v>
      </c>
      <c r="DA73" s="63">
        <v>0</v>
      </c>
      <c r="DB73" s="63">
        <v>0</v>
      </c>
      <c r="DC73" s="63">
        <v>0</v>
      </c>
      <c r="DD73" s="63">
        <v>0</v>
      </c>
      <c r="DE73" s="63">
        <v>0</v>
      </c>
      <c r="DF73" s="63">
        <v>0</v>
      </c>
      <c r="DG73" s="63">
        <v>0</v>
      </c>
      <c r="DH73" s="63">
        <v>0</v>
      </c>
      <c r="DI73" s="63">
        <v>0</v>
      </c>
      <c r="DJ73" s="63">
        <v>0</v>
      </c>
      <c r="DK73" s="63">
        <v>0</v>
      </c>
      <c r="DL73" s="63">
        <v>0</v>
      </c>
      <c r="DM73" s="63">
        <v>0</v>
      </c>
      <c r="DN73" s="63">
        <v>0</v>
      </c>
      <c r="DO73" s="63">
        <v>0</v>
      </c>
      <c r="DP73" s="63">
        <v>0</v>
      </c>
      <c r="DQ73" s="63">
        <v>0</v>
      </c>
      <c r="DR73" s="63">
        <v>0</v>
      </c>
      <c r="DS73" s="63">
        <v>0</v>
      </c>
      <c r="DT73" s="63">
        <v>0</v>
      </c>
      <c r="DU73" s="63">
        <v>0</v>
      </c>
      <c r="DV73" s="63">
        <v>0</v>
      </c>
      <c r="DW73" s="63">
        <v>0</v>
      </c>
      <c r="DX73" s="63">
        <v>0</v>
      </c>
      <c r="DY73" s="63">
        <v>0</v>
      </c>
      <c r="DZ73" s="63">
        <v>0</v>
      </c>
      <c r="EA73" s="63">
        <v>0</v>
      </c>
      <c r="EB73" s="63">
        <v>3.5</v>
      </c>
      <c r="EC73" s="63">
        <v>4.5</v>
      </c>
      <c r="ED73" s="63">
        <v>4</v>
      </c>
      <c r="EE73" s="63">
        <v>5</v>
      </c>
      <c r="EF73" s="63">
        <v>5</v>
      </c>
      <c r="EG73" s="63">
        <v>0</v>
      </c>
      <c r="EH73" s="63">
        <v>0</v>
      </c>
      <c r="EI73" s="63">
        <v>0</v>
      </c>
      <c r="EJ73" s="63">
        <v>0</v>
      </c>
      <c r="EK73" s="63">
        <v>0</v>
      </c>
      <c r="EL73" s="63">
        <v>0</v>
      </c>
      <c r="EM73" s="63">
        <v>0</v>
      </c>
      <c r="EN73" s="63">
        <v>0</v>
      </c>
      <c r="EO73" s="63">
        <v>0</v>
      </c>
      <c r="EP73" s="63">
        <v>0</v>
      </c>
      <c r="EQ73" s="63">
        <v>0</v>
      </c>
      <c r="ER73" s="63">
        <v>0</v>
      </c>
      <c r="ES73" s="63">
        <v>0</v>
      </c>
      <c r="ET73" s="63">
        <v>0</v>
      </c>
      <c r="EU73" s="63">
        <v>0</v>
      </c>
      <c r="EV73" s="63">
        <v>0</v>
      </c>
      <c r="EW73" s="63">
        <v>0</v>
      </c>
      <c r="EX73" s="63">
        <v>0</v>
      </c>
      <c r="EY73" s="63">
        <v>0</v>
      </c>
      <c r="EZ73" s="63">
        <v>0</v>
      </c>
      <c r="FA73" s="63">
        <v>0</v>
      </c>
      <c r="FB73" s="63">
        <v>0</v>
      </c>
      <c r="FC73" s="63">
        <v>0</v>
      </c>
    </row>
    <row r="74" spans="1:159">
      <c r="A74" s="63">
        <v>0</v>
      </c>
      <c r="B74" s="63">
        <v>0</v>
      </c>
      <c r="C74" s="63">
        <v>0</v>
      </c>
      <c r="D74" s="63">
        <v>0</v>
      </c>
      <c r="E74" s="63">
        <v>0</v>
      </c>
      <c r="F74" s="63">
        <v>0</v>
      </c>
      <c r="G74" s="63">
        <v>0</v>
      </c>
      <c r="H74" s="63">
        <v>0</v>
      </c>
      <c r="I74" s="63">
        <v>0</v>
      </c>
      <c r="J74" s="63">
        <v>0</v>
      </c>
      <c r="K74" s="63">
        <v>0</v>
      </c>
      <c r="L74" s="63">
        <v>0</v>
      </c>
      <c r="M74" s="63">
        <v>0</v>
      </c>
      <c r="N74" s="63">
        <v>0</v>
      </c>
      <c r="O74" s="63">
        <v>0</v>
      </c>
      <c r="P74" s="63">
        <v>0</v>
      </c>
      <c r="Q74" s="63">
        <v>0</v>
      </c>
      <c r="R74" s="63">
        <v>0</v>
      </c>
      <c r="S74" s="63">
        <v>0</v>
      </c>
      <c r="T74" s="63">
        <v>0</v>
      </c>
      <c r="U74" s="63">
        <v>0</v>
      </c>
      <c r="V74" s="63">
        <v>0</v>
      </c>
      <c r="W74" s="63">
        <v>0</v>
      </c>
      <c r="X74" s="63">
        <v>0</v>
      </c>
      <c r="Y74" s="63">
        <v>0</v>
      </c>
      <c r="Z74" s="63">
        <v>0</v>
      </c>
      <c r="AA74" s="63">
        <v>0</v>
      </c>
      <c r="AB74" s="63">
        <v>0</v>
      </c>
      <c r="AC74" s="63">
        <v>0</v>
      </c>
      <c r="AD74" s="63">
        <v>0</v>
      </c>
      <c r="AE74" s="63">
        <v>0</v>
      </c>
      <c r="AF74" s="63">
        <v>0</v>
      </c>
      <c r="AG74" s="63">
        <v>0</v>
      </c>
      <c r="AH74" s="63">
        <v>0.5</v>
      </c>
      <c r="AI74" s="63">
        <v>4</v>
      </c>
      <c r="AJ74" s="63">
        <v>2</v>
      </c>
      <c r="AK74" s="63">
        <v>3</v>
      </c>
      <c r="AL74" s="63">
        <v>4</v>
      </c>
      <c r="AM74" s="63">
        <v>0</v>
      </c>
      <c r="AN74" s="63">
        <v>0</v>
      </c>
      <c r="AO74" s="63">
        <v>2</v>
      </c>
      <c r="AP74" s="63">
        <v>1.5</v>
      </c>
      <c r="AQ74" s="63">
        <v>1.5</v>
      </c>
      <c r="AR74" s="63">
        <v>0</v>
      </c>
      <c r="AS74" s="63">
        <v>0</v>
      </c>
      <c r="AT74" s="63">
        <v>0</v>
      </c>
      <c r="AU74" s="63">
        <v>0</v>
      </c>
      <c r="AV74" s="63">
        <v>0</v>
      </c>
      <c r="AW74" s="63">
        <v>0</v>
      </c>
      <c r="AX74" s="63">
        <v>4</v>
      </c>
      <c r="AY74" s="63">
        <v>7.5</v>
      </c>
      <c r="AZ74" s="63">
        <v>2</v>
      </c>
      <c r="BA74" s="63">
        <v>1.5</v>
      </c>
      <c r="BB74" s="63">
        <v>1.5</v>
      </c>
      <c r="BC74" s="63">
        <v>0</v>
      </c>
      <c r="BD74" s="63">
        <v>5</v>
      </c>
      <c r="BE74" s="63">
        <v>6</v>
      </c>
      <c r="BF74" s="63">
        <v>0</v>
      </c>
      <c r="BG74" s="63">
        <v>5.5</v>
      </c>
      <c r="BH74" s="63">
        <v>4</v>
      </c>
      <c r="BI74" s="63">
        <v>2</v>
      </c>
      <c r="BJ74" s="63">
        <v>0</v>
      </c>
      <c r="BK74" s="63">
        <v>0</v>
      </c>
      <c r="BL74" s="63">
        <v>1.5</v>
      </c>
      <c r="BM74" s="63">
        <v>1.5</v>
      </c>
      <c r="BN74" s="63">
        <v>4.5</v>
      </c>
      <c r="BO74" s="63">
        <v>0</v>
      </c>
      <c r="BP74" s="63">
        <v>3</v>
      </c>
      <c r="BQ74" s="63">
        <v>0</v>
      </c>
      <c r="BR74" s="63">
        <v>1</v>
      </c>
      <c r="BS74" s="63">
        <v>2</v>
      </c>
      <c r="BT74" s="63">
        <v>0</v>
      </c>
      <c r="BU74" s="63">
        <v>0</v>
      </c>
      <c r="BV74" s="63">
        <v>1.5</v>
      </c>
      <c r="BW74" s="63">
        <v>0</v>
      </c>
      <c r="BX74" s="63">
        <v>5</v>
      </c>
      <c r="BY74" s="63">
        <v>0.5</v>
      </c>
      <c r="BZ74" s="63">
        <v>2.5</v>
      </c>
      <c r="CA74" s="63">
        <v>0</v>
      </c>
      <c r="CB74" s="63">
        <v>3</v>
      </c>
      <c r="CC74" s="63">
        <v>0</v>
      </c>
      <c r="CD74" s="63">
        <v>2.5</v>
      </c>
      <c r="CE74" s="63">
        <v>1</v>
      </c>
      <c r="CF74" s="63">
        <v>1.5</v>
      </c>
      <c r="CG74" s="63">
        <v>6</v>
      </c>
      <c r="CH74" s="63">
        <v>2</v>
      </c>
      <c r="CI74" s="63">
        <v>0</v>
      </c>
      <c r="CJ74" s="63">
        <v>2.5</v>
      </c>
      <c r="CK74" s="63">
        <v>3.5</v>
      </c>
      <c r="CL74" s="63">
        <v>1.5</v>
      </c>
      <c r="CM74" s="63">
        <v>4.5</v>
      </c>
      <c r="CN74" s="63">
        <v>8.5</v>
      </c>
      <c r="CO74" s="63">
        <v>8.5</v>
      </c>
      <c r="CP74" s="63">
        <v>0</v>
      </c>
      <c r="CQ74" s="63">
        <v>0</v>
      </c>
      <c r="CR74" s="63">
        <v>0</v>
      </c>
      <c r="CS74" s="63">
        <v>0</v>
      </c>
      <c r="CT74" s="63">
        <v>0</v>
      </c>
      <c r="CU74" s="63">
        <v>3</v>
      </c>
      <c r="CV74" s="63">
        <v>2</v>
      </c>
      <c r="CW74" s="63">
        <v>3</v>
      </c>
      <c r="CX74" s="63">
        <v>4.5</v>
      </c>
      <c r="CY74" s="63">
        <v>0</v>
      </c>
      <c r="CZ74" s="63">
        <v>0</v>
      </c>
      <c r="DA74" s="63">
        <v>0</v>
      </c>
      <c r="DB74" s="63">
        <v>0</v>
      </c>
      <c r="DC74" s="63">
        <v>0</v>
      </c>
      <c r="DD74" s="63">
        <v>0</v>
      </c>
      <c r="DE74" s="63">
        <v>0</v>
      </c>
      <c r="DF74" s="63">
        <v>0</v>
      </c>
      <c r="DG74" s="63">
        <v>0</v>
      </c>
      <c r="DH74" s="63">
        <v>0</v>
      </c>
      <c r="DI74" s="63">
        <v>0</v>
      </c>
      <c r="DJ74" s="63">
        <v>0</v>
      </c>
      <c r="DK74" s="63">
        <v>0</v>
      </c>
      <c r="DL74" s="63">
        <v>0</v>
      </c>
      <c r="DM74" s="63">
        <v>0</v>
      </c>
      <c r="DN74" s="63">
        <v>0</v>
      </c>
      <c r="DO74" s="63">
        <v>0</v>
      </c>
      <c r="DP74" s="63">
        <v>0</v>
      </c>
      <c r="DQ74" s="63">
        <v>0</v>
      </c>
      <c r="DR74" s="63">
        <v>0</v>
      </c>
      <c r="DS74" s="63">
        <v>0</v>
      </c>
      <c r="DT74" s="63">
        <v>0</v>
      </c>
      <c r="DU74" s="63">
        <v>0</v>
      </c>
      <c r="DV74" s="63">
        <v>0</v>
      </c>
      <c r="DW74" s="63">
        <v>0</v>
      </c>
      <c r="DX74" s="63">
        <v>0</v>
      </c>
      <c r="DY74" s="63">
        <v>0</v>
      </c>
      <c r="DZ74" s="63">
        <v>0</v>
      </c>
      <c r="EA74" s="63">
        <v>0</v>
      </c>
      <c r="EB74" s="63">
        <v>3.5</v>
      </c>
      <c r="EC74" s="63">
        <v>4.5</v>
      </c>
      <c r="ED74" s="63">
        <v>5.5</v>
      </c>
      <c r="EE74" s="63">
        <v>6.5</v>
      </c>
      <c r="EF74" s="63">
        <v>7.5</v>
      </c>
      <c r="EG74" s="63">
        <v>0</v>
      </c>
      <c r="EH74" s="63">
        <v>0</v>
      </c>
      <c r="EI74" s="63">
        <v>0</v>
      </c>
      <c r="EJ74" s="63">
        <v>0</v>
      </c>
      <c r="EK74" s="63">
        <v>1.5</v>
      </c>
      <c r="EL74" s="63">
        <v>3</v>
      </c>
      <c r="EM74" s="63">
        <v>2</v>
      </c>
      <c r="EN74" s="63">
        <v>0</v>
      </c>
      <c r="EO74" s="63">
        <v>0</v>
      </c>
      <c r="EP74" s="63">
        <v>3.5</v>
      </c>
      <c r="EQ74" s="63">
        <v>0</v>
      </c>
      <c r="ER74" s="63">
        <v>0</v>
      </c>
      <c r="ES74" s="63">
        <v>0</v>
      </c>
      <c r="ET74" s="63">
        <v>0</v>
      </c>
      <c r="EU74" s="63">
        <v>0</v>
      </c>
      <c r="EV74" s="63">
        <v>0</v>
      </c>
      <c r="EW74" s="63">
        <v>0</v>
      </c>
      <c r="EX74" s="63">
        <v>0</v>
      </c>
      <c r="EY74" s="63">
        <v>0</v>
      </c>
      <c r="EZ74" s="63">
        <v>0</v>
      </c>
      <c r="FA74" s="63">
        <v>0</v>
      </c>
      <c r="FB74" s="63">
        <v>0</v>
      </c>
      <c r="FC74" s="63">
        <v>0</v>
      </c>
    </row>
    <row r="75" spans="1:159">
      <c r="A75" s="11">
        <v>6.5</v>
      </c>
      <c r="B75" s="11">
        <v>6.5</v>
      </c>
      <c r="C75" s="11">
        <v>9.5</v>
      </c>
      <c r="D75" s="11">
        <v>6</v>
      </c>
      <c r="E75" s="11">
        <v>4.5</v>
      </c>
      <c r="F75" s="11">
        <v>4</v>
      </c>
      <c r="G75" s="11">
        <v>4</v>
      </c>
      <c r="H75" s="11">
        <v>4</v>
      </c>
      <c r="I75" s="11">
        <v>4</v>
      </c>
      <c r="J75" s="11">
        <v>4</v>
      </c>
      <c r="K75" s="11">
        <v>4</v>
      </c>
      <c r="L75" s="11">
        <v>4</v>
      </c>
      <c r="M75" s="11">
        <v>3.5</v>
      </c>
      <c r="N75" s="11">
        <v>2</v>
      </c>
      <c r="O75" s="11">
        <v>2</v>
      </c>
      <c r="P75" s="11">
        <v>4</v>
      </c>
      <c r="Q75" s="11">
        <v>2.5</v>
      </c>
      <c r="R75" s="11">
        <v>4.5</v>
      </c>
      <c r="S75" s="11">
        <v>4.5</v>
      </c>
      <c r="T75" s="11">
        <v>4.5</v>
      </c>
      <c r="U75" s="11">
        <v>2</v>
      </c>
      <c r="V75" s="11">
        <v>6</v>
      </c>
      <c r="W75" s="11">
        <v>5</v>
      </c>
      <c r="X75" s="11">
        <v>5</v>
      </c>
      <c r="Y75" s="11">
        <v>0.5</v>
      </c>
      <c r="Z75" s="11">
        <v>0</v>
      </c>
      <c r="AA75" s="11">
        <v>0.5</v>
      </c>
      <c r="AB75" s="11">
        <v>0</v>
      </c>
      <c r="AC75" s="11">
        <v>0</v>
      </c>
      <c r="AD75" s="11">
        <v>7.5</v>
      </c>
      <c r="AE75" s="11">
        <v>4.5</v>
      </c>
      <c r="AF75" s="11">
        <v>3</v>
      </c>
      <c r="AG75" s="11">
        <v>0.5</v>
      </c>
      <c r="AH75" s="11">
        <v>0</v>
      </c>
      <c r="AI75" s="11">
        <v>1</v>
      </c>
      <c r="AJ75" s="11">
        <v>0</v>
      </c>
      <c r="AK75" s="11">
        <v>1</v>
      </c>
      <c r="AL75" s="11">
        <v>0</v>
      </c>
      <c r="AM75" s="11">
        <v>9.5</v>
      </c>
      <c r="AN75" s="11">
        <v>10</v>
      </c>
      <c r="AO75" s="11">
        <v>12</v>
      </c>
      <c r="AP75" s="11">
        <v>9.5</v>
      </c>
      <c r="AQ75" s="11">
        <v>5.5</v>
      </c>
      <c r="AR75" s="11">
        <v>7</v>
      </c>
      <c r="AS75" s="11">
        <v>10</v>
      </c>
      <c r="AT75" s="11">
        <v>6.5</v>
      </c>
      <c r="AU75" s="11">
        <v>5.5</v>
      </c>
      <c r="AV75" s="11">
        <v>9</v>
      </c>
      <c r="AW75" s="11">
        <v>7</v>
      </c>
      <c r="AX75" s="11">
        <v>0</v>
      </c>
      <c r="AY75" s="11">
        <v>2</v>
      </c>
      <c r="AZ75" s="11">
        <v>0</v>
      </c>
      <c r="BA75" s="11">
        <v>0</v>
      </c>
      <c r="BB75" s="11">
        <v>0</v>
      </c>
      <c r="BC75" s="11">
        <v>0</v>
      </c>
      <c r="BD75" s="11">
        <v>0</v>
      </c>
      <c r="BE75" s="11">
        <v>0</v>
      </c>
      <c r="BF75" s="11">
        <v>0</v>
      </c>
      <c r="BG75" s="11">
        <v>1.5</v>
      </c>
      <c r="BH75" s="11">
        <v>0</v>
      </c>
      <c r="BI75" s="11">
        <v>0</v>
      </c>
      <c r="BJ75" s="11">
        <v>0</v>
      </c>
      <c r="BK75" s="11">
        <v>0</v>
      </c>
      <c r="BL75" s="11">
        <v>0</v>
      </c>
      <c r="BM75" s="11">
        <v>0</v>
      </c>
      <c r="BN75" s="11">
        <v>0</v>
      </c>
      <c r="BO75" s="11">
        <v>0</v>
      </c>
      <c r="BP75" s="11">
        <v>0</v>
      </c>
      <c r="BQ75" s="11">
        <v>0</v>
      </c>
      <c r="BR75" s="11">
        <v>1.5</v>
      </c>
      <c r="BS75" s="11">
        <v>1</v>
      </c>
      <c r="BT75" s="11">
        <v>0</v>
      </c>
      <c r="BU75" s="11">
        <v>1.5</v>
      </c>
      <c r="BV75" s="11">
        <v>5.5</v>
      </c>
      <c r="BW75" s="11">
        <v>0</v>
      </c>
      <c r="BX75" s="11">
        <v>10.5</v>
      </c>
      <c r="BY75" s="11">
        <v>14</v>
      </c>
      <c r="BZ75" s="11">
        <v>14</v>
      </c>
      <c r="CA75" s="11">
        <v>15</v>
      </c>
      <c r="CB75" s="11">
        <v>13</v>
      </c>
      <c r="CC75" s="11">
        <v>9</v>
      </c>
      <c r="CD75" s="11">
        <v>12</v>
      </c>
      <c r="CE75" s="11">
        <v>8</v>
      </c>
      <c r="CF75" s="11">
        <v>8</v>
      </c>
      <c r="CG75" s="11">
        <v>7</v>
      </c>
      <c r="CH75" s="11">
        <v>7</v>
      </c>
      <c r="CI75" s="11">
        <v>8</v>
      </c>
      <c r="CJ75" s="11">
        <v>2</v>
      </c>
      <c r="CK75" s="11">
        <v>0</v>
      </c>
      <c r="CL75" s="11">
        <v>0</v>
      </c>
      <c r="CM75" s="11">
        <v>0</v>
      </c>
      <c r="CN75" s="11">
        <v>0</v>
      </c>
      <c r="CO75" s="11">
        <v>0</v>
      </c>
      <c r="CP75" s="11">
        <v>3.5</v>
      </c>
      <c r="CQ75" s="11">
        <v>3.5</v>
      </c>
      <c r="CR75" s="11">
        <v>5.5</v>
      </c>
      <c r="CS75" s="11">
        <v>5.5</v>
      </c>
      <c r="CT75" s="11">
        <v>4</v>
      </c>
      <c r="CU75" s="11">
        <v>2</v>
      </c>
      <c r="CV75" s="11">
        <v>2</v>
      </c>
      <c r="CW75" s="11">
        <v>0</v>
      </c>
      <c r="CX75" s="11">
        <v>0</v>
      </c>
      <c r="CY75" s="11">
        <v>1.5</v>
      </c>
      <c r="CZ75" s="11">
        <v>3.5</v>
      </c>
      <c r="DA75" s="11">
        <v>0.5</v>
      </c>
      <c r="DB75" s="11">
        <v>0</v>
      </c>
      <c r="DC75" s="11">
        <v>0</v>
      </c>
      <c r="DD75" s="11">
        <v>0</v>
      </c>
      <c r="DE75" s="11">
        <v>0</v>
      </c>
      <c r="DF75" s="11">
        <v>2</v>
      </c>
      <c r="DG75" s="11">
        <v>1</v>
      </c>
      <c r="DH75" s="11">
        <v>6</v>
      </c>
      <c r="DI75" s="11">
        <v>6</v>
      </c>
      <c r="DJ75" s="11">
        <v>0</v>
      </c>
      <c r="DK75" s="11">
        <v>7.5</v>
      </c>
      <c r="DL75" s="11">
        <v>6</v>
      </c>
      <c r="DM75" s="11">
        <v>0</v>
      </c>
      <c r="DN75" s="11">
        <v>0</v>
      </c>
      <c r="DO75" s="11">
        <v>8</v>
      </c>
      <c r="DP75" s="11">
        <v>8</v>
      </c>
      <c r="DQ75" s="11">
        <v>0.5</v>
      </c>
      <c r="DR75" s="11">
        <v>1.5</v>
      </c>
      <c r="DS75" s="11">
        <v>1.5</v>
      </c>
      <c r="DT75" s="11">
        <v>3</v>
      </c>
      <c r="DU75" s="11">
        <v>1</v>
      </c>
      <c r="DV75" s="11">
        <v>1</v>
      </c>
      <c r="DW75" s="11">
        <v>1</v>
      </c>
      <c r="DX75" s="11">
        <v>1</v>
      </c>
      <c r="DY75" s="11">
        <v>0</v>
      </c>
      <c r="DZ75" s="11">
        <v>0.5</v>
      </c>
      <c r="EA75" s="11">
        <v>0</v>
      </c>
      <c r="EB75" s="11">
        <v>1</v>
      </c>
      <c r="EC75" s="11">
        <v>10</v>
      </c>
      <c r="ED75" s="11">
        <v>11</v>
      </c>
      <c r="EE75" s="11">
        <v>12</v>
      </c>
      <c r="EF75" s="11">
        <v>8</v>
      </c>
      <c r="EG75" s="11">
        <v>4</v>
      </c>
      <c r="EH75" s="11">
        <v>4.5</v>
      </c>
      <c r="EI75" s="11">
        <v>5</v>
      </c>
      <c r="EJ75" s="11">
        <v>6</v>
      </c>
      <c r="EK75" s="11">
        <v>5</v>
      </c>
      <c r="EL75" s="11">
        <v>7.5</v>
      </c>
      <c r="EM75" s="11">
        <v>0</v>
      </c>
      <c r="EN75" s="11">
        <v>0</v>
      </c>
      <c r="EO75" s="11">
        <v>0</v>
      </c>
      <c r="EP75" s="11">
        <v>0</v>
      </c>
      <c r="EQ75" s="11">
        <v>2.5</v>
      </c>
      <c r="ER75" s="11">
        <v>4.5</v>
      </c>
      <c r="ES75" s="11">
        <v>6</v>
      </c>
      <c r="ET75" s="11">
        <v>11.5</v>
      </c>
      <c r="EU75" s="11">
        <v>11.5</v>
      </c>
      <c r="EV75" s="11">
        <v>7</v>
      </c>
      <c r="EW75" s="11">
        <v>3.5</v>
      </c>
      <c r="EX75" s="11">
        <v>4</v>
      </c>
      <c r="EY75" s="11">
        <v>1</v>
      </c>
      <c r="EZ75" s="11">
        <v>1</v>
      </c>
      <c r="FA75" s="11">
        <v>0</v>
      </c>
      <c r="FB75" s="11">
        <v>0.5</v>
      </c>
      <c r="FC75" s="11">
        <v>0</v>
      </c>
    </row>
    <row r="76" spans="1:159">
      <c r="A76" s="59">
        <v>1.5</v>
      </c>
      <c r="B76" s="59">
        <v>1</v>
      </c>
      <c r="C76" s="59">
        <v>1</v>
      </c>
      <c r="D76" s="59">
        <v>0</v>
      </c>
      <c r="E76" s="59">
        <v>0.5</v>
      </c>
      <c r="F76" s="59">
        <v>4</v>
      </c>
      <c r="G76" s="59">
        <v>4</v>
      </c>
      <c r="H76" s="59">
        <v>4</v>
      </c>
      <c r="I76" s="59">
        <v>4</v>
      </c>
      <c r="J76" s="59">
        <v>4</v>
      </c>
      <c r="K76" s="59">
        <v>4</v>
      </c>
      <c r="L76" s="59">
        <v>2.5</v>
      </c>
      <c r="M76" s="59">
        <v>2.5</v>
      </c>
      <c r="N76" s="59">
        <v>1.5</v>
      </c>
      <c r="O76" s="59">
        <v>1.5</v>
      </c>
      <c r="P76" s="59">
        <v>3.5</v>
      </c>
      <c r="Q76" s="59">
        <v>7</v>
      </c>
      <c r="R76" s="59">
        <v>4.5</v>
      </c>
      <c r="S76" s="59">
        <v>4.5</v>
      </c>
      <c r="T76" s="59">
        <v>3</v>
      </c>
      <c r="U76" s="59">
        <v>3</v>
      </c>
      <c r="V76" s="59">
        <v>3</v>
      </c>
      <c r="W76" s="59">
        <v>3.5</v>
      </c>
      <c r="X76" s="59">
        <v>2</v>
      </c>
      <c r="Y76" s="59">
        <v>1</v>
      </c>
      <c r="Z76" s="59">
        <v>1</v>
      </c>
      <c r="AA76" s="59">
        <v>0</v>
      </c>
      <c r="AB76" s="59">
        <v>0</v>
      </c>
      <c r="AC76" s="59">
        <v>0</v>
      </c>
      <c r="AD76" s="59">
        <v>3</v>
      </c>
      <c r="AE76" s="59">
        <v>2.5</v>
      </c>
      <c r="AF76" s="59">
        <v>2.5</v>
      </c>
      <c r="AG76" s="59">
        <v>1</v>
      </c>
      <c r="AH76" s="59">
        <v>5</v>
      </c>
      <c r="AI76" s="59">
        <v>4.5</v>
      </c>
      <c r="AJ76" s="59">
        <v>4.5</v>
      </c>
      <c r="AK76" s="59">
        <v>5.5</v>
      </c>
      <c r="AL76" s="59">
        <v>4.5</v>
      </c>
      <c r="AM76" s="59">
        <v>9.5</v>
      </c>
      <c r="AN76" s="59">
        <v>9</v>
      </c>
      <c r="AO76" s="59">
        <v>8</v>
      </c>
      <c r="AP76" s="59">
        <v>4.5</v>
      </c>
      <c r="AQ76" s="59">
        <v>4.5</v>
      </c>
      <c r="AR76" s="59">
        <v>6.5</v>
      </c>
      <c r="AS76" s="59">
        <v>4</v>
      </c>
      <c r="AT76" s="59">
        <v>4.5</v>
      </c>
      <c r="AU76" s="59">
        <v>4.5</v>
      </c>
      <c r="AV76" s="59">
        <v>5</v>
      </c>
      <c r="AW76" s="59">
        <v>8</v>
      </c>
      <c r="AX76" s="59">
        <v>0</v>
      </c>
      <c r="AY76" s="59">
        <v>0</v>
      </c>
      <c r="AZ76" s="59">
        <v>0</v>
      </c>
      <c r="BA76" s="59">
        <v>0</v>
      </c>
      <c r="BB76" s="59">
        <v>0</v>
      </c>
      <c r="BC76" s="59">
        <v>1</v>
      </c>
      <c r="BD76" s="59">
        <v>4</v>
      </c>
      <c r="BE76" s="59">
        <v>0</v>
      </c>
      <c r="BF76" s="59">
        <v>0</v>
      </c>
      <c r="BG76" s="59">
        <v>0</v>
      </c>
      <c r="BH76" s="59">
        <v>0</v>
      </c>
      <c r="BI76" s="59">
        <v>0</v>
      </c>
      <c r="BJ76" s="59">
        <v>0</v>
      </c>
      <c r="BK76" s="59">
        <v>1</v>
      </c>
      <c r="BL76" s="59">
        <v>0</v>
      </c>
      <c r="BM76" s="59">
        <v>0</v>
      </c>
      <c r="BN76" s="59">
        <v>0</v>
      </c>
      <c r="BO76" s="59">
        <v>0</v>
      </c>
      <c r="BP76" s="59">
        <v>0</v>
      </c>
      <c r="BQ76" s="59">
        <v>0</v>
      </c>
      <c r="BR76" s="59">
        <v>2</v>
      </c>
      <c r="BS76" s="59">
        <v>0</v>
      </c>
      <c r="BT76" s="59">
        <v>0</v>
      </c>
      <c r="BU76" s="59">
        <v>2.5</v>
      </c>
      <c r="BV76" s="59">
        <v>3</v>
      </c>
      <c r="BW76" s="59">
        <v>6</v>
      </c>
      <c r="BX76" s="59">
        <v>1.5</v>
      </c>
      <c r="BY76" s="59">
        <v>4</v>
      </c>
      <c r="BZ76" s="59">
        <v>0</v>
      </c>
      <c r="CA76" s="59">
        <v>4.5</v>
      </c>
      <c r="CB76" s="59">
        <v>6</v>
      </c>
      <c r="CC76" s="59">
        <v>6</v>
      </c>
      <c r="CD76" s="59">
        <v>0</v>
      </c>
      <c r="CE76" s="59">
        <v>8</v>
      </c>
      <c r="CF76" s="59">
        <v>11</v>
      </c>
      <c r="CG76" s="59">
        <v>10</v>
      </c>
      <c r="CH76" s="59">
        <v>10</v>
      </c>
      <c r="CI76" s="59">
        <v>8.5</v>
      </c>
      <c r="CJ76" s="59">
        <v>3</v>
      </c>
      <c r="CK76" s="59">
        <v>4</v>
      </c>
      <c r="CL76" s="59">
        <v>3.5</v>
      </c>
      <c r="CM76" s="59">
        <v>6</v>
      </c>
      <c r="CN76" s="59">
        <v>4.5</v>
      </c>
      <c r="CO76" s="59">
        <v>4.5</v>
      </c>
      <c r="CP76" s="59">
        <v>1</v>
      </c>
      <c r="CQ76" s="59">
        <v>1</v>
      </c>
      <c r="CR76" s="59">
        <v>5.5</v>
      </c>
      <c r="CS76" s="59">
        <v>9.5</v>
      </c>
      <c r="CT76" s="59">
        <v>4</v>
      </c>
      <c r="CU76" s="59">
        <v>0</v>
      </c>
      <c r="CV76" s="59">
        <v>1.5</v>
      </c>
      <c r="CW76" s="59">
        <v>2.5</v>
      </c>
      <c r="CX76" s="59">
        <v>6.5</v>
      </c>
      <c r="CY76" s="59">
        <v>3.5</v>
      </c>
      <c r="CZ76" s="59">
        <v>3</v>
      </c>
      <c r="DA76" s="59">
        <v>1.5</v>
      </c>
      <c r="DB76" s="59">
        <v>0</v>
      </c>
      <c r="DC76" s="59">
        <v>0</v>
      </c>
      <c r="DD76" s="59">
        <v>0</v>
      </c>
      <c r="DE76" s="59">
        <v>0</v>
      </c>
      <c r="DF76" s="59">
        <v>5</v>
      </c>
      <c r="DG76" s="59">
        <v>6</v>
      </c>
      <c r="DH76" s="59">
        <v>6</v>
      </c>
      <c r="DI76" s="59">
        <v>4.5</v>
      </c>
      <c r="DJ76" s="59">
        <v>6.5</v>
      </c>
      <c r="DK76" s="59">
        <v>4</v>
      </c>
      <c r="DL76" s="59">
        <v>9</v>
      </c>
      <c r="DM76" s="59">
        <v>0</v>
      </c>
      <c r="DN76" s="59">
        <v>0</v>
      </c>
      <c r="DO76" s="59">
        <v>12</v>
      </c>
      <c r="DP76" s="59">
        <v>10</v>
      </c>
      <c r="DQ76" s="59">
        <v>0</v>
      </c>
      <c r="DR76" s="59">
        <v>1.5</v>
      </c>
      <c r="DS76" s="59">
        <v>1.5</v>
      </c>
      <c r="DT76" s="59">
        <v>3</v>
      </c>
      <c r="DU76" s="59">
        <v>1</v>
      </c>
      <c r="DV76" s="59">
        <v>0.5</v>
      </c>
      <c r="DW76" s="59">
        <v>0.5</v>
      </c>
      <c r="DX76" s="59">
        <v>2</v>
      </c>
      <c r="DY76" s="59">
        <v>1</v>
      </c>
      <c r="DZ76" s="59">
        <v>0.5</v>
      </c>
      <c r="EA76" s="59">
        <v>0</v>
      </c>
      <c r="EB76" s="59">
        <v>4</v>
      </c>
      <c r="EC76" s="59">
        <v>4.5</v>
      </c>
      <c r="ED76" s="59">
        <v>4</v>
      </c>
      <c r="EE76" s="59">
        <v>5</v>
      </c>
      <c r="EF76" s="59">
        <v>3</v>
      </c>
      <c r="EG76" s="59">
        <v>7.5</v>
      </c>
      <c r="EH76" s="59">
        <v>11.5</v>
      </c>
      <c r="EI76" s="59">
        <v>5.5</v>
      </c>
      <c r="EJ76" s="59">
        <v>5</v>
      </c>
      <c r="EK76" s="59">
        <v>5</v>
      </c>
      <c r="EL76" s="59">
        <v>3</v>
      </c>
      <c r="EM76" s="59">
        <v>0</v>
      </c>
      <c r="EN76" s="59">
        <v>0</v>
      </c>
      <c r="EO76" s="59">
        <v>0</v>
      </c>
      <c r="EP76" s="59">
        <v>1</v>
      </c>
      <c r="EQ76" s="59">
        <v>0</v>
      </c>
      <c r="ER76" s="59">
        <v>4</v>
      </c>
      <c r="ES76" s="59">
        <v>6</v>
      </c>
      <c r="ET76" s="59">
        <v>0.5</v>
      </c>
      <c r="EU76" s="59">
        <v>0.5</v>
      </c>
      <c r="EV76" s="59">
        <v>0</v>
      </c>
      <c r="EW76" s="59">
        <v>1</v>
      </c>
      <c r="EX76" s="59">
        <v>4</v>
      </c>
      <c r="EY76" s="59">
        <v>1</v>
      </c>
      <c r="EZ76" s="59">
        <v>0.5</v>
      </c>
      <c r="FA76" s="59">
        <v>0.5</v>
      </c>
      <c r="FB76" s="59">
        <v>1</v>
      </c>
      <c r="FC76" s="59">
        <v>2</v>
      </c>
    </row>
    <row r="77" spans="1:159">
      <c r="A77" s="11">
        <v>0</v>
      </c>
      <c r="B77" s="11">
        <v>0</v>
      </c>
      <c r="C77" s="11">
        <v>0</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0</v>
      </c>
      <c r="X77" s="11">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s="11">
        <v>0</v>
      </c>
      <c r="BY77" s="11">
        <v>0</v>
      </c>
      <c r="BZ77" s="11">
        <v>0</v>
      </c>
      <c r="CA77" s="11">
        <v>0</v>
      </c>
      <c r="CB77" s="11">
        <v>0</v>
      </c>
      <c r="CC77" s="11">
        <v>0</v>
      </c>
      <c r="CD77" s="11">
        <v>0</v>
      </c>
      <c r="CE77" s="11">
        <v>0</v>
      </c>
      <c r="CF77" s="11">
        <v>0</v>
      </c>
      <c r="CG77" s="11">
        <v>0</v>
      </c>
      <c r="CH77" s="11">
        <v>0</v>
      </c>
      <c r="CI77" s="11">
        <v>0</v>
      </c>
      <c r="CJ77" s="11">
        <v>0</v>
      </c>
      <c r="CK77" s="11">
        <v>0</v>
      </c>
      <c r="CL77" s="11">
        <v>0</v>
      </c>
      <c r="CM77" s="11">
        <v>0</v>
      </c>
      <c r="CN77" s="11">
        <v>0</v>
      </c>
      <c r="CO77" s="11">
        <v>0</v>
      </c>
      <c r="CP77" s="11">
        <v>0</v>
      </c>
      <c r="CQ77" s="11">
        <v>0</v>
      </c>
      <c r="CR77" s="11">
        <v>0</v>
      </c>
      <c r="CS77" s="11">
        <v>0</v>
      </c>
      <c r="CT77" s="11">
        <v>0</v>
      </c>
      <c r="CU77" s="11">
        <v>0</v>
      </c>
      <c r="CV77" s="11">
        <v>0</v>
      </c>
      <c r="CW77" s="11">
        <v>0</v>
      </c>
      <c r="CX77" s="11">
        <v>0</v>
      </c>
      <c r="CY77" s="11">
        <v>0</v>
      </c>
      <c r="CZ77" s="11">
        <v>0</v>
      </c>
      <c r="DA77" s="11">
        <v>0</v>
      </c>
      <c r="DB77" s="11">
        <v>0</v>
      </c>
      <c r="DC77" s="11">
        <v>0</v>
      </c>
      <c r="DD77" s="11">
        <v>0</v>
      </c>
      <c r="DE77" s="11">
        <v>0</v>
      </c>
      <c r="DF77" s="11">
        <v>0</v>
      </c>
      <c r="DG77" s="11">
        <v>0</v>
      </c>
      <c r="DH77" s="11">
        <v>0</v>
      </c>
      <c r="DI77" s="11">
        <v>0</v>
      </c>
      <c r="DJ77" s="11">
        <v>0</v>
      </c>
      <c r="DK77" s="11">
        <v>0</v>
      </c>
      <c r="DL77" s="11">
        <v>0</v>
      </c>
      <c r="DM77" s="11">
        <v>0</v>
      </c>
      <c r="DN77" s="11">
        <v>0</v>
      </c>
      <c r="DO77" s="11">
        <v>0</v>
      </c>
      <c r="DP77" s="11">
        <v>0</v>
      </c>
      <c r="DQ77" s="11">
        <v>0</v>
      </c>
      <c r="DR77" s="11">
        <v>0</v>
      </c>
      <c r="DS77" s="11">
        <v>0</v>
      </c>
      <c r="DT77" s="11">
        <v>0</v>
      </c>
      <c r="DU77" s="11">
        <v>0</v>
      </c>
      <c r="DV77" s="11">
        <v>0</v>
      </c>
      <c r="DW77" s="11">
        <v>0</v>
      </c>
      <c r="DX77" s="11">
        <v>0</v>
      </c>
      <c r="DY77" s="11">
        <v>0</v>
      </c>
      <c r="DZ77" s="11">
        <v>0</v>
      </c>
      <c r="EA77" s="11">
        <v>0</v>
      </c>
      <c r="EB77" s="11">
        <v>0</v>
      </c>
      <c r="EC77" s="11">
        <v>0</v>
      </c>
      <c r="ED77" s="11">
        <v>0</v>
      </c>
      <c r="EE77" s="11">
        <v>0</v>
      </c>
      <c r="EF77" s="11">
        <v>0</v>
      </c>
      <c r="EG77" s="11">
        <v>0</v>
      </c>
      <c r="EH77" s="11">
        <v>0</v>
      </c>
      <c r="EI77" s="11">
        <v>0</v>
      </c>
      <c r="EJ77" s="11">
        <v>0</v>
      </c>
      <c r="EK77" s="11">
        <v>0</v>
      </c>
      <c r="EL77" s="11">
        <v>0</v>
      </c>
      <c r="EM77" s="11">
        <v>0</v>
      </c>
      <c r="EN77" s="11">
        <v>0</v>
      </c>
      <c r="EO77" s="11">
        <v>0</v>
      </c>
      <c r="EP77" s="11">
        <v>0.5</v>
      </c>
      <c r="EQ77" s="11">
        <v>0</v>
      </c>
      <c r="ER77" s="11">
        <v>0</v>
      </c>
      <c r="ES77" s="11">
        <v>0</v>
      </c>
      <c r="ET77" s="11">
        <v>0</v>
      </c>
      <c r="EU77" s="11">
        <v>0</v>
      </c>
      <c r="EV77" s="11">
        <v>0</v>
      </c>
      <c r="EW77" s="11">
        <v>0</v>
      </c>
      <c r="EX77" s="11">
        <v>0</v>
      </c>
      <c r="EY77" s="11">
        <v>0</v>
      </c>
      <c r="EZ77" s="11">
        <v>0</v>
      </c>
      <c r="FA77" s="11">
        <v>0</v>
      </c>
      <c r="FB77" s="11">
        <v>0</v>
      </c>
      <c r="FC77" s="11">
        <v>0</v>
      </c>
    </row>
    <row r="78" spans="1:159">
      <c r="A78" s="11">
        <v>0</v>
      </c>
      <c r="B78" s="11">
        <v>0</v>
      </c>
      <c r="C78" s="11">
        <v>0</v>
      </c>
      <c r="D78" s="11">
        <v>0</v>
      </c>
      <c r="E78" s="11">
        <v>0</v>
      </c>
      <c r="F78" s="11">
        <v>0</v>
      </c>
      <c r="G78" s="11">
        <v>0</v>
      </c>
      <c r="H78" s="11">
        <v>0</v>
      </c>
      <c r="I78" s="11">
        <v>0</v>
      </c>
      <c r="J78" s="11">
        <v>0</v>
      </c>
      <c r="K78" s="11">
        <v>0</v>
      </c>
      <c r="L78" s="11">
        <v>0</v>
      </c>
      <c r="M78" s="11">
        <v>0</v>
      </c>
      <c r="N78" s="11">
        <v>0</v>
      </c>
      <c r="O78" s="11">
        <v>0</v>
      </c>
      <c r="P78" s="11">
        <v>0</v>
      </c>
      <c r="Q78" s="11">
        <v>0</v>
      </c>
      <c r="R78" s="11">
        <v>0</v>
      </c>
      <c r="S78" s="11">
        <v>0</v>
      </c>
      <c r="T78" s="11">
        <v>0</v>
      </c>
      <c r="U78" s="11">
        <v>0</v>
      </c>
      <c r="V78" s="11">
        <v>0</v>
      </c>
      <c r="W78" s="11">
        <v>0</v>
      </c>
      <c r="X78" s="11">
        <v>0</v>
      </c>
      <c r="Y78" s="11">
        <v>0</v>
      </c>
      <c r="Z78" s="11">
        <v>0</v>
      </c>
      <c r="AA78" s="11">
        <v>0</v>
      </c>
      <c r="AB78" s="11">
        <v>0</v>
      </c>
      <c r="AC78" s="11">
        <v>0</v>
      </c>
      <c r="AD78" s="11">
        <v>0</v>
      </c>
      <c r="AE78" s="11">
        <v>0</v>
      </c>
      <c r="AF78" s="11">
        <v>0</v>
      </c>
      <c r="AG78" s="11">
        <v>0</v>
      </c>
      <c r="AH78" s="11">
        <v>0</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s="11">
        <v>0</v>
      </c>
      <c r="BY78" s="11">
        <v>0</v>
      </c>
      <c r="BZ78" s="11">
        <v>0</v>
      </c>
      <c r="CA78" s="11">
        <v>0</v>
      </c>
      <c r="CB78" s="11">
        <v>0</v>
      </c>
      <c r="CC78" s="11">
        <v>0</v>
      </c>
      <c r="CD78" s="11">
        <v>0</v>
      </c>
      <c r="CE78" s="11">
        <v>0</v>
      </c>
      <c r="CF78" s="11">
        <v>0</v>
      </c>
      <c r="CG78" s="11">
        <v>0</v>
      </c>
      <c r="CH78" s="11">
        <v>0</v>
      </c>
      <c r="CI78" s="11">
        <v>0</v>
      </c>
      <c r="CJ78" s="11">
        <v>0</v>
      </c>
      <c r="CK78" s="11">
        <v>0</v>
      </c>
      <c r="CL78" s="11">
        <v>0</v>
      </c>
      <c r="CM78" s="11">
        <v>0</v>
      </c>
      <c r="CN78" s="11">
        <v>0</v>
      </c>
      <c r="CO78" s="11">
        <v>0</v>
      </c>
      <c r="CP78" s="11">
        <v>0</v>
      </c>
      <c r="CQ78" s="11">
        <v>0</v>
      </c>
      <c r="CR78" s="11">
        <v>0</v>
      </c>
      <c r="CS78" s="11">
        <v>0</v>
      </c>
      <c r="CT78" s="11">
        <v>0</v>
      </c>
      <c r="CU78" s="11">
        <v>0</v>
      </c>
      <c r="CV78" s="11">
        <v>0</v>
      </c>
      <c r="CW78" s="11">
        <v>0</v>
      </c>
      <c r="CX78" s="11">
        <v>0</v>
      </c>
      <c r="CY78" s="11">
        <v>0</v>
      </c>
      <c r="CZ78" s="11">
        <v>0</v>
      </c>
      <c r="DA78" s="11">
        <v>0</v>
      </c>
      <c r="DB78" s="11">
        <v>0</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0</v>
      </c>
      <c r="DS78" s="11">
        <v>0</v>
      </c>
      <c r="DT78" s="11">
        <v>0</v>
      </c>
      <c r="DU78" s="11">
        <v>0</v>
      </c>
      <c r="DV78" s="11">
        <v>0</v>
      </c>
      <c r="DW78" s="11">
        <v>0</v>
      </c>
      <c r="DX78" s="11">
        <v>0</v>
      </c>
      <c r="DY78" s="11">
        <v>0</v>
      </c>
      <c r="DZ78" s="11">
        <v>0</v>
      </c>
      <c r="EA78" s="11">
        <v>0</v>
      </c>
      <c r="EB78" s="11">
        <v>0</v>
      </c>
      <c r="EC78" s="11">
        <v>0</v>
      </c>
      <c r="ED78" s="11">
        <v>0</v>
      </c>
      <c r="EE78" s="11">
        <v>0</v>
      </c>
      <c r="EF78" s="11">
        <v>0</v>
      </c>
      <c r="EG78" s="11">
        <v>0</v>
      </c>
      <c r="EH78" s="11">
        <v>0</v>
      </c>
      <c r="EI78" s="11">
        <v>0</v>
      </c>
      <c r="EJ78" s="11">
        <v>0</v>
      </c>
      <c r="EK78" s="11">
        <v>0</v>
      </c>
      <c r="EL78" s="11">
        <v>0</v>
      </c>
      <c r="EM78" s="11">
        <v>0</v>
      </c>
      <c r="EN78" s="11">
        <v>0</v>
      </c>
      <c r="EO78" s="11">
        <v>0</v>
      </c>
      <c r="EP78" s="11">
        <v>0</v>
      </c>
      <c r="EQ78" s="11">
        <v>0</v>
      </c>
      <c r="ER78" s="11">
        <v>0</v>
      </c>
      <c r="ES78" s="11">
        <v>0</v>
      </c>
      <c r="ET78" s="11">
        <v>0</v>
      </c>
      <c r="EU78" s="11">
        <v>0</v>
      </c>
      <c r="EV78" s="11">
        <v>0</v>
      </c>
      <c r="EW78" s="11">
        <v>0</v>
      </c>
      <c r="EX78" s="11">
        <v>0</v>
      </c>
      <c r="EY78" s="11">
        <v>0</v>
      </c>
      <c r="EZ78" s="11">
        <v>0</v>
      </c>
      <c r="FA78" s="11">
        <v>0</v>
      </c>
      <c r="FB78" s="11">
        <v>0</v>
      </c>
      <c r="FC78" s="11">
        <v>0</v>
      </c>
    </row>
    <row r="79" spans="1:159">
      <c r="A79" s="11">
        <v>0</v>
      </c>
      <c r="B79" s="11">
        <v>0</v>
      </c>
      <c r="C79" s="11">
        <v>0</v>
      </c>
      <c r="D79" s="11">
        <v>0</v>
      </c>
      <c r="E79" s="11">
        <v>0</v>
      </c>
      <c r="F79" s="11">
        <v>0</v>
      </c>
      <c r="G79" s="11">
        <v>0</v>
      </c>
      <c r="H79" s="11">
        <v>0</v>
      </c>
      <c r="I79" s="11">
        <v>0</v>
      </c>
      <c r="J79" s="11">
        <v>0</v>
      </c>
      <c r="K79" s="11">
        <v>0</v>
      </c>
      <c r="L79" s="11">
        <v>0</v>
      </c>
      <c r="M79" s="11">
        <v>0</v>
      </c>
      <c r="N79" s="11">
        <v>0</v>
      </c>
      <c r="O79" s="11">
        <v>0</v>
      </c>
      <c r="P79" s="11">
        <v>0</v>
      </c>
      <c r="Q79" s="11">
        <v>0</v>
      </c>
      <c r="R79" s="11">
        <v>0</v>
      </c>
      <c r="S79" s="11">
        <v>0</v>
      </c>
      <c r="T79" s="11">
        <v>0</v>
      </c>
      <c r="U79" s="11">
        <v>0</v>
      </c>
      <c r="V79" s="11">
        <v>0</v>
      </c>
      <c r="W79" s="11">
        <v>0</v>
      </c>
      <c r="X79" s="11">
        <v>0</v>
      </c>
      <c r="Y79" s="11">
        <v>0</v>
      </c>
      <c r="Z79" s="11">
        <v>0</v>
      </c>
      <c r="AA79" s="11">
        <v>0</v>
      </c>
      <c r="AB79" s="11">
        <v>0</v>
      </c>
      <c r="AC79" s="11">
        <v>0</v>
      </c>
      <c r="AD79" s="11">
        <v>0</v>
      </c>
      <c r="AE79" s="11">
        <v>0</v>
      </c>
      <c r="AF79" s="11">
        <v>0</v>
      </c>
      <c r="AG79" s="11">
        <v>0</v>
      </c>
      <c r="AH79" s="11">
        <v>0</v>
      </c>
      <c r="AI79" s="11">
        <v>0</v>
      </c>
      <c r="AJ79" s="11">
        <v>0</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s="11">
        <v>0</v>
      </c>
      <c r="BY79" s="11">
        <v>0</v>
      </c>
      <c r="BZ79" s="11">
        <v>0</v>
      </c>
      <c r="CA79" s="11">
        <v>0</v>
      </c>
      <c r="CB79" s="11">
        <v>0</v>
      </c>
      <c r="CC79" s="11">
        <v>0</v>
      </c>
      <c r="CD79" s="11">
        <v>0</v>
      </c>
      <c r="CE79" s="11">
        <v>0</v>
      </c>
      <c r="CF79" s="11">
        <v>0</v>
      </c>
      <c r="CG79" s="11">
        <v>0</v>
      </c>
      <c r="CH79" s="11">
        <v>0</v>
      </c>
      <c r="CI79" s="11">
        <v>0</v>
      </c>
      <c r="CJ79" s="11">
        <v>0</v>
      </c>
      <c r="CK79" s="11">
        <v>0</v>
      </c>
      <c r="CL79" s="11">
        <v>0</v>
      </c>
      <c r="CM79" s="11">
        <v>0</v>
      </c>
      <c r="CN79" s="11">
        <v>0</v>
      </c>
      <c r="CO79" s="11">
        <v>0</v>
      </c>
      <c r="CP79" s="11">
        <v>0</v>
      </c>
      <c r="CQ79" s="11">
        <v>0</v>
      </c>
      <c r="CR79" s="11">
        <v>0</v>
      </c>
      <c r="CS79" s="11">
        <v>0</v>
      </c>
      <c r="CT79" s="11">
        <v>0</v>
      </c>
      <c r="CU79" s="11">
        <v>0</v>
      </c>
      <c r="CV79" s="11">
        <v>0</v>
      </c>
      <c r="CW79" s="11">
        <v>0</v>
      </c>
      <c r="CX79" s="11">
        <v>0</v>
      </c>
      <c r="CY79" s="11">
        <v>0</v>
      </c>
      <c r="CZ79" s="11">
        <v>0</v>
      </c>
      <c r="DA79" s="11">
        <v>0</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v>0</v>
      </c>
      <c r="DT79" s="11">
        <v>0</v>
      </c>
      <c r="DU79" s="11">
        <v>0</v>
      </c>
      <c r="DV79" s="11">
        <v>0</v>
      </c>
      <c r="DW79" s="11">
        <v>0</v>
      </c>
      <c r="DX79" s="11">
        <v>0</v>
      </c>
      <c r="DY79" s="11">
        <v>0</v>
      </c>
      <c r="DZ79" s="11">
        <v>0</v>
      </c>
      <c r="EA79" s="11">
        <v>0</v>
      </c>
      <c r="EB79" s="11">
        <v>0</v>
      </c>
      <c r="EC79" s="11">
        <v>0</v>
      </c>
      <c r="ED79" s="11">
        <v>0</v>
      </c>
      <c r="EE79" s="11">
        <v>0</v>
      </c>
      <c r="EF79" s="11">
        <v>0</v>
      </c>
      <c r="EG79" s="11">
        <v>0</v>
      </c>
      <c r="EH79" s="11">
        <v>0</v>
      </c>
      <c r="EI79" s="11">
        <v>0</v>
      </c>
      <c r="EJ79" s="11">
        <v>0</v>
      </c>
      <c r="EK79" s="11">
        <v>0</v>
      </c>
      <c r="EL79" s="11">
        <v>0</v>
      </c>
      <c r="EM79" s="11">
        <v>0</v>
      </c>
      <c r="EN79" s="11">
        <v>0</v>
      </c>
      <c r="EO79" s="11">
        <v>0</v>
      </c>
      <c r="EP79" s="11">
        <v>0</v>
      </c>
      <c r="EQ79" s="11">
        <v>0</v>
      </c>
      <c r="ER79" s="11">
        <v>0</v>
      </c>
      <c r="ES79" s="11">
        <v>0</v>
      </c>
      <c r="ET79" s="11">
        <v>0</v>
      </c>
      <c r="EU79" s="11">
        <v>0</v>
      </c>
      <c r="EV79" s="11">
        <v>0</v>
      </c>
      <c r="EW79" s="11">
        <v>0</v>
      </c>
      <c r="EX79" s="11">
        <v>0</v>
      </c>
      <c r="EY79" s="11">
        <v>0</v>
      </c>
      <c r="EZ79" s="11">
        <v>0</v>
      </c>
      <c r="FA79" s="11">
        <v>0</v>
      </c>
      <c r="FB79" s="11">
        <v>0</v>
      </c>
      <c r="FC79" s="11">
        <v>0</v>
      </c>
    </row>
    <row r="80" spans="1:159">
      <c r="A80" s="11">
        <v>0</v>
      </c>
      <c r="B80" s="11">
        <v>0</v>
      </c>
      <c r="C80" s="11">
        <v>0</v>
      </c>
      <c r="D80" s="11">
        <v>0</v>
      </c>
      <c r="E80" s="11">
        <v>0</v>
      </c>
      <c r="F80" s="11">
        <v>5</v>
      </c>
      <c r="G80" s="11">
        <v>5</v>
      </c>
      <c r="H80" s="11">
        <v>5</v>
      </c>
      <c r="I80" s="11">
        <v>5</v>
      </c>
      <c r="J80" s="11">
        <v>5</v>
      </c>
      <c r="K80" s="11">
        <v>5</v>
      </c>
      <c r="L80" s="11">
        <v>1.5</v>
      </c>
      <c r="M80" s="11">
        <v>3.5</v>
      </c>
      <c r="N80" s="11">
        <v>3.5</v>
      </c>
      <c r="O80" s="11">
        <v>3.5</v>
      </c>
      <c r="P80" s="11">
        <v>4</v>
      </c>
      <c r="Q80" s="11">
        <v>2.5</v>
      </c>
      <c r="R80" s="11">
        <v>3.5</v>
      </c>
      <c r="S80" s="11">
        <v>3.5</v>
      </c>
      <c r="T80" s="11">
        <v>1</v>
      </c>
      <c r="U80" s="11">
        <v>2.5</v>
      </c>
      <c r="V80" s="11">
        <v>0</v>
      </c>
      <c r="W80" s="11">
        <v>2.5</v>
      </c>
      <c r="X80" s="11">
        <v>1</v>
      </c>
      <c r="Y80" s="11">
        <v>0.5</v>
      </c>
      <c r="Z80" s="11">
        <v>1</v>
      </c>
      <c r="AA80" s="11">
        <v>0</v>
      </c>
      <c r="AB80" s="11">
        <v>0</v>
      </c>
      <c r="AC80" s="11">
        <v>0</v>
      </c>
      <c r="AD80" s="11">
        <v>1.5</v>
      </c>
      <c r="AE80" s="11">
        <v>1.5</v>
      </c>
      <c r="AF80" s="11">
        <v>1.5</v>
      </c>
      <c r="AG80" s="11">
        <v>1.5</v>
      </c>
      <c r="AH80" s="11">
        <v>4</v>
      </c>
      <c r="AI80" s="11">
        <v>2.5</v>
      </c>
      <c r="AJ80" s="11">
        <v>5.5</v>
      </c>
      <c r="AK80" s="11">
        <v>9</v>
      </c>
      <c r="AL80" s="11">
        <v>3.5</v>
      </c>
      <c r="AM80" s="11">
        <v>2.5</v>
      </c>
      <c r="AN80" s="11">
        <v>3.5</v>
      </c>
      <c r="AO80" s="11">
        <v>3.5</v>
      </c>
      <c r="AP80" s="11">
        <v>7.5</v>
      </c>
      <c r="AQ80" s="11">
        <v>9</v>
      </c>
      <c r="AR80" s="11">
        <v>3.5</v>
      </c>
      <c r="AS80" s="11">
        <v>6</v>
      </c>
      <c r="AT80" s="11">
        <v>8.5</v>
      </c>
      <c r="AU80" s="11">
        <v>5</v>
      </c>
      <c r="AV80" s="11">
        <v>6</v>
      </c>
      <c r="AW80" s="11">
        <v>5.5</v>
      </c>
      <c r="AX80" s="11">
        <v>5.5</v>
      </c>
      <c r="AY80" s="11">
        <v>6</v>
      </c>
      <c r="AZ80" s="11">
        <v>6.5</v>
      </c>
      <c r="BA80" s="11">
        <v>5</v>
      </c>
      <c r="BB80" s="11">
        <v>5</v>
      </c>
      <c r="BC80" s="11">
        <v>1.5</v>
      </c>
      <c r="BD80" s="11">
        <v>1.5</v>
      </c>
      <c r="BE80" s="11">
        <v>5</v>
      </c>
      <c r="BF80" s="11">
        <v>0</v>
      </c>
      <c r="BG80" s="11">
        <v>0</v>
      </c>
      <c r="BH80" s="11">
        <v>2.5</v>
      </c>
      <c r="BI80" s="11">
        <v>0</v>
      </c>
      <c r="BJ80" s="11">
        <v>0</v>
      </c>
      <c r="BK80" s="11">
        <v>0</v>
      </c>
      <c r="BL80" s="11">
        <v>0</v>
      </c>
      <c r="BM80" s="11">
        <v>4.5</v>
      </c>
      <c r="BN80" s="11">
        <v>0</v>
      </c>
      <c r="BO80" s="11">
        <v>1.5</v>
      </c>
      <c r="BP80" s="11">
        <v>0</v>
      </c>
      <c r="BQ80" s="11">
        <v>4</v>
      </c>
      <c r="BR80" s="11">
        <v>0</v>
      </c>
      <c r="BS80" s="11">
        <v>1</v>
      </c>
      <c r="BT80" s="11">
        <v>3.5</v>
      </c>
      <c r="BU80" s="11">
        <v>5.5</v>
      </c>
      <c r="BV80" s="11">
        <v>6.5</v>
      </c>
      <c r="BW80" s="11">
        <v>5.5</v>
      </c>
      <c r="BX80" s="11">
        <v>6</v>
      </c>
      <c r="BY80" s="11">
        <v>5.5</v>
      </c>
      <c r="BZ80" s="11">
        <v>5.5</v>
      </c>
      <c r="CA80" s="11">
        <v>0</v>
      </c>
      <c r="CB80" s="11">
        <v>6</v>
      </c>
      <c r="CC80" s="11">
        <v>4.5</v>
      </c>
      <c r="CD80" s="11">
        <v>1.5</v>
      </c>
      <c r="CE80" s="11">
        <v>5</v>
      </c>
      <c r="CF80" s="11">
        <v>3.5</v>
      </c>
      <c r="CG80" s="11">
        <v>2</v>
      </c>
      <c r="CH80" s="11">
        <v>3.5</v>
      </c>
      <c r="CI80" s="11">
        <v>9</v>
      </c>
      <c r="CJ80" s="11">
        <v>0</v>
      </c>
      <c r="CK80" s="11">
        <v>2</v>
      </c>
      <c r="CL80" s="11">
        <v>0</v>
      </c>
      <c r="CM80" s="11">
        <v>7.5</v>
      </c>
      <c r="CN80" s="11">
        <v>3.5</v>
      </c>
      <c r="CO80" s="11">
        <v>3.5</v>
      </c>
      <c r="CP80" s="11">
        <v>0</v>
      </c>
      <c r="CQ80" s="11">
        <v>0</v>
      </c>
      <c r="CR80" s="11">
        <v>4.5</v>
      </c>
      <c r="CS80" s="11">
        <v>1.5</v>
      </c>
      <c r="CT80" s="11">
        <v>3</v>
      </c>
      <c r="CU80" s="11">
        <v>2.5</v>
      </c>
      <c r="CV80" s="11">
        <v>6</v>
      </c>
      <c r="CW80" s="11">
        <v>5.5</v>
      </c>
      <c r="CX80" s="11">
        <v>8</v>
      </c>
      <c r="CY80" s="11">
        <v>6</v>
      </c>
      <c r="CZ80" s="11">
        <v>0</v>
      </c>
      <c r="DA80" s="11">
        <v>0</v>
      </c>
      <c r="DB80" s="11">
        <v>0</v>
      </c>
      <c r="DC80" s="11">
        <v>0</v>
      </c>
      <c r="DD80" s="11">
        <v>0</v>
      </c>
      <c r="DE80" s="11">
        <v>0</v>
      </c>
      <c r="DF80" s="11">
        <v>10</v>
      </c>
      <c r="DG80" s="11">
        <v>9.5</v>
      </c>
      <c r="DH80" s="11">
        <v>8</v>
      </c>
      <c r="DI80" s="11">
        <v>4</v>
      </c>
      <c r="DJ80" s="11">
        <v>2</v>
      </c>
      <c r="DK80" s="11">
        <v>0.5</v>
      </c>
      <c r="DL80" s="11">
        <v>0.5</v>
      </c>
      <c r="DM80" s="11">
        <v>0</v>
      </c>
      <c r="DN80" s="11">
        <v>0</v>
      </c>
      <c r="DO80" s="11">
        <v>10.5</v>
      </c>
      <c r="DP80" s="11">
        <v>3</v>
      </c>
      <c r="DQ80" s="11">
        <v>2</v>
      </c>
      <c r="DR80" s="11">
        <v>0</v>
      </c>
      <c r="DS80" s="11">
        <v>0.5</v>
      </c>
      <c r="DT80" s="11">
        <v>5</v>
      </c>
      <c r="DU80" s="11">
        <v>0.5</v>
      </c>
      <c r="DV80" s="11">
        <v>0</v>
      </c>
      <c r="DW80" s="11">
        <v>0</v>
      </c>
      <c r="DX80" s="11">
        <v>0</v>
      </c>
      <c r="DY80" s="11">
        <v>0.5</v>
      </c>
      <c r="DZ80" s="11">
        <v>0</v>
      </c>
      <c r="EA80" s="11">
        <v>0.5</v>
      </c>
      <c r="EB80" s="11">
        <v>5.5</v>
      </c>
      <c r="EC80" s="11">
        <v>0.5</v>
      </c>
      <c r="ED80" s="11">
        <v>3.5</v>
      </c>
      <c r="EE80" s="11">
        <v>4.5</v>
      </c>
      <c r="EF80" s="11">
        <v>5.5</v>
      </c>
      <c r="EG80" s="11">
        <v>5.5</v>
      </c>
      <c r="EH80" s="11">
        <v>4.5</v>
      </c>
      <c r="EI80" s="11">
        <v>3</v>
      </c>
      <c r="EJ80" s="11">
        <v>3.5</v>
      </c>
      <c r="EK80" s="11">
        <v>3.5</v>
      </c>
      <c r="EL80" s="11">
        <v>0</v>
      </c>
      <c r="EM80" s="11">
        <v>5.5</v>
      </c>
      <c r="EN80" s="11">
        <v>4.5</v>
      </c>
      <c r="EO80" s="11">
        <v>0.5</v>
      </c>
      <c r="EP80" s="11">
        <v>2</v>
      </c>
      <c r="EQ80" s="11">
        <v>1.5</v>
      </c>
      <c r="ER80" s="11">
        <v>2</v>
      </c>
      <c r="ES80" s="11">
        <v>0</v>
      </c>
      <c r="ET80" s="11">
        <v>0</v>
      </c>
      <c r="EU80" s="11">
        <v>0</v>
      </c>
      <c r="EV80" s="11">
        <v>0</v>
      </c>
      <c r="EW80" s="11">
        <v>0</v>
      </c>
      <c r="EX80" s="11">
        <v>3</v>
      </c>
      <c r="EY80" s="11">
        <v>0.5</v>
      </c>
      <c r="EZ80" s="11">
        <v>1</v>
      </c>
      <c r="FA80" s="11">
        <v>1</v>
      </c>
      <c r="FB80" s="11">
        <v>1.5</v>
      </c>
      <c r="FC80" s="11">
        <v>1</v>
      </c>
    </row>
    <row r="81" spans="1:159">
      <c r="A81" s="63">
        <v>0</v>
      </c>
      <c r="B81" s="63">
        <v>0</v>
      </c>
      <c r="C81" s="63">
        <v>0</v>
      </c>
      <c r="D81" s="63">
        <v>0</v>
      </c>
      <c r="E81" s="63">
        <v>0</v>
      </c>
      <c r="F81" s="63">
        <v>0</v>
      </c>
      <c r="G81" s="63">
        <v>0</v>
      </c>
      <c r="H81" s="63">
        <v>0</v>
      </c>
      <c r="I81" s="63">
        <v>0</v>
      </c>
      <c r="J81" s="63">
        <v>0</v>
      </c>
      <c r="K81" s="63">
        <v>0</v>
      </c>
      <c r="L81" s="63">
        <v>0</v>
      </c>
      <c r="M81" s="63">
        <v>0</v>
      </c>
      <c r="N81" s="63">
        <v>0</v>
      </c>
      <c r="O81" s="63">
        <v>0</v>
      </c>
      <c r="P81" s="63">
        <v>0</v>
      </c>
      <c r="Q81" s="63">
        <v>0</v>
      </c>
      <c r="R81" s="63">
        <v>0</v>
      </c>
      <c r="S81" s="63">
        <v>0</v>
      </c>
      <c r="T81" s="63">
        <v>0</v>
      </c>
      <c r="U81" s="63">
        <v>0</v>
      </c>
      <c r="V81" s="63">
        <v>0</v>
      </c>
      <c r="W81" s="63">
        <v>0</v>
      </c>
      <c r="X81" s="63">
        <v>0</v>
      </c>
      <c r="Y81" s="63">
        <v>0</v>
      </c>
      <c r="Z81" s="63">
        <v>0</v>
      </c>
      <c r="AA81" s="63">
        <v>0</v>
      </c>
      <c r="AB81" s="63">
        <v>0</v>
      </c>
      <c r="AC81" s="63">
        <v>0</v>
      </c>
      <c r="AD81" s="63">
        <v>0</v>
      </c>
      <c r="AE81" s="63">
        <v>0</v>
      </c>
      <c r="AF81" s="63">
        <v>0</v>
      </c>
      <c r="AG81" s="63">
        <v>0</v>
      </c>
      <c r="AH81" s="63">
        <v>4</v>
      </c>
      <c r="AI81" s="63">
        <v>0</v>
      </c>
      <c r="AJ81" s="63">
        <v>0.5</v>
      </c>
      <c r="AK81" s="63">
        <v>0</v>
      </c>
      <c r="AL81" s="63">
        <v>3.5</v>
      </c>
      <c r="AM81" s="63">
        <v>9.5</v>
      </c>
      <c r="AN81" s="63">
        <v>9</v>
      </c>
      <c r="AO81" s="63">
        <v>12</v>
      </c>
      <c r="AP81" s="63">
        <v>11.5</v>
      </c>
      <c r="AQ81" s="63">
        <v>9</v>
      </c>
      <c r="AR81" s="63">
        <v>0</v>
      </c>
      <c r="AS81" s="63">
        <v>0</v>
      </c>
      <c r="AT81" s="63">
        <v>0</v>
      </c>
      <c r="AU81" s="63">
        <v>0</v>
      </c>
      <c r="AV81" s="63">
        <v>0</v>
      </c>
      <c r="AW81" s="63">
        <v>0</v>
      </c>
      <c r="AX81" s="63">
        <v>4.5</v>
      </c>
      <c r="AY81" s="63">
        <v>9.5</v>
      </c>
      <c r="AZ81" s="63">
        <v>0</v>
      </c>
      <c r="BA81" s="63">
        <v>1.5</v>
      </c>
      <c r="BB81" s="63">
        <v>1.5</v>
      </c>
      <c r="BC81" s="63">
        <v>0</v>
      </c>
      <c r="BD81" s="63">
        <v>5</v>
      </c>
      <c r="BE81" s="63">
        <v>8.5</v>
      </c>
      <c r="BF81" s="63">
        <v>4.5</v>
      </c>
      <c r="BG81" s="63">
        <v>8</v>
      </c>
      <c r="BH81" s="63">
        <v>2.5</v>
      </c>
      <c r="BI81" s="63">
        <v>3.5</v>
      </c>
      <c r="BJ81" s="63">
        <v>0</v>
      </c>
      <c r="BK81" s="63">
        <v>0</v>
      </c>
      <c r="BL81" s="63">
        <v>1.5</v>
      </c>
      <c r="BM81" s="63">
        <v>6.5</v>
      </c>
      <c r="BN81" s="63">
        <v>5</v>
      </c>
      <c r="BO81" s="63">
        <v>6</v>
      </c>
      <c r="BP81" s="63">
        <v>6</v>
      </c>
      <c r="BQ81" s="63">
        <v>5</v>
      </c>
      <c r="BR81" s="63">
        <v>0</v>
      </c>
      <c r="BS81" s="63">
        <v>1</v>
      </c>
      <c r="BT81" s="63">
        <v>2</v>
      </c>
      <c r="BU81" s="63">
        <v>5.5</v>
      </c>
      <c r="BV81" s="63">
        <v>5</v>
      </c>
      <c r="BW81" s="63">
        <v>4.5</v>
      </c>
      <c r="BX81" s="63">
        <v>5</v>
      </c>
      <c r="BY81" s="63">
        <v>5</v>
      </c>
      <c r="BZ81" s="63">
        <v>8</v>
      </c>
      <c r="CA81" s="63">
        <v>11.5</v>
      </c>
      <c r="CB81" s="63">
        <v>10.5</v>
      </c>
      <c r="CC81" s="63">
        <v>7.5</v>
      </c>
      <c r="CD81" s="63">
        <v>6</v>
      </c>
      <c r="CE81" s="63">
        <v>6.5</v>
      </c>
      <c r="CF81" s="63">
        <v>6</v>
      </c>
      <c r="CG81" s="63">
        <v>11.5</v>
      </c>
      <c r="CH81" s="63">
        <v>8</v>
      </c>
      <c r="CI81" s="63">
        <v>11.5</v>
      </c>
      <c r="CJ81" s="63">
        <v>4</v>
      </c>
      <c r="CK81" s="63">
        <v>0</v>
      </c>
      <c r="CL81" s="63">
        <v>0</v>
      </c>
      <c r="CM81" s="63">
        <v>8.5</v>
      </c>
      <c r="CN81" s="63">
        <v>10</v>
      </c>
      <c r="CO81" s="63">
        <v>10</v>
      </c>
      <c r="CP81" s="63">
        <v>0</v>
      </c>
      <c r="CQ81" s="63">
        <v>0</v>
      </c>
      <c r="CR81" s="63">
        <v>0</v>
      </c>
      <c r="CS81" s="63">
        <v>0</v>
      </c>
      <c r="CT81" s="63">
        <v>0</v>
      </c>
      <c r="CU81" s="63">
        <v>4.5</v>
      </c>
      <c r="CV81" s="63">
        <v>5.5</v>
      </c>
      <c r="CW81" s="63">
        <v>6</v>
      </c>
      <c r="CX81" s="63">
        <v>0</v>
      </c>
      <c r="CY81" s="63">
        <v>8.5</v>
      </c>
      <c r="CZ81" s="63">
        <v>0</v>
      </c>
      <c r="DA81" s="63">
        <v>0</v>
      </c>
      <c r="DB81" s="63">
        <v>0</v>
      </c>
      <c r="DC81" s="63">
        <v>0</v>
      </c>
      <c r="DD81" s="63">
        <v>0</v>
      </c>
      <c r="DE81" s="63">
        <v>0</v>
      </c>
      <c r="DF81" s="63">
        <v>0</v>
      </c>
      <c r="DG81" s="63">
        <v>0</v>
      </c>
      <c r="DH81" s="63">
        <v>0</v>
      </c>
      <c r="DI81" s="63">
        <v>0</v>
      </c>
      <c r="DJ81" s="63">
        <v>0</v>
      </c>
      <c r="DK81" s="63">
        <v>0</v>
      </c>
      <c r="DL81" s="63">
        <v>0</v>
      </c>
      <c r="DM81" s="63">
        <v>0</v>
      </c>
      <c r="DN81" s="63">
        <v>0</v>
      </c>
      <c r="DO81" s="63">
        <v>0</v>
      </c>
      <c r="DP81" s="63">
        <v>0</v>
      </c>
      <c r="DQ81" s="63">
        <v>0</v>
      </c>
      <c r="DR81" s="63">
        <v>0</v>
      </c>
      <c r="DS81" s="63">
        <v>0</v>
      </c>
      <c r="DT81" s="63">
        <v>0</v>
      </c>
      <c r="DU81" s="63">
        <v>0</v>
      </c>
      <c r="DV81" s="63">
        <v>0</v>
      </c>
      <c r="DW81" s="63">
        <v>0</v>
      </c>
      <c r="DX81" s="63">
        <v>0</v>
      </c>
      <c r="DY81" s="63">
        <v>0</v>
      </c>
      <c r="DZ81" s="63">
        <v>0</v>
      </c>
      <c r="EA81" s="63">
        <v>0</v>
      </c>
      <c r="EB81" s="63">
        <v>2</v>
      </c>
      <c r="EC81" s="63">
        <v>2.5</v>
      </c>
      <c r="ED81" s="63">
        <v>2</v>
      </c>
      <c r="EE81" s="63">
        <v>6</v>
      </c>
      <c r="EF81" s="63">
        <v>6</v>
      </c>
      <c r="EG81" s="63">
        <v>0</v>
      </c>
      <c r="EH81" s="63">
        <v>0</v>
      </c>
      <c r="EI81" s="63">
        <v>0</v>
      </c>
      <c r="EJ81" s="63">
        <v>0</v>
      </c>
      <c r="EK81" s="63">
        <v>9</v>
      </c>
      <c r="EL81" s="63">
        <v>5</v>
      </c>
      <c r="EM81" s="63">
        <v>0</v>
      </c>
      <c r="EN81" s="63">
        <v>4</v>
      </c>
      <c r="EO81" s="63">
        <v>3</v>
      </c>
      <c r="EP81" s="63">
        <v>1</v>
      </c>
      <c r="EQ81" s="63">
        <v>5.5</v>
      </c>
      <c r="ER81" s="63">
        <v>3.5</v>
      </c>
      <c r="ES81" s="63">
        <v>0</v>
      </c>
      <c r="ET81" s="63">
        <v>0</v>
      </c>
      <c r="EU81" s="63">
        <v>0</v>
      </c>
      <c r="EV81" s="63">
        <v>0</v>
      </c>
      <c r="EW81" s="63">
        <v>0</v>
      </c>
      <c r="EX81" s="63">
        <v>0</v>
      </c>
      <c r="EY81" s="63">
        <v>0</v>
      </c>
      <c r="EZ81" s="63">
        <v>0</v>
      </c>
      <c r="FA81" s="63">
        <v>0</v>
      </c>
      <c r="FB81" s="63">
        <v>0</v>
      </c>
      <c r="FC81" s="63">
        <v>0</v>
      </c>
    </row>
    <row r="82" spans="1:159">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row>
    <row r="83" spans="1:159">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row>
    <row r="84" spans="1:159">
      <c r="A84" s="11">
        <v>1</v>
      </c>
      <c r="B84" s="11">
        <v>2.5</v>
      </c>
      <c r="C84" s="11">
        <v>6.5</v>
      </c>
      <c r="D84" s="11">
        <v>7.5</v>
      </c>
      <c r="E84" s="11">
        <v>6</v>
      </c>
      <c r="F84" s="11">
        <v>0.5</v>
      </c>
      <c r="G84" s="11">
        <v>0.5</v>
      </c>
      <c r="H84" s="11">
        <v>2</v>
      </c>
      <c r="I84" s="11">
        <v>2</v>
      </c>
      <c r="J84" s="11">
        <v>2</v>
      </c>
      <c r="K84" s="11">
        <v>3</v>
      </c>
      <c r="L84" s="11">
        <v>2.5</v>
      </c>
      <c r="M84" s="11">
        <v>3.5</v>
      </c>
      <c r="N84" s="11">
        <v>2.5</v>
      </c>
      <c r="O84" s="11">
        <v>4</v>
      </c>
      <c r="P84" s="11">
        <v>5</v>
      </c>
      <c r="Q84" s="11">
        <v>3</v>
      </c>
      <c r="R84" s="11">
        <v>3.5</v>
      </c>
      <c r="S84" s="11">
        <v>3.5</v>
      </c>
      <c r="T84" s="11">
        <v>0</v>
      </c>
      <c r="U84" s="11">
        <v>0</v>
      </c>
      <c r="V84" s="11">
        <v>0</v>
      </c>
      <c r="W84" s="11">
        <v>0</v>
      </c>
      <c r="X84" s="11">
        <v>0</v>
      </c>
      <c r="Y84" s="11">
        <v>2.5</v>
      </c>
      <c r="Z84" s="11">
        <v>2</v>
      </c>
      <c r="AA84" s="11">
        <v>1</v>
      </c>
      <c r="AB84" s="11">
        <v>2.5</v>
      </c>
      <c r="AC84" s="11">
        <v>2.5</v>
      </c>
      <c r="AD84" s="11">
        <v>1.5</v>
      </c>
      <c r="AE84" s="11">
        <v>1</v>
      </c>
      <c r="AF84" s="11">
        <v>2</v>
      </c>
      <c r="AG84" s="11">
        <v>0.5</v>
      </c>
      <c r="AH84" s="11">
        <v>0.5</v>
      </c>
      <c r="AI84" s="11">
        <v>0.5</v>
      </c>
      <c r="AJ84" s="11">
        <v>0.5</v>
      </c>
      <c r="AK84" s="11">
        <v>0.5</v>
      </c>
      <c r="AL84" s="11">
        <v>0.5</v>
      </c>
      <c r="AM84" s="11">
        <v>0</v>
      </c>
      <c r="AN84" s="11">
        <v>0</v>
      </c>
      <c r="AO84" s="11">
        <v>0</v>
      </c>
      <c r="AP84" s="11">
        <v>0</v>
      </c>
      <c r="AQ84" s="11">
        <v>0</v>
      </c>
      <c r="AR84" s="11">
        <v>0</v>
      </c>
      <c r="AS84" s="11">
        <v>0</v>
      </c>
      <c r="AT84" s="11">
        <v>0</v>
      </c>
      <c r="AU84" s="11">
        <v>0</v>
      </c>
      <c r="AV84" s="11">
        <v>0</v>
      </c>
      <c r="AW84" s="11">
        <v>0</v>
      </c>
      <c r="AX84" s="11">
        <v>0.5</v>
      </c>
      <c r="AY84" s="11">
        <v>0.5</v>
      </c>
      <c r="AZ84" s="11">
        <v>0.5</v>
      </c>
      <c r="BA84" s="11">
        <v>0.5</v>
      </c>
      <c r="BB84" s="11">
        <v>0.5</v>
      </c>
      <c r="BC84" s="11">
        <v>0.5</v>
      </c>
      <c r="BD84" s="11">
        <v>0.5</v>
      </c>
      <c r="BE84" s="11">
        <v>0.5</v>
      </c>
      <c r="BF84" s="11">
        <v>0.5</v>
      </c>
      <c r="BG84" s="11">
        <v>0.5</v>
      </c>
      <c r="BH84" s="11">
        <v>0.5</v>
      </c>
      <c r="BI84" s="11">
        <v>0.5</v>
      </c>
      <c r="BJ84" s="11">
        <v>0.5</v>
      </c>
      <c r="BK84" s="11">
        <v>0.5</v>
      </c>
      <c r="BL84" s="11">
        <v>0.5</v>
      </c>
      <c r="BM84" s="11">
        <v>0.5</v>
      </c>
      <c r="BN84" s="11">
        <v>0.5</v>
      </c>
      <c r="BO84" s="11">
        <v>0.5</v>
      </c>
      <c r="BP84" s="11">
        <v>0.5</v>
      </c>
      <c r="BQ84" s="11">
        <v>0.5</v>
      </c>
      <c r="BR84" s="11">
        <v>0.5</v>
      </c>
      <c r="BS84" s="11">
        <v>0.5</v>
      </c>
      <c r="BT84" s="11">
        <v>0.5</v>
      </c>
      <c r="BU84" s="11">
        <v>0.5</v>
      </c>
      <c r="BV84" s="11">
        <v>0.5</v>
      </c>
      <c r="BW84" s="11">
        <v>0.5</v>
      </c>
      <c r="BX84" s="11">
        <v>0.5</v>
      </c>
      <c r="BY84" s="11">
        <v>0.5</v>
      </c>
      <c r="BZ84" s="11">
        <v>0.5</v>
      </c>
      <c r="CA84" s="11">
        <v>0.5</v>
      </c>
      <c r="CB84" s="11">
        <v>0.5</v>
      </c>
      <c r="CC84" s="11">
        <v>0.5</v>
      </c>
      <c r="CD84" s="11">
        <v>0.5</v>
      </c>
      <c r="CE84" s="11">
        <v>0.5</v>
      </c>
      <c r="CF84" s="11">
        <v>0.5</v>
      </c>
      <c r="CG84" s="11">
        <v>0.5</v>
      </c>
      <c r="CH84" s="11">
        <v>0.5</v>
      </c>
      <c r="CI84" s="11">
        <v>0.5</v>
      </c>
      <c r="CJ84" s="11">
        <v>0.5</v>
      </c>
      <c r="CK84" s="11">
        <v>0.5</v>
      </c>
      <c r="CL84" s="11">
        <v>0.5</v>
      </c>
      <c r="CM84" s="11">
        <v>0.5</v>
      </c>
      <c r="CN84" s="11">
        <v>0.5</v>
      </c>
      <c r="CO84" s="11">
        <v>0.5</v>
      </c>
      <c r="CP84" s="11">
        <v>2</v>
      </c>
      <c r="CQ84" s="11">
        <v>1.5</v>
      </c>
      <c r="CR84" s="11">
        <v>4</v>
      </c>
      <c r="CS84" s="11">
        <v>3</v>
      </c>
      <c r="CT84" s="11">
        <v>3</v>
      </c>
      <c r="CU84" s="11">
        <v>2</v>
      </c>
      <c r="CV84" s="11">
        <v>0.5</v>
      </c>
      <c r="CW84" s="11">
        <v>0.5</v>
      </c>
      <c r="CX84" s="11">
        <v>0.5</v>
      </c>
      <c r="CY84" s="11">
        <v>0.5</v>
      </c>
      <c r="CZ84" s="11">
        <v>0</v>
      </c>
      <c r="DA84" s="11">
        <v>0</v>
      </c>
      <c r="DB84" s="11">
        <v>0</v>
      </c>
      <c r="DC84" s="11">
        <v>0</v>
      </c>
      <c r="DD84" s="11">
        <v>0</v>
      </c>
      <c r="DE84" s="11">
        <v>0</v>
      </c>
      <c r="DF84" s="11">
        <v>2</v>
      </c>
      <c r="DG84" s="11">
        <v>2</v>
      </c>
      <c r="DH84" s="11">
        <v>2</v>
      </c>
      <c r="DI84" s="11">
        <v>2</v>
      </c>
      <c r="DJ84" s="11">
        <v>2</v>
      </c>
      <c r="DK84" s="11">
        <v>0.5</v>
      </c>
      <c r="DL84" s="11">
        <v>0</v>
      </c>
      <c r="DM84" s="11">
        <v>0</v>
      </c>
      <c r="DN84" s="11">
        <v>0</v>
      </c>
      <c r="DO84" s="11">
        <v>0</v>
      </c>
      <c r="DP84" s="11">
        <v>0</v>
      </c>
      <c r="DQ84" s="11">
        <v>0</v>
      </c>
      <c r="DR84" s="11">
        <v>0</v>
      </c>
      <c r="DS84" s="11">
        <v>0.5</v>
      </c>
      <c r="DT84" s="11">
        <v>0.5</v>
      </c>
      <c r="DU84" s="11">
        <v>1.5</v>
      </c>
      <c r="DV84" s="11">
        <v>3.5</v>
      </c>
      <c r="DW84" s="11">
        <v>2.5</v>
      </c>
      <c r="DX84" s="11">
        <v>2</v>
      </c>
      <c r="DY84" s="11">
        <v>0.5</v>
      </c>
      <c r="DZ84" s="11">
        <v>1</v>
      </c>
      <c r="EA84" s="11">
        <v>0.5</v>
      </c>
      <c r="EB84" s="11">
        <v>0.5</v>
      </c>
      <c r="EC84" s="11">
        <v>0.5</v>
      </c>
      <c r="ED84" s="11">
        <v>0.5</v>
      </c>
      <c r="EE84" s="11">
        <v>0.5</v>
      </c>
      <c r="EF84" s="11">
        <v>0.5</v>
      </c>
      <c r="EG84" s="11">
        <v>0</v>
      </c>
      <c r="EH84" s="11">
        <v>0</v>
      </c>
      <c r="EI84" s="11">
        <v>0</v>
      </c>
      <c r="EJ84" s="11">
        <v>0</v>
      </c>
      <c r="EK84" s="11">
        <v>0</v>
      </c>
      <c r="EL84" s="11">
        <v>0</v>
      </c>
      <c r="EM84" s="11">
        <v>0.5</v>
      </c>
      <c r="EN84" s="11">
        <v>0.5</v>
      </c>
      <c r="EO84" s="11">
        <v>0.5</v>
      </c>
      <c r="EP84" s="11">
        <v>0.5</v>
      </c>
      <c r="EQ84" s="11">
        <v>0.5</v>
      </c>
      <c r="ER84" s="11">
        <v>0.5</v>
      </c>
      <c r="ES84" s="11">
        <v>1.5</v>
      </c>
      <c r="ET84" s="11">
        <v>1.5</v>
      </c>
      <c r="EU84" s="11">
        <v>1.5</v>
      </c>
      <c r="EV84" s="11">
        <v>2</v>
      </c>
      <c r="EW84" s="11">
        <v>2</v>
      </c>
      <c r="EX84" s="11">
        <v>3</v>
      </c>
      <c r="EY84" s="11">
        <v>2.5</v>
      </c>
      <c r="EZ84" s="11">
        <v>2.5</v>
      </c>
      <c r="FA84" s="11">
        <v>4</v>
      </c>
      <c r="FB84" s="11">
        <v>2</v>
      </c>
      <c r="FC84" s="11">
        <v>2.5</v>
      </c>
    </row>
    <row r="85" spans="1:159">
      <c r="A85" s="11">
        <v>0.5</v>
      </c>
      <c r="B85" s="11">
        <v>0</v>
      </c>
      <c r="C85" s="11">
        <v>1.5</v>
      </c>
      <c r="D85" s="11">
        <v>2.5</v>
      </c>
      <c r="E85" s="11">
        <v>2.5</v>
      </c>
      <c r="F85" s="11">
        <v>0.5</v>
      </c>
      <c r="G85" s="11">
        <v>0.5</v>
      </c>
      <c r="H85" s="11">
        <v>1.5</v>
      </c>
      <c r="I85" s="11">
        <v>1.5</v>
      </c>
      <c r="J85" s="11">
        <v>1.5</v>
      </c>
      <c r="K85" s="11">
        <v>1</v>
      </c>
      <c r="L85" s="11">
        <v>0</v>
      </c>
      <c r="M85" s="11">
        <v>1</v>
      </c>
      <c r="N85" s="11">
        <v>2</v>
      </c>
      <c r="O85" s="11">
        <v>1.5</v>
      </c>
      <c r="P85" s="11">
        <v>0</v>
      </c>
      <c r="Q85" s="11">
        <v>0</v>
      </c>
      <c r="R85" s="11">
        <v>0.5</v>
      </c>
      <c r="S85" s="11">
        <v>0.5</v>
      </c>
      <c r="T85" s="11">
        <v>0</v>
      </c>
      <c r="U85" s="11">
        <v>0</v>
      </c>
      <c r="V85" s="11">
        <v>0</v>
      </c>
      <c r="W85" s="11">
        <v>0</v>
      </c>
      <c r="X85" s="11">
        <v>0</v>
      </c>
      <c r="Y85" s="11">
        <v>0.5</v>
      </c>
      <c r="Z85" s="11">
        <v>0.5</v>
      </c>
      <c r="AA85" s="11">
        <v>0.5</v>
      </c>
      <c r="AB85" s="11">
        <v>0</v>
      </c>
      <c r="AC85" s="11">
        <v>0</v>
      </c>
      <c r="AD85" s="11">
        <v>0</v>
      </c>
      <c r="AE85" s="11">
        <v>1</v>
      </c>
      <c r="AF85" s="11">
        <v>0</v>
      </c>
      <c r="AG85" s="11">
        <v>0.5</v>
      </c>
      <c r="AH85" s="11">
        <v>0</v>
      </c>
      <c r="AI85" s="11">
        <v>0</v>
      </c>
      <c r="AJ85" s="11">
        <v>0</v>
      </c>
      <c r="AK85" s="11">
        <v>0</v>
      </c>
      <c r="AL85" s="11">
        <v>0</v>
      </c>
      <c r="AM85" s="11">
        <v>0</v>
      </c>
      <c r="AN85" s="11">
        <v>0</v>
      </c>
      <c r="AO85" s="11">
        <v>1</v>
      </c>
      <c r="AP85" s="11">
        <v>1</v>
      </c>
      <c r="AQ85" s="11">
        <v>1</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0</v>
      </c>
      <c r="BO85" s="11">
        <v>0</v>
      </c>
      <c r="BP85" s="11">
        <v>0</v>
      </c>
      <c r="BQ85" s="11">
        <v>0</v>
      </c>
      <c r="BR85" s="11">
        <v>0</v>
      </c>
      <c r="BS85" s="11">
        <v>0</v>
      </c>
      <c r="BT85" s="11">
        <v>0</v>
      </c>
      <c r="BU85" s="11">
        <v>0</v>
      </c>
      <c r="BV85" s="11">
        <v>0</v>
      </c>
      <c r="BW85" s="11">
        <v>0</v>
      </c>
      <c r="BX85" s="11">
        <v>0</v>
      </c>
      <c r="BY85" s="11">
        <v>0</v>
      </c>
      <c r="BZ85" s="11">
        <v>0</v>
      </c>
      <c r="CA85" s="11">
        <v>0</v>
      </c>
      <c r="CB85" s="11">
        <v>0</v>
      </c>
      <c r="CC85" s="11">
        <v>0</v>
      </c>
      <c r="CD85" s="11">
        <v>0</v>
      </c>
      <c r="CE85" s="11">
        <v>0</v>
      </c>
      <c r="CF85" s="11">
        <v>0</v>
      </c>
      <c r="CG85" s="11">
        <v>0</v>
      </c>
      <c r="CH85" s="11">
        <v>0</v>
      </c>
      <c r="CI85" s="11">
        <v>0</v>
      </c>
      <c r="CJ85" s="11">
        <v>0</v>
      </c>
      <c r="CK85" s="11">
        <v>0</v>
      </c>
      <c r="CL85" s="11">
        <v>0</v>
      </c>
      <c r="CM85" s="11">
        <v>0</v>
      </c>
      <c r="CN85" s="11">
        <v>0</v>
      </c>
      <c r="CO85" s="11">
        <v>0</v>
      </c>
      <c r="CP85" s="11">
        <v>0</v>
      </c>
      <c r="CQ85" s="11">
        <v>0</v>
      </c>
      <c r="CR85" s="11">
        <v>1</v>
      </c>
      <c r="CS85" s="11">
        <v>1</v>
      </c>
      <c r="CT85" s="11">
        <v>1</v>
      </c>
      <c r="CU85" s="11">
        <v>0</v>
      </c>
      <c r="CV85" s="11">
        <v>0</v>
      </c>
      <c r="CW85" s="11">
        <v>0</v>
      </c>
      <c r="CX85" s="11">
        <v>0</v>
      </c>
      <c r="CY85" s="11">
        <v>0</v>
      </c>
      <c r="CZ85" s="11">
        <v>0</v>
      </c>
      <c r="DA85" s="11">
        <v>0</v>
      </c>
      <c r="DB85" s="11">
        <v>0</v>
      </c>
      <c r="DC85" s="11">
        <v>0</v>
      </c>
      <c r="DD85" s="11">
        <v>0</v>
      </c>
      <c r="DE85" s="11">
        <v>0</v>
      </c>
      <c r="DF85" s="11">
        <v>1</v>
      </c>
      <c r="DG85" s="11">
        <v>1</v>
      </c>
      <c r="DH85" s="11">
        <v>1</v>
      </c>
      <c r="DI85" s="11">
        <v>1</v>
      </c>
      <c r="DJ85" s="11">
        <v>1</v>
      </c>
      <c r="DK85" s="11">
        <v>0</v>
      </c>
      <c r="DL85" s="11">
        <v>0</v>
      </c>
      <c r="DM85" s="11">
        <v>0</v>
      </c>
      <c r="DN85" s="11">
        <v>0</v>
      </c>
      <c r="DO85" s="11">
        <v>0</v>
      </c>
      <c r="DP85" s="11">
        <v>0</v>
      </c>
      <c r="DQ85" s="11">
        <v>1</v>
      </c>
      <c r="DR85" s="11">
        <v>1</v>
      </c>
      <c r="DS85" s="11">
        <v>0.5</v>
      </c>
      <c r="DT85" s="11">
        <v>0.5</v>
      </c>
      <c r="DU85" s="11">
        <v>1</v>
      </c>
      <c r="DV85" s="11">
        <v>0</v>
      </c>
      <c r="DW85" s="11">
        <v>0</v>
      </c>
      <c r="DX85" s="11">
        <v>1</v>
      </c>
      <c r="DY85" s="11">
        <v>0</v>
      </c>
      <c r="DZ85" s="11">
        <v>0</v>
      </c>
      <c r="EA85" s="11">
        <v>0.5</v>
      </c>
      <c r="EB85" s="11">
        <v>0</v>
      </c>
      <c r="EC85" s="11">
        <v>0</v>
      </c>
      <c r="ED85" s="11">
        <v>0</v>
      </c>
      <c r="EE85" s="11">
        <v>0</v>
      </c>
      <c r="EF85" s="11">
        <v>0</v>
      </c>
      <c r="EG85" s="11">
        <v>0</v>
      </c>
      <c r="EH85" s="11">
        <v>0</v>
      </c>
      <c r="EI85" s="11">
        <v>0</v>
      </c>
      <c r="EJ85" s="11">
        <v>0</v>
      </c>
      <c r="EK85" s="11">
        <v>1</v>
      </c>
      <c r="EL85" s="11">
        <v>1</v>
      </c>
      <c r="EM85" s="11">
        <v>0</v>
      </c>
      <c r="EN85" s="11">
        <v>0</v>
      </c>
      <c r="EO85" s="11">
        <v>0</v>
      </c>
      <c r="EP85" s="11">
        <v>0</v>
      </c>
      <c r="EQ85" s="11">
        <v>0</v>
      </c>
      <c r="ER85" s="11">
        <v>0</v>
      </c>
      <c r="ES85" s="11">
        <v>0.5</v>
      </c>
      <c r="ET85" s="11">
        <v>0.5</v>
      </c>
      <c r="EU85" s="11">
        <v>0.5</v>
      </c>
      <c r="EV85" s="11">
        <v>0</v>
      </c>
      <c r="EW85" s="11">
        <v>0</v>
      </c>
      <c r="EX85" s="11">
        <v>1</v>
      </c>
      <c r="EY85" s="11">
        <v>0.5</v>
      </c>
      <c r="EZ85" s="11">
        <v>1</v>
      </c>
      <c r="FA85" s="11">
        <v>1</v>
      </c>
      <c r="FB85" s="11">
        <v>0.5</v>
      </c>
      <c r="FC85" s="11">
        <v>2.5</v>
      </c>
    </row>
    <row r="86" spans="1:159">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row>
    <row r="87" spans="1:159" ht="12.75">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c r="EO87" s="66"/>
      <c r="EP87" s="66"/>
      <c r="EQ87" s="66"/>
      <c r="ER87" s="66"/>
      <c r="ES87" s="66"/>
      <c r="ET87" s="66"/>
      <c r="EU87" s="66"/>
      <c r="EV87" s="66"/>
      <c r="EW87" s="66"/>
      <c r="EX87" s="66"/>
      <c r="EY87" s="66"/>
      <c r="EZ87" s="66"/>
      <c r="FA87" s="66"/>
      <c r="FB87" s="66"/>
      <c r="FC87" s="66"/>
    </row>
    <row r="88" spans="1:159">
      <c r="A88" s="12"/>
      <c r="B88" s="12"/>
      <c r="C88" s="12"/>
      <c r="D88" s="12"/>
      <c r="E88" s="12"/>
      <c r="F88" s="12"/>
      <c r="G88" s="12"/>
      <c r="H88" s="12"/>
      <c r="I88" s="12"/>
      <c r="J88" s="12"/>
      <c r="K88" s="12"/>
      <c r="L88" s="12"/>
      <c r="M88" s="12"/>
      <c r="N88" s="12"/>
      <c r="O88" s="12"/>
      <c r="P88" s="12"/>
      <c r="Q88" s="12"/>
      <c r="R88" s="12"/>
      <c r="S88" s="12"/>
      <c r="T88" s="69">
        <v>2</v>
      </c>
      <c r="U88" s="69">
        <v>9.5</v>
      </c>
      <c r="V88" s="69">
        <v>5.5</v>
      </c>
      <c r="W88" s="69">
        <v>6</v>
      </c>
      <c r="X88" s="69">
        <v>1.5</v>
      </c>
      <c r="Y88" s="69">
        <v>0</v>
      </c>
      <c r="Z88" s="69">
        <v>0</v>
      </c>
      <c r="AA88" s="69">
        <v>0</v>
      </c>
      <c r="AB88" s="69">
        <v>0</v>
      </c>
      <c r="AC88" s="69">
        <v>0</v>
      </c>
      <c r="AD88" s="12"/>
      <c r="AE88" s="12"/>
      <c r="AF88" s="12"/>
      <c r="AG88" s="12"/>
      <c r="AH88" s="71">
        <v>0</v>
      </c>
      <c r="AI88" s="71">
        <v>3</v>
      </c>
      <c r="AJ88" s="71">
        <v>6.5</v>
      </c>
      <c r="AK88" s="71">
        <v>4.5</v>
      </c>
      <c r="AL88" s="71">
        <v>1.5</v>
      </c>
      <c r="AM88" s="71">
        <v>0.5</v>
      </c>
      <c r="AN88" s="71">
        <v>2.5</v>
      </c>
      <c r="AO88" s="71">
        <v>0</v>
      </c>
      <c r="AP88" s="71">
        <v>1.5</v>
      </c>
      <c r="AQ88" s="71">
        <v>4.5</v>
      </c>
      <c r="AR88" s="71">
        <v>0</v>
      </c>
      <c r="AS88" s="71">
        <v>0</v>
      </c>
      <c r="AT88" s="71">
        <v>2</v>
      </c>
      <c r="AU88" s="71">
        <v>0</v>
      </c>
      <c r="AV88" s="71">
        <v>0.5</v>
      </c>
      <c r="AW88" s="71">
        <v>4.5</v>
      </c>
      <c r="AX88" s="71">
        <v>1.5</v>
      </c>
      <c r="AY88" s="71">
        <v>3</v>
      </c>
      <c r="AZ88" s="71">
        <v>1</v>
      </c>
      <c r="BA88" s="71">
        <v>1</v>
      </c>
      <c r="BB88" s="71">
        <v>1</v>
      </c>
      <c r="BC88" s="71">
        <v>0.5</v>
      </c>
      <c r="BD88" s="71">
        <v>1.5</v>
      </c>
      <c r="BE88" s="71">
        <v>1</v>
      </c>
      <c r="BF88" s="71">
        <v>2.5</v>
      </c>
      <c r="BG88" s="71">
        <v>0.5</v>
      </c>
      <c r="BH88" s="71">
        <v>1.5</v>
      </c>
      <c r="BI88" s="71">
        <v>1</v>
      </c>
      <c r="BJ88" s="71">
        <v>1</v>
      </c>
      <c r="BK88" s="71">
        <v>3.5</v>
      </c>
      <c r="BL88" s="71">
        <v>0</v>
      </c>
      <c r="BM88" s="71">
        <v>2</v>
      </c>
      <c r="BN88" s="71">
        <v>1</v>
      </c>
      <c r="BO88" s="71">
        <v>2.5</v>
      </c>
      <c r="BP88" s="71">
        <v>2</v>
      </c>
      <c r="BQ88" s="71">
        <v>0.5</v>
      </c>
      <c r="BR88" s="71">
        <v>0</v>
      </c>
      <c r="BS88" s="71">
        <v>2</v>
      </c>
      <c r="BT88" s="71">
        <v>0</v>
      </c>
      <c r="BU88" s="71">
        <v>1.5</v>
      </c>
      <c r="BV88" s="71">
        <v>5</v>
      </c>
      <c r="BW88" s="71">
        <v>6.5</v>
      </c>
      <c r="BX88" s="71">
        <v>2.5</v>
      </c>
      <c r="BY88" s="71">
        <v>2</v>
      </c>
      <c r="BZ88" s="71">
        <v>1</v>
      </c>
      <c r="CA88" s="71">
        <v>4.5</v>
      </c>
      <c r="CB88" s="71">
        <v>0.5</v>
      </c>
      <c r="CC88" s="71">
        <v>0.5</v>
      </c>
      <c r="CD88" s="71">
        <v>3.5</v>
      </c>
      <c r="CE88" s="71">
        <v>3.5</v>
      </c>
      <c r="CF88" s="71">
        <v>1</v>
      </c>
      <c r="CG88" s="71">
        <v>1</v>
      </c>
      <c r="CH88" s="71">
        <v>2.5</v>
      </c>
      <c r="CI88" s="71">
        <v>1</v>
      </c>
      <c r="CJ88" s="71">
        <v>3</v>
      </c>
      <c r="CK88" s="71">
        <v>0.5</v>
      </c>
      <c r="CL88" s="71">
        <v>1.5</v>
      </c>
      <c r="CM88" s="71">
        <v>2</v>
      </c>
      <c r="CN88" s="71">
        <v>1</v>
      </c>
      <c r="CO88" s="71">
        <v>1</v>
      </c>
      <c r="CP88" s="12"/>
      <c r="CQ88" s="12"/>
      <c r="CR88" s="12"/>
      <c r="CS88" s="12"/>
      <c r="CT88" s="12"/>
      <c r="CU88" s="71">
        <v>2</v>
      </c>
      <c r="CV88" s="71">
        <v>1.5</v>
      </c>
      <c r="CW88" s="71">
        <v>2</v>
      </c>
      <c r="CX88" s="71">
        <v>0</v>
      </c>
      <c r="CY88" s="71">
        <v>0</v>
      </c>
      <c r="CZ88" s="69">
        <v>0</v>
      </c>
      <c r="DA88" s="69">
        <v>0</v>
      </c>
      <c r="DB88" s="69">
        <v>0.5</v>
      </c>
      <c r="DC88" s="69">
        <v>0</v>
      </c>
      <c r="DD88" s="69">
        <v>0</v>
      </c>
      <c r="DE88" s="69">
        <v>2</v>
      </c>
      <c r="DF88" s="69">
        <v>0</v>
      </c>
      <c r="DG88" s="69">
        <v>0</v>
      </c>
      <c r="DH88" s="69">
        <v>0</v>
      </c>
      <c r="DI88" s="69">
        <v>0.5</v>
      </c>
      <c r="DJ88" s="69">
        <v>1.5</v>
      </c>
      <c r="DK88" s="69">
        <v>2.5</v>
      </c>
      <c r="DL88" s="69">
        <v>1.5</v>
      </c>
      <c r="DM88" s="69">
        <v>0</v>
      </c>
      <c r="DN88" s="69">
        <v>7</v>
      </c>
      <c r="DO88" s="69">
        <v>0</v>
      </c>
      <c r="DP88" s="69">
        <v>0</v>
      </c>
      <c r="DQ88" s="69">
        <v>0</v>
      </c>
      <c r="DR88" s="69">
        <v>0</v>
      </c>
      <c r="DS88" s="69">
        <v>0</v>
      </c>
      <c r="DT88" s="69">
        <v>0</v>
      </c>
      <c r="DU88" s="69">
        <v>0</v>
      </c>
      <c r="DV88" s="69">
        <v>0</v>
      </c>
      <c r="DW88" s="69">
        <v>0</v>
      </c>
      <c r="DX88" s="69">
        <v>0</v>
      </c>
      <c r="DY88" s="69">
        <v>0</v>
      </c>
      <c r="DZ88" s="69">
        <v>0</v>
      </c>
      <c r="EA88" s="69">
        <v>0</v>
      </c>
      <c r="EB88" s="71">
        <v>2.5</v>
      </c>
      <c r="EC88" s="71">
        <v>2</v>
      </c>
      <c r="ED88" s="71">
        <v>3</v>
      </c>
      <c r="EE88" s="71">
        <v>6</v>
      </c>
      <c r="EF88" s="71">
        <v>2.5</v>
      </c>
      <c r="EG88" s="69">
        <v>2</v>
      </c>
      <c r="EH88" s="69">
        <v>0</v>
      </c>
      <c r="EI88" s="69">
        <v>0.5</v>
      </c>
      <c r="EJ88" s="71">
        <v>5.5</v>
      </c>
      <c r="EK88" s="71">
        <v>7</v>
      </c>
      <c r="EL88" s="71">
        <v>2</v>
      </c>
      <c r="EM88" s="71">
        <v>0.5</v>
      </c>
      <c r="EN88" s="71">
        <v>1.5</v>
      </c>
      <c r="EO88" s="71">
        <v>5.5</v>
      </c>
      <c r="EP88" s="71">
        <v>2</v>
      </c>
      <c r="EQ88" s="71">
        <v>1</v>
      </c>
      <c r="ER88" s="71">
        <v>1</v>
      </c>
      <c r="ES88" s="12"/>
      <c r="ET88" s="12"/>
      <c r="EU88" s="12"/>
      <c r="EV88" s="12"/>
      <c r="EW88" s="12"/>
      <c r="EX88" s="12"/>
      <c r="EY88" s="12"/>
      <c r="EZ88" s="12"/>
      <c r="FA88" s="12"/>
      <c r="FB88" s="69">
        <v>0</v>
      </c>
      <c r="FC88" s="69">
        <v>0</v>
      </c>
    </row>
    <row r="89" spans="1:159">
      <c r="A89" s="12"/>
      <c r="B89" s="12"/>
      <c r="C89" s="12"/>
      <c r="D89" s="12"/>
      <c r="E89" s="12"/>
      <c r="F89" s="12"/>
      <c r="G89" s="12"/>
      <c r="H89" s="12"/>
      <c r="I89" s="12"/>
      <c r="J89" s="12"/>
      <c r="K89" s="12"/>
      <c r="L89" s="12"/>
      <c r="M89" s="12"/>
      <c r="N89" s="12"/>
      <c r="O89" s="12"/>
      <c r="P89" s="12"/>
      <c r="Q89" s="12"/>
      <c r="R89" s="12"/>
      <c r="S89" s="12"/>
      <c r="T89" s="69">
        <v>3</v>
      </c>
      <c r="U89" s="69">
        <v>0.5</v>
      </c>
      <c r="V89" s="69">
        <v>0</v>
      </c>
      <c r="W89" s="69">
        <v>6</v>
      </c>
      <c r="X89" s="69">
        <v>5.5</v>
      </c>
      <c r="Y89" s="69">
        <v>0.5</v>
      </c>
      <c r="Z89" s="69">
        <v>2</v>
      </c>
      <c r="AA89" s="69">
        <v>0.5</v>
      </c>
      <c r="AB89" s="69">
        <v>0.5</v>
      </c>
      <c r="AC89" s="69">
        <v>1.5</v>
      </c>
      <c r="AD89" s="12"/>
      <c r="AE89" s="12"/>
      <c r="AF89" s="12"/>
      <c r="AG89" s="12"/>
      <c r="AH89" s="71">
        <v>1</v>
      </c>
      <c r="AI89" s="71">
        <v>1.5</v>
      </c>
      <c r="AJ89" s="71">
        <v>2.5</v>
      </c>
      <c r="AK89" s="71">
        <v>2</v>
      </c>
      <c r="AL89" s="71">
        <v>3</v>
      </c>
      <c r="AM89" s="71">
        <v>9</v>
      </c>
      <c r="AN89" s="71">
        <v>5.5</v>
      </c>
      <c r="AO89" s="71">
        <v>4</v>
      </c>
      <c r="AP89" s="71">
        <v>3</v>
      </c>
      <c r="AQ89" s="71">
        <v>4.5</v>
      </c>
      <c r="AR89" s="71">
        <v>8</v>
      </c>
      <c r="AS89" s="71">
        <v>9</v>
      </c>
      <c r="AT89" s="71">
        <v>15</v>
      </c>
      <c r="AU89" s="71">
        <v>7.5</v>
      </c>
      <c r="AV89" s="71">
        <v>6</v>
      </c>
      <c r="AW89" s="71">
        <v>4.5</v>
      </c>
      <c r="AX89" s="71">
        <v>1.5</v>
      </c>
      <c r="AY89" s="71">
        <v>1</v>
      </c>
      <c r="AZ89" s="71">
        <v>0.5</v>
      </c>
      <c r="BA89" s="71">
        <v>0.5</v>
      </c>
      <c r="BB89" s="71">
        <v>0.5</v>
      </c>
      <c r="BC89" s="71">
        <v>1.5</v>
      </c>
      <c r="BD89" s="71">
        <v>3</v>
      </c>
      <c r="BE89" s="71">
        <v>0</v>
      </c>
      <c r="BF89" s="71">
        <v>5</v>
      </c>
      <c r="BG89" s="71">
        <v>1</v>
      </c>
      <c r="BH89" s="71">
        <v>1</v>
      </c>
      <c r="BI89" s="71">
        <v>0</v>
      </c>
      <c r="BJ89" s="71">
        <v>1</v>
      </c>
      <c r="BK89" s="71">
        <v>4</v>
      </c>
      <c r="BL89" s="71">
        <v>0</v>
      </c>
      <c r="BM89" s="71">
        <v>1.5</v>
      </c>
      <c r="BN89" s="71">
        <v>0</v>
      </c>
      <c r="BO89" s="71">
        <v>0</v>
      </c>
      <c r="BP89" s="71">
        <v>0.5</v>
      </c>
      <c r="BQ89" s="71">
        <v>0.5</v>
      </c>
      <c r="BR89" s="71">
        <v>0</v>
      </c>
      <c r="BS89" s="71">
        <v>0.5</v>
      </c>
      <c r="BT89" s="71">
        <v>2.5</v>
      </c>
      <c r="BU89" s="71">
        <v>0</v>
      </c>
      <c r="BV89" s="71">
        <v>2</v>
      </c>
      <c r="BW89" s="71">
        <v>1.5</v>
      </c>
      <c r="BX89" s="71">
        <v>1.5</v>
      </c>
      <c r="BY89" s="71">
        <v>0</v>
      </c>
      <c r="BZ89" s="71">
        <v>1.5</v>
      </c>
      <c r="CA89" s="71">
        <v>0.5</v>
      </c>
      <c r="CB89" s="71">
        <v>1</v>
      </c>
      <c r="CC89" s="71">
        <v>1.5</v>
      </c>
      <c r="CD89" s="71">
        <v>1</v>
      </c>
      <c r="CE89" s="71">
        <v>3</v>
      </c>
      <c r="CF89" s="71">
        <v>3.5</v>
      </c>
      <c r="CG89" s="71">
        <v>2</v>
      </c>
      <c r="CH89" s="71">
        <v>1</v>
      </c>
      <c r="CI89" s="71">
        <v>0.5</v>
      </c>
      <c r="CJ89" s="71">
        <v>3</v>
      </c>
      <c r="CK89" s="71">
        <v>3</v>
      </c>
      <c r="CL89" s="71">
        <v>1.5</v>
      </c>
      <c r="CM89" s="71">
        <v>2.5</v>
      </c>
      <c r="CN89" s="71">
        <v>2.5</v>
      </c>
      <c r="CO89" s="71">
        <v>2.5</v>
      </c>
      <c r="CP89" s="12"/>
      <c r="CQ89" s="12"/>
      <c r="CR89" s="12"/>
      <c r="CS89" s="12"/>
      <c r="CT89" s="12"/>
      <c r="CU89" s="71">
        <v>2.5</v>
      </c>
      <c r="CV89" s="71">
        <v>5</v>
      </c>
      <c r="CW89" s="71">
        <v>1.5</v>
      </c>
      <c r="CX89" s="71">
        <v>2.5</v>
      </c>
      <c r="CY89" s="71">
        <v>1.5</v>
      </c>
      <c r="CZ89" s="69">
        <v>2</v>
      </c>
      <c r="DA89" s="69">
        <v>0</v>
      </c>
      <c r="DB89" s="69">
        <v>0.5</v>
      </c>
      <c r="DC89" s="69">
        <v>0.5</v>
      </c>
      <c r="DD89" s="69">
        <v>1.5</v>
      </c>
      <c r="DE89" s="69">
        <v>3.5</v>
      </c>
      <c r="DF89" s="69">
        <v>6.5</v>
      </c>
      <c r="DG89" s="69">
        <v>4</v>
      </c>
      <c r="DH89" s="69">
        <v>0.5</v>
      </c>
      <c r="DI89" s="69">
        <v>2</v>
      </c>
      <c r="DJ89" s="69">
        <v>1.5</v>
      </c>
      <c r="DK89" s="69">
        <v>3</v>
      </c>
      <c r="DL89" s="69">
        <v>2.5</v>
      </c>
      <c r="DM89" s="69">
        <v>7.5</v>
      </c>
      <c r="DN89" s="69">
        <v>4.5</v>
      </c>
      <c r="DO89" s="69">
        <v>4.5</v>
      </c>
      <c r="DP89" s="69">
        <v>5</v>
      </c>
      <c r="DQ89" s="69">
        <v>6</v>
      </c>
      <c r="DR89" s="69">
        <v>7.5</v>
      </c>
      <c r="DS89" s="69">
        <v>0.5</v>
      </c>
      <c r="DT89" s="69">
        <v>0</v>
      </c>
      <c r="DU89" s="69">
        <v>0</v>
      </c>
      <c r="DV89" s="69">
        <v>0.5</v>
      </c>
      <c r="DW89" s="69">
        <v>1</v>
      </c>
      <c r="DX89" s="69">
        <v>1</v>
      </c>
      <c r="DY89" s="69">
        <v>0</v>
      </c>
      <c r="DZ89" s="69">
        <v>0</v>
      </c>
      <c r="EA89" s="69">
        <v>0</v>
      </c>
      <c r="EB89" s="71">
        <v>4</v>
      </c>
      <c r="EC89" s="71">
        <v>3</v>
      </c>
      <c r="ED89" s="71">
        <v>4</v>
      </c>
      <c r="EE89" s="71">
        <v>5</v>
      </c>
      <c r="EF89" s="71">
        <v>7</v>
      </c>
      <c r="EG89" s="69">
        <v>10</v>
      </c>
      <c r="EH89" s="69">
        <v>11</v>
      </c>
      <c r="EI89" s="69">
        <v>12</v>
      </c>
      <c r="EJ89" s="71">
        <v>11.5</v>
      </c>
      <c r="EK89" s="71">
        <v>3</v>
      </c>
      <c r="EL89" s="71">
        <v>2</v>
      </c>
      <c r="EM89" s="71">
        <v>2</v>
      </c>
      <c r="EN89" s="71">
        <v>2.5</v>
      </c>
      <c r="EO89" s="71">
        <v>3.5</v>
      </c>
      <c r="EP89" s="71">
        <v>0.5</v>
      </c>
      <c r="EQ89" s="71">
        <v>1</v>
      </c>
      <c r="ER89" s="71">
        <v>7.5</v>
      </c>
      <c r="ES89" s="12"/>
      <c r="ET89" s="12"/>
      <c r="EU89" s="12"/>
      <c r="EV89" s="12"/>
      <c r="EW89" s="12"/>
      <c r="EX89" s="12"/>
      <c r="EY89" s="12"/>
      <c r="EZ89" s="12"/>
      <c r="FA89" s="12"/>
      <c r="FB89" s="69">
        <v>0</v>
      </c>
      <c r="FC89" s="69">
        <v>0</v>
      </c>
    </row>
    <row r="90" spans="1:159">
      <c r="A90" s="12"/>
      <c r="B90" s="12"/>
      <c r="C90" s="12"/>
      <c r="D90" s="12"/>
      <c r="E90" s="12"/>
      <c r="F90" s="12"/>
      <c r="G90" s="12"/>
      <c r="H90" s="12"/>
      <c r="I90" s="12"/>
      <c r="J90" s="12"/>
      <c r="K90" s="12"/>
      <c r="L90" s="12"/>
      <c r="M90" s="12"/>
      <c r="N90" s="12"/>
      <c r="O90" s="12"/>
      <c r="P90" s="12"/>
      <c r="Q90" s="12"/>
      <c r="R90" s="12"/>
      <c r="S90" s="12"/>
      <c r="T90" s="69">
        <v>4.5</v>
      </c>
      <c r="U90" s="69">
        <v>5.5</v>
      </c>
      <c r="V90" s="69">
        <v>5.5</v>
      </c>
      <c r="W90" s="69">
        <v>6</v>
      </c>
      <c r="X90" s="69">
        <v>4.5</v>
      </c>
      <c r="Y90" s="69">
        <v>4.5</v>
      </c>
      <c r="Z90" s="69">
        <v>4</v>
      </c>
      <c r="AA90" s="69">
        <v>2.5</v>
      </c>
      <c r="AB90" s="69">
        <v>1</v>
      </c>
      <c r="AC90" s="69">
        <v>0</v>
      </c>
      <c r="AD90" s="12"/>
      <c r="AE90" s="12"/>
      <c r="AF90" s="12"/>
      <c r="AG90" s="12"/>
      <c r="AH90" s="71">
        <v>0</v>
      </c>
      <c r="AI90" s="71">
        <v>0</v>
      </c>
      <c r="AJ90" s="71">
        <v>0</v>
      </c>
      <c r="AK90" s="71">
        <v>2</v>
      </c>
      <c r="AL90" s="71">
        <v>0</v>
      </c>
      <c r="AM90" s="71">
        <v>2</v>
      </c>
      <c r="AN90" s="71">
        <v>1.5</v>
      </c>
      <c r="AO90" s="71">
        <v>3</v>
      </c>
      <c r="AP90" s="71">
        <v>4.5</v>
      </c>
      <c r="AQ90" s="71">
        <v>3.5</v>
      </c>
      <c r="AR90" s="71">
        <v>5</v>
      </c>
      <c r="AS90" s="71">
        <v>5</v>
      </c>
      <c r="AT90" s="71">
        <v>0</v>
      </c>
      <c r="AU90" s="71">
        <v>6.5</v>
      </c>
      <c r="AV90" s="71">
        <v>4</v>
      </c>
      <c r="AW90" s="71">
        <v>1.5</v>
      </c>
      <c r="AX90" s="71">
        <v>0</v>
      </c>
      <c r="AY90" s="71">
        <v>2</v>
      </c>
      <c r="AZ90" s="71">
        <v>2</v>
      </c>
      <c r="BA90" s="71">
        <v>2</v>
      </c>
      <c r="BB90" s="71">
        <v>2</v>
      </c>
      <c r="BC90" s="71">
        <v>0</v>
      </c>
      <c r="BD90" s="71">
        <v>0</v>
      </c>
      <c r="BE90" s="71">
        <v>0</v>
      </c>
      <c r="BF90" s="71">
        <v>2.5</v>
      </c>
      <c r="BG90" s="71">
        <v>0</v>
      </c>
      <c r="BH90" s="71">
        <v>0</v>
      </c>
      <c r="BI90" s="71">
        <v>0</v>
      </c>
      <c r="BJ90" s="71">
        <v>0</v>
      </c>
      <c r="BK90" s="71">
        <v>0</v>
      </c>
      <c r="BL90" s="71">
        <v>0</v>
      </c>
      <c r="BM90" s="71">
        <v>0</v>
      </c>
      <c r="BN90" s="71">
        <v>0</v>
      </c>
      <c r="BO90" s="71">
        <v>0</v>
      </c>
      <c r="BP90" s="71">
        <v>0</v>
      </c>
      <c r="BQ90" s="71">
        <v>0</v>
      </c>
      <c r="BR90" s="71">
        <v>6</v>
      </c>
      <c r="BS90" s="71">
        <v>0</v>
      </c>
      <c r="BT90" s="71">
        <v>0</v>
      </c>
      <c r="BU90" s="71">
        <v>0</v>
      </c>
      <c r="BV90" s="71">
        <v>0</v>
      </c>
      <c r="BW90" s="71">
        <v>0</v>
      </c>
      <c r="BX90" s="71">
        <v>0</v>
      </c>
      <c r="BY90" s="71">
        <v>0</v>
      </c>
      <c r="BZ90" s="71">
        <v>0</v>
      </c>
      <c r="CA90" s="71">
        <v>0</v>
      </c>
      <c r="CB90" s="71">
        <v>0</v>
      </c>
      <c r="CC90" s="71">
        <v>0</v>
      </c>
      <c r="CD90" s="71">
        <v>0</v>
      </c>
      <c r="CE90" s="71">
        <v>0</v>
      </c>
      <c r="CF90" s="71">
        <v>0</v>
      </c>
      <c r="CG90" s="71">
        <v>0</v>
      </c>
      <c r="CH90" s="71">
        <v>0</v>
      </c>
      <c r="CI90" s="71">
        <v>0</v>
      </c>
      <c r="CJ90" s="71">
        <v>0</v>
      </c>
      <c r="CK90" s="71">
        <v>2.5</v>
      </c>
      <c r="CL90" s="71">
        <v>2</v>
      </c>
      <c r="CM90" s="71">
        <v>0</v>
      </c>
      <c r="CN90" s="71">
        <v>0</v>
      </c>
      <c r="CO90" s="71">
        <v>0</v>
      </c>
      <c r="CP90" s="12"/>
      <c r="CQ90" s="12"/>
      <c r="CR90" s="12"/>
      <c r="CS90" s="12"/>
      <c r="CT90" s="12"/>
      <c r="CU90" s="71">
        <v>0</v>
      </c>
      <c r="CV90" s="71">
        <v>0</v>
      </c>
      <c r="CW90" s="71">
        <v>0.5</v>
      </c>
      <c r="CX90" s="71">
        <v>1</v>
      </c>
      <c r="CY90" s="71">
        <v>0</v>
      </c>
      <c r="CZ90" s="69">
        <v>1.5</v>
      </c>
      <c r="DA90" s="69">
        <v>5</v>
      </c>
      <c r="DB90" s="69">
        <v>8</v>
      </c>
      <c r="DC90" s="69">
        <v>9</v>
      </c>
      <c r="DD90" s="69">
        <v>9</v>
      </c>
      <c r="DE90" s="69">
        <v>8.5</v>
      </c>
      <c r="DF90" s="69">
        <v>0</v>
      </c>
      <c r="DG90" s="69">
        <v>0.5</v>
      </c>
      <c r="DH90" s="69">
        <v>2.5</v>
      </c>
      <c r="DI90" s="69">
        <v>0</v>
      </c>
      <c r="DJ90" s="69">
        <v>0</v>
      </c>
      <c r="DK90" s="69">
        <v>5</v>
      </c>
      <c r="DL90" s="69">
        <v>2.5</v>
      </c>
      <c r="DM90" s="69">
        <v>2.5</v>
      </c>
      <c r="DN90" s="69">
        <v>1</v>
      </c>
      <c r="DO90" s="69">
        <v>0.5</v>
      </c>
      <c r="DP90" s="69">
        <v>0</v>
      </c>
      <c r="DQ90" s="69">
        <v>0</v>
      </c>
      <c r="DR90" s="69">
        <v>1</v>
      </c>
      <c r="DS90" s="69">
        <v>0</v>
      </c>
      <c r="DT90" s="69">
        <v>0</v>
      </c>
      <c r="DU90" s="69">
        <v>2.5</v>
      </c>
      <c r="DV90" s="69">
        <v>5.5</v>
      </c>
      <c r="DW90" s="69">
        <v>0</v>
      </c>
      <c r="DX90" s="69">
        <v>1.5</v>
      </c>
      <c r="DY90" s="69">
        <v>1</v>
      </c>
      <c r="DZ90" s="69">
        <v>0.5</v>
      </c>
      <c r="EA90" s="69">
        <v>1.5</v>
      </c>
      <c r="EB90" s="71">
        <v>6</v>
      </c>
      <c r="EC90" s="71">
        <v>7</v>
      </c>
      <c r="ED90" s="71">
        <v>7.5</v>
      </c>
      <c r="EE90" s="71">
        <v>7.5</v>
      </c>
      <c r="EF90" s="71">
        <v>5.5</v>
      </c>
      <c r="EG90" s="69">
        <v>0</v>
      </c>
      <c r="EH90" s="69">
        <v>0</v>
      </c>
      <c r="EI90" s="69">
        <v>0</v>
      </c>
      <c r="EJ90" s="71">
        <v>0</v>
      </c>
      <c r="EK90" s="71">
        <v>5.5</v>
      </c>
      <c r="EL90" s="71">
        <v>8</v>
      </c>
      <c r="EM90" s="71">
        <v>0</v>
      </c>
      <c r="EN90" s="71">
        <v>2.5</v>
      </c>
      <c r="EO90" s="71">
        <v>0</v>
      </c>
      <c r="EP90" s="71">
        <v>3.5</v>
      </c>
      <c r="EQ90" s="71">
        <v>5.5</v>
      </c>
      <c r="ER90" s="71">
        <v>0</v>
      </c>
      <c r="ES90" s="12"/>
      <c r="ET90" s="12"/>
      <c r="EU90" s="12"/>
      <c r="EV90" s="12"/>
      <c r="EW90" s="12"/>
      <c r="EX90" s="12"/>
      <c r="EY90" s="12"/>
      <c r="EZ90" s="12"/>
      <c r="FA90" s="12"/>
      <c r="FB90" s="69">
        <v>1.5</v>
      </c>
      <c r="FC90" s="69">
        <v>4.5</v>
      </c>
    </row>
    <row r="91" spans="1:159">
      <c r="A91" s="12"/>
      <c r="B91" s="12"/>
      <c r="C91" s="12"/>
      <c r="D91" s="12"/>
      <c r="E91" s="12"/>
      <c r="F91" s="12"/>
      <c r="G91" s="12"/>
      <c r="H91" s="12"/>
      <c r="I91" s="12"/>
      <c r="J91" s="12"/>
      <c r="K91" s="12"/>
      <c r="L91" s="12"/>
      <c r="M91" s="12"/>
      <c r="N91" s="12"/>
      <c r="O91" s="12"/>
      <c r="P91" s="12"/>
      <c r="Q91" s="12"/>
      <c r="R91" s="12"/>
      <c r="S91" s="12"/>
      <c r="T91" s="69"/>
      <c r="U91" s="69"/>
      <c r="V91" s="69"/>
      <c r="W91" s="69"/>
      <c r="X91" s="69"/>
      <c r="Y91" s="69"/>
      <c r="Z91" s="69"/>
      <c r="AA91" s="69"/>
      <c r="AB91" s="69"/>
      <c r="AC91" s="69"/>
      <c r="AD91" s="12"/>
      <c r="AE91" s="12"/>
      <c r="AF91" s="12"/>
      <c r="AG91" s="12"/>
      <c r="AH91" s="71">
        <v>0</v>
      </c>
      <c r="AI91" s="71">
        <v>0</v>
      </c>
      <c r="AJ91" s="71">
        <v>0</v>
      </c>
      <c r="AK91" s="71">
        <v>1.5</v>
      </c>
      <c r="AL91" s="71">
        <v>0</v>
      </c>
      <c r="AM91" s="71">
        <v>0</v>
      </c>
      <c r="AN91" s="71">
        <v>0</v>
      </c>
      <c r="AO91" s="71">
        <v>0</v>
      </c>
      <c r="AP91" s="71">
        <v>0</v>
      </c>
      <c r="AQ91" s="71">
        <v>0</v>
      </c>
      <c r="AR91" s="71">
        <v>0</v>
      </c>
      <c r="AS91" s="71">
        <v>0</v>
      </c>
      <c r="AT91" s="71">
        <v>0</v>
      </c>
      <c r="AU91" s="71">
        <v>0</v>
      </c>
      <c r="AV91" s="71">
        <v>0</v>
      </c>
      <c r="AW91" s="71">
        <v>0</v>
      </c>
      <c r="AX91" s="71">
        <v>0</v>
      </c>
      <c r="AY91" s="71">
        <v>0</v>
      </c>
      <c r="AZ91" s="71">
        <v>0</v>
      </c>
      <c r="BA91" s="71">
        <v>0</v>
      </c>
      <c r="BB91" s="71">
        <v>0</v>
      </c>
      <c r="BC91" s="71">
        <v>0</v>
      </c>
      <c r="BD91" s="71">
        <v>0</v>
      </c>
      <c r="BE91" s="71">
        <v>0</v>
      </c>
      <c r="BF91" s="71">
        <v>0</v>
      </c>
      <c r="BG91" s="71">
        <v>0</v>
      </c>
      <c r="BH91" s="71">
        <v>0</v>
      </c>
      <c r="BI91" s="71">
        <v>0</v>
      </c>
      <c r="BJ91" s="71">
        <v>0</v>
      </c>
      <c r="BK91" s="71">
        <v>0</v>
      </c>
      <c r="BL91" s="71">
        <v>0</v>
      </c>
      <c r="BM91" s="71">
        <v>0</v>
      </c>
      <c r="BN91" s="71">
        <v>0</v>
      </c>
      <c r="BO91" s="71">
        <v>0</v>
      </c>
      <c r="BP91" s="71">
        <v>0</v>
      </c>
      <c r="BQ91" s="71">
        <v>0</v>
      </c>
      <c r="BR91" s="71">
        <v>0</v>
      </c>
      <c r="BS91" s="71">
        <v>0</v>
      </c>
      <c r="BT91" s="71">
        <v>0</v>
      </c>
      <c r="BU91" s="71">
        <v>0</v>
      </c>
      <c r="BV91" s="71">
        <v>0</v>
      </c>
      <c r="BW91" s="71">
        <v>0</v>
      </c>
      <c r="BX91" s="71">
        <v>0</v>
      </c>
      <c r="BY91" s="71">
        <v>0</v>
      </c>
      <c r="BZ91" s="71">
        <v>0</v>
      </c>
      <c r="CA91" s="71">
        <v>0</v>
      </c>
      <c r="CB91" s="71">
        <v>0</v>
      </c>
      <c r="CC91" s="71">
        <v>0</v>
      </c>
      <c r="CD91" s="71">
        <v>0</v>
      </c>
      <c r="CE91" s="71">
        <v>0</v>
      </c>
      <c r="CF91" s="71">
        <v>0</v>
      </c>
      <c r="CG91" s="71">
        <v>0</v>
      </c>
      <c r="CH91" s="71">
        <v>0</v>
      </c>
      <c r="CI91" s="71">
        <v>0</v>
      </c>
      <c r="CJ91" s="71">
        <v>0</v>
      </c>
      <c r="CK91" s="71">
        <v>0</v>
      </c>
      <c r="CL91" s="71">
        <v>0</v>
      </c>
      <c r="CM91" s="71">
        <v>0</v>
      </c>
      <c r="CN91" s="71">
        <v>0</v>
      </c>
      <c r="CO91" s="71">
        <v>0</v>
      </c>
      <c r="CP91" s="12"/>
      <c r="CQ91" s="12"/>
      <c r="CR91" s="12"/>
      <c r="CS91" s="12"/>
      <c r="CT91" s="12"/>
      <c r="CU91" s="71">
        <v>0</v>
      </c>
      <c r="CV91" s="71">
        <v>0</v>
      </c>
      <c r="CW91" s="71">
        <v>0</v>
      </c>
      <c r="CX91" s="71">
        <v>0</v>
      </c>
      <c r="CY91" s="71">
        <v>0</v>
      </c>
      <c r="CZ91" s="69">
        <v>0</v>
      </c>
      <c r="DA91" s="69">
        <v>0</v>
      </c>
      <c r="DB91" s="69">
        <v>0</v>
      </c>
      <c r="DC91" s="69">
        <v>0</v>
      </c>
      <c r="DD91" s="69">
        <v>0</v>
      </c>
      <c r="DE91" s="69">
        <v>0</v>
      </c>
      <c r="DF91" s="69"/>
      <c r="DG91" s="69"/>
      <c r="DH91" s="69"/>
      <c r="DI91" s="69"/>
      <c r="DJ91" s="69"/>
      <c r="DK91" s="69"/>
      <c r="DL91" s="69">
        <v>0</v>
      </c>
      <c r="DM91" s="69">
        <v>0</v>
      </c>
      <c r="DN91" s="69"/>
      <c r="DO91" s="69">
        <v>1.5</v>
      </c>
      <c r="DP91" s="69">
        <v>3.5</v>
      </c>
      <c r="DQ91" s="69"/>
      <c r="DR91" s="69"/>
      <c r="DS91" s="69"/>
      <c r="DT91" s="69"/>
      <c r="DU91" s="69"/>
      <c r="DV91" s="69"/>
      <c r="DW91" s="69"/>
      <c r="DX91" s="69"/>
      <c r="DY91" s="69"/>
      <c r="DZ91" s="69"/>
      <c r="EA91" s="69"/>
      <c r="EB91" s="71">
        <v>0</v>
      </c>
      <c r="EC91" s="71">
        <v>0</v>
      </c>
      <c r="ED91" s="71">
        <v>0</v>
      </c>
      <c r="EE91" s="71">
        <v>0</v>
      </c>
      <c r="EF91" s="71">
        <v>0</v>
      </c>
      <c r="EG91" s="69">
        <v>0</v>
      </c>
      <c r="EH91" s="69">
        <v>0</v>
      </c>
      <c r="EI91" s="69">
        <v>0</v>
      </c>
      <c r="EJ91" s="71">
        <v>0</v>
      </c>
      <c r="EK91" s="71">
        <v>0</v>
      </c>
      <c r="EL91" s="71">
        <v>0</v>
      </c>
      <c r="EM91" s="71">
        <v>0</v>
      </c>
      <c r="EN91" s="71">
        <v>0</v>
      </c>
      <c r="EO91" s="71">
        <v>0</v>
      </c>
      <c r="EP91" s="71">
        <v>0</v>
      </c>
      <c r="EQ91" s="71">
        <v>0</v>
      </c>
      <c r="ER91" s="71">
        <v>0</v>
      </c>
      <c r="ES91" s="12"/>
      <c r="ET91" s="12"/>
      <c r="EU91" s="12"/>
      <c r="EV91" s="12"/>
      <c r="EW91" s="12"/>
      <c r="EX91" s="12"/>
      <c r="EY91" s="12"/>
      <c r="EZ91" s="12"/>
      <c r="FA91" s="12"/>
      <c r="FB91" s="69"/>
      <c r="FC91" s="69"/>
    </row>
    <row r="92" spans="1:159">
      <c r="A92" s="12"/>
      <c r="B92" s="12"/>
      <c r="C92" s="12"/>
      <c r="D92" s="12"/>
      <c r="E92" s="12"/>
      <c r="F92" s="12"/>
      <c r="G92" s="12"/>
      <c r="H92" s="12"/>
      <c r="I92" s="12"/>
      <c r="J92" s="12"/>
      <c r="K92" s="12"/>
      <c r="L92" s="12"/>
      <c r="M92" s="12"/>
      <c r="N92" s="12"/>
      <c r="O92" s="12"/>
      <c r="P92" s="12"/>
      <c r="Q92" s="12"/>
      <c r="R92" s="12"/>
      <c r="S92" s="12"/>
      <c r="T92" s="69">
        <v>0</v>
      </c>
      <c r="U92" s="69">
        <v>1</v>
      </c>
      <c r="V92" s="69">
        <v>2</v>
      </c>
      <c r="W92" s="69">
        <v>0</v>
      </c>
      <c r="X92" s="69">
        <v>0</v>
      </c>
      <c r="Y92" s="69">
        <v>0</v>
      </c>
      <c r="Z92" s="69">
        <v>0.5</v>
      </c>
      <c r="AA92" s="69">
        <v>0</v>
      </c>
      <c r="AB92" s="69">
        <v>1</v>
      </c>
      <c r="AC92" s="69">
        <v>1.5</v>
      </c>
      <c r="AD92" s="12"/>
      <c r="AE92" s="12"/>
      <c r="AF92" s="12"/>
      <c r="AG92" s="12"/>
      <c r="AH92" s="71">
        <v>0</v>
      </c>
      <c r="AI92" s="71">
        <v>0</v>
      </c>
      <c r="AJ92" s="71">
        <v>0</v>
      </c>
      <c r="AK92" s="71">
        <v>0</v>
      </c>
      <c r="AL92" s="71">
        <v>0</v>
      </c>
      <c r="AM92" s="71">
        <v>0</v>
      </c>
      <c r="AN92" s="71">
        <v>0</v>
      </c>
      <c r="AO92" s="71">
        <v>0</v>
      </c>
      <c r="AP92" s="71">
        <v>1.5</v>
      </c>
      <c r="AQ92" s="71">
        <v>1.5</v>
      </c>
      <c r="AR92" s="71">
        <v>0</v>
      </c>
      <c r="AS92" s="71">
        <v>0.5</v>
      </c>
      <c r="AT92" s="71">
        <v>1.5</v>
      </c>
      <c r="AU92" s="71">
        <v>0</v>
      </c>
      <c r="AV92" s="71">
        <v>0</v>
      </c>
      <c r="AW92" s="71">
        <v>0</v>
      </c>
      <c r="AX92" s="71">
        <v>0</v>
      </c>
      <c r="AY92" s="71">
        <v>0</v>
      </c>
      <c r="AZ92" s="71">
        <v>0</v>
      </c>
      <c r="BA92" s="71">
        <v>0</v>
      </c>
      <c r="BB92" s="71">
        <v>0</v>
      </c>
      <c r="BC92" s="71">
        <v>0</v>
      </c>
      <c r="BD92" s="71">
        <v>0</v>
      </c>
      <c r="BE92" s="71">
        <v>0</v>
      </c>
      <c r="BF92" s="71">
        <v>0</v>
      </c>
      <c r="BG92" s="71">
        <v>0</v>
      </c>
      <c r="BH92" s="71">
        <v>0</v>
      </c>
      <c r="BI92" s="71">
        <v>0</v>
      </c>
      <c r="BJ92" s="71">
        <v>0</v>
      </c>
      <c r="BK92" s="71">
        <v>0</v>
      </c>
      <c r="BL92" s="71">
        <v>0</v>
      </c>
      <c r="BM92" s="71">
        <v>0</v>
      </c>
      <c r="BN92" s="71">
        <v>0</v>
      </c>
      <c r="BO92" s="71">
        <v>0</v>
      </c>
      <c r="BP92" s="71">
        <v>0</v>
      </c>
      <c r="BQ92" s="71">
        <v>0</v>
      </c>
      <c r="BR92" s="71">
        <v>2</v>
      </c>
      <c r="BS92" s="71">
        <v>2.5</v>
      </c>
      <c r="BT92" s="71">
        <v>1.5</v>
      </c>
      <c r="BU92" s="71">
        <v>2</v>
      </c>
      <c r="BV92" s="71">
        <v>1.5</v>
      </c>
      <c r="BW92" s="71">
        <v>4</v>
      </c>
      <c r="BX92" s="71">
        <v>0</v>
      </c>
      <c r="BY92" s="71">
        <v>4</v>
      </c>
      <c r="BZ92" s="71">
        <v>0</v>
      </c>
      <c r="CA92" s="71">
        <v>0</v>
      </c>
      <c r="CB92" s="71">
        <v>0</v>
      </c>
      <c r="CC92" s="71">
        <v>0</v>
      </c>
      <c r="CD92" s="71">
        <v>0</v>
      </c>
      <c r="CE92" s="71">
        <v>1.5</v>
      </c>
      <c r="CF92" s="71">
        <v>1</v>
      </c>
      <c r="CG92" s="71">
        <v>0</v>
      </c>
      <c r="CH92" s="71">
        <v>0</v>
      </c>
      <c r="CI92" s="71">
        <v>0</v>
      </c>
      <c r="CJ92" s="71">
        <v>0</v>
      </c>
      <c r="CK92" s="71">
        <v>0</v>
      </c>
      <c r="CL92" s="71">
        <v>0</v>
      </c>
      <c r="CM92" s="71">
        <v>0</v>
      </c>
      <c r="CN92" s="71">
        <v>0</v>
      </c>
      <c r="CO92" s="71">
        <v>0</v>
      </c>
      <c r="CP92" s="12"/>
      <c r="CQ92" s="12"/>
      <c r="CR92" s="12"/>
      <c r="CS92" s="12"/>
      <c r="CT92" s="12"/>
      <c r="CU92" s="71">
        <v>4</v>
      </c>
      <c r="CV92" s="71">
        <v>2</v>
      </c>
      <c r="CW92" s="71">
        <v>0</v>
      </c>
      <c r="CX92" s="71">
        <v>0</v>
      </c>
      <c r="CY92" s="71">
        <v>0</v>
      </c>
      <c r="CZ92" s="69">
        <v>1</v>
      </c>
      <c r="DA92" s="69">
        <v>0</v>
      </c>
      <c r="DB92" s="69">
        <v>0.5</v>
      </c>
      <c r="DC92" s="69">
        <v>0.5</v>
      </c>
      <c r="DD92" s="69">
        <v>3.5</v>
      </c>
      <c r="DE92" s="69">
        <v>0.5</v>
      </c>
      <c r="DF92" s="69">
        <v>4.5</v>
      </c>
      <c r="DG92" s="69">
        <v>4.5</v>
      </c>
      <c r="DH92" s="69">
        <v>0</v>
      </c>
      <c r="DI92" s="69">
        <v>3</v>
      </c>
      <c r="DJ92" s="69">
        <v>0</v>
      </c>
      <c r="DK92" s="69">
        <v>0</v>
      </c>
      <c r="DL92" s="69">
        <v>4</v>
      </c>
      <c r="DM92" s="69">
        <v>0</v>
      </c>
      <c r="DN92" s="69">
        <v>0</v>
      </c>
      <c r="DO92" s="69">
        <v>0</v>
      </c>
      <c r="DP92" s="69">
        <v>3</v>
      </c>
      <c r="DQ92" s="69">
        <v>0</v>
      </c>
      <c r="DR92" s="69">
        <v>4</v>
      </c>
      <c r="DS92" s="69">
        <v>5</v>
      </c>
      <c r="DT92" s="69">
        <v>0</v>
      </c>
      <c r="DU92" s="69">
        <v>0</v>
      </c>
      <c r="DV92" s="69">
        <v>1.5</v>
      </c>
      <c r="DW92" s="69">
        <v>0.5</v>
      </c>
      <c r="DX92" s="69">
        <v>2</v>
      </c>
      <c r="DY92" s="69">
        <v>0.5</v>
      </c>
      <c r="DZ92" s="69">
        <v>3</v>
      </c>
      <c r="EA92" s="69">
        <v>2</v>
      </c>
      <c r="EB92" s="71">
        <v>1</v>
      </c>
      <c r="EC92" s="71">
        <v>1</v>
      </c>
      <c r="ED92" s="71">
        <v>1.5</v>
      </c>
      <c r="EE92" s="71">
        <v>2</v>
      </c>
      <c r="EF92" s="71">
        <v>3.5</v>
      </c>
      <c r="EG92" s="69">
        <v>15</v>
      </c>
      <c r="EH92" s="69">
        <v>12.5</v>
      </c>
      <c r="EI92" s="69">
        <v>10.5</v>
      </c>
      <c r="EJ92" s="71">
        <v>0</v>
      </c>
      <c r="EK92" s="71">
        <v>0</v>
      </c>
      <c r="EL92" s="71">
        <v>0</v>
      </c>
      <c r="EM92" s="71">
        <v>0</v>
      </c>
      <c r="EN92" s="71">
        <v>5.5</v>
      </c>
      <c r="EO92" s="71">
        <v>0</v>
      </c>
      <c r="EP92" s="71">
        <v>0</v>
      </c>
      <c r="EQ92" s="71">
        <v>0</v>
      </c>
      <c r="ER92" s="71">
        <v>0</v>
      </c>
      <c r="ES92" s="12"/>
      <c r="ET92" s="12"/>
      <c r="EU92" s="12"/>
      <c r="EV92" s="12"/>
      <c r="EW92" s="12"/>
      <c r="EX92" s="12"/>
      <c r="EY92" s="12"/>
      <c r="EZ92" s="12"/>
      <c r="FA92" s="12"/>
      <c r="FB92" s="69">
        <v>1.5</v>
      </c>
      <c r="FC92" s="69">
        <v>1</v>
      </c>
    </row>
    <row r="93" spans="1:159">
      <c r="A93" s="12"/>
      <c r="B93" s="12"/>
      <c r="C93" s="12"/>
      <c r="D93" s="12"/>
      <c r="E93" s="12"/>
      <c r="F93" s="12"/>
      <c r="G93" s="12"/>
      <c r="H93" s="12"/>
      <c r="I93" s="12"/>
      <c r="J93" s="12"/>
      <c r="K93" s="12"/>
      <c r="L93" s="12"/>
      <c r="M93" s="12"/>
      <c r="N93" s="12"/>
      <c r="O93" s="12"/>
      <c r="P93" s="12"/>
      <c r="Q93" s="12"/>
      <c r="R93" s="12"/>
      <c r="S93" s="12"/>
      <c r="T93" s="69">
        <v>0</v>
      </c>
      <c r="U93" s="69">
        <v>0</v>
      </c>
      <c r="V93" s="69">
        <v>0</v>
      </c>
      <c r="W93" s="69">
        <v>0</v>
      </c>
      <c r="X93" s="69">
        <v>0</v>
      </c>
      <c r="Y93" s="69">
        <v>0</v>
      </c>
      <c r="Z93" s="69">
        <v>0</v>
      </c>
      <c r="AA93" s="69">
        <v>0</v>
      </c>
      <c r="AB93" s="69">
        <v>0</v>
      </c>
      <c r="AC93" s="69">
        <v>2</v>
      </c>
      <c r="AD93" s="12"/>
      <c r="AE93" s="12"/>
      <c r="AF93" s="12"/>
      <c r="AG93" s="12"/>
      <c r="AH93" s="71">
        <v>0</v>
      </c>
      <c r="AI93" s="71">
        <v>0</v>
      </c>
      <c r="AJ93" s="71">
        <v>0</v>
      </c>
      <c r="AK93" s="71">
        <v>0</v>
      </c>
      <c r="AL93" s="71">
        <v>0</v>
      </c>
      <c r="AM93" s="71">
        <v>0</v>
      </c>
      <c r="AN93" s="71">
        <v>0</v>
      </c>
      <c r="AO93" s="71">
        <v>0</v>
      </c>
      <c r="AP93" s="71">
        <v>0</v>
      </c>
      <c r="AQ93" s="71">
        <v>0</v>
      </c>
      <c r="AR93" s="71">
        <v>0</v>
      </c>
      <c r="AS93" s="71">
        <v>0</v>
      </c>
      <c r="AT93" s="71">
        <v>0</v>
      </c>
      <c r="AU93" s="71">
        <v>0</v>
      </c>
      <c r="AV93" s="71">
        <v>0</v>
      </c>
      <c r="AW93" s="71">
        <v>0</v>
      </c>
      <c r="AX93" s="71">
        <v>0</v>
      </c>
      <c r="AY93" s="71">
        <v>0</v>
      </c>
      <c r="AZ93" s="71">
        <v>0</v>
      </c>
      <c r="BA93" s="71">
        <v>0</v>
      </c>
      <c r="BB93" s="71">
        <v>0</v>
      </c>
      <c r="BC93" s="71">
        <v>0</v>
      </c>
      <c r="BD93" s="71">
        <v>0</v>
      </c>
      <c r="BE93" s="71">
        <v>0</v>
      </c>
      <c r="BF93" s="71">
        <v>0</v>
      </c>
      <c r="BG93" s="71">
        <v>0</v>
      </c>
      <c r="BH93" s="71">
        <v>0</v>
      </c>
      <c r="BI93" s="71">
        <v>0</v>
      </c>
      <c r="BJ93" s="71">
        <v>0</v>
      </c>
      <c r="BK93" s="71">
        <v>0</v>
      </c>
      <c r="BL93" s="71">
        <v>0</v>
      </c>
      <c r="BM93" s="71">
        <v>0</v>
      </c>
      <c r="BN93" s="71">
        <v>0</v>
      </c>
      <c r="BO93" s="71">
        <v>0</v>
      </c>
      <c r="BP93" s="71">
        <v>0</v>
      </c>
      <c r="BQ93" s="71">
        <v>0</v>
      </c>
      <c r="BR93" s="71">
        <v>0</v>
      </c>
      <c r="BS93" s="71">
        <v>0</v>
      </c>
      <c r="BT93" s="71">
        <v>0</v>
      </c>
      <c r="BU93" s="71">
        <v>0</v>
      </c>
      <c r="BV93" s="71">
        <v>0</v>
      </c>
      <c r="BW93" s="71">
        <v>0</v>
      </c>
      <c r="BX93" s="71">
        <v>0</v>
      </c>
      <c r="BY93" s="71">
        <v>0</v>
      </c>
      <c r="BZ93" s="71">
        <v>0</v>
      </c>
      <c r="CA93" s="71">
        <v>0</v>
      </c>
      <c r="CB93" s="71">
        <v>0</v>
      </c>
      <c r="CC93" s="71">
        <v>0</v>
      </c>
      <c r="CD93" s="71">
        <v>0</v>
      </c>
      <c r="CE93" s="71">
        <v>0</v>
      </c>
      <c r="CF93" s="71">
        <v>0</v>
      </c>
      <c r="CG93" s="71">
        <v>0</v>
      </c>
      <c r="CH93" s="71">
        <v>0</v>
      </c>
      <c r="CI93" s="71">
        <v>0</v>
      </c>
      <c r="CJ93" s="71">
        <v>0</v>
      </c>
      <c r="CK93" s="71">
        <v>0</v>
      </c>
      <c r="CL93" s="71">
        <v>0</v>
      </c>
      <c r="CM93" s="71">
        <v>0</v>
      </c>
      <c r="CN93" s="71">
        <v>0</v>
      </c>
      <c r="CO93" s="71">
        <v>0</v>
      </c>
      <c r="CP93" s="12"/>
      <c r="CQ93" s="12"/>
      <c r="CR93" s="12"/>
      <c r="CS93" s="12"/>
      <c r="CT93" s="12"/>
      <c r="CU93" s="71">
        <v>0</v>
      </c>
      <c r="CV93" s="71">
        <v>0</v>
      </c>
      <c r="CW93" s="71">
        <v>0</v>
      </c>
      <c r="CX93" s="71">
        <v>0</v>
      </c>
      <c r="CY93" s="71">
        <v>0</v>
      </c>
      <c r="CZ93" s="69">
        <v>0</v>
      </c>
      <c r="DA93" s="69">
        <v>0</v>
      </c>
      <c r="DB93" s="69">
        <v>0</v>
      </c>
      <c r="DC93" s="69">
        <v>0</v>
      </c>
      <c r="DD93" s="69">
        <v>0</v>
      </c>
      <c r="DE93" s="69">
        <v>0</v>
      </c>
      <c r="DF93" s="69">
        <v>0</v>
      </c>
      <c r="DG93" s="69">
        <v>0</v>
      </c>
      <c r="DH93" s="69">
        <v>0</v>
      </c>
      <c r="DI93" s="69">
        <v>0</v>
      </c>
      <c r="DJ93" s="69">
        <v>0</v>
      </c>
      <c r="DK93" s="69">
        <v>0</v>
      </c>
      <c r="DL93" s="69">
        <v>0</v>
      </c>
      <c r="DM93" s="69">
        <v>0</v>
      </c>
      <c r="DN93" s="69">
        <v>0.5</v>
      </c>
      <c r="DO93" s="69">
        <v>0</v>
      </c>
      <c r="DP93" s="69">
        <v>0</v>
      </c>
      <c r="DQ93" s="69">
        <v>0.5</v>
      </c>
      <c r="DR93" s="69">
        <v>0</v>
      </c>
      <c r="DS93" s="69">
        <v>0</v>
      </c>
      <c r="DT93" s="69">
        <v>0</v>
      </c>
      <c r="DU93" s="69">
        <v>0</v>
      </c>
      <c r="DV93" s="69">
        <v>4</v>
      </c>
      <c r="DW93" s="69">
        <v>0</v>
      </c>
      <c r="DX93" s="69">
        <v>0</v>
      </c>
      <c r="DY93" s="69">
        <v>0</v>
      </c>
      <c r="DZ93" s="69">
        <v>0</v>
      </c>
      <c r="EA93" s="69">
        <v>0</v>
      </c>
      <c r="EB93" s="71">
        <v>0</v>
      </c>
      <c r="EC93" s="71">
        <v>0</v>
      </c>
      <c r="ED93" s="71">
        <v>0</v>
      </c>
      <c r="EE93" s="71">
        <v>0</v>
      </c>
      <c r="EF93" s="71">
        <v>0</v>
      </c>
      <c r="EG93" s="69">
        <v>0</v>
      </c>
      <c r="EH93" s="69">
        <v>0</v>
      </c>
      <c r="EI93" s="69">
        <v>0</v>
      </c>
      <c r="EJ93" s="71">
        <v>0</v>
      </c>
      <c r="EK93" s="71">
        <v>0</v>
      </c>
      <c r="EL93" s="71">
        <v>0</v>
      </c>
      <c r="EM93" s="71">
        <v>0</v>
      </c>
      <c r="EN93" s="71">
        <v>0</v>
      </c>
      <c r="EO93" s="71">
        <v>0</v>
      </c>
      <c r="EP93" s="71">
        <v>0</v>
      </c>
      <c r="EQ93" s="71">
        <v>0</v>
      </c>
      <c r="ER93" s="71">
        <v>0</v>
      </c>
      <c r="ES93" s="12"/>
      <c r="ET93" s="12"/>
      <c r="EU93" s="12"/>
      <c r="EV93" s="12"/>
      <c r="EW93" s="12"/>
      <c r="EX93" s="12"/>
      <c r="EY93" s="12"/>
      <c r="EZ93" s="12"/>
      <c r="FA93" s="12"/>
      <c r="FB93" s="69">
        <v>0</v>
      </c>
      <c r="FC93" s="69">
        <v>0</v>
      </c>
    </row>
    <row r="94" spans="1:159">
      <c r="A94" s="85"/>
      <c r="B94" s="85"/>
      <c r="C94" s="85"/>
      <c r="D94" s="12"/>
      <c r="E94" s="12"/>
      <c r="F94" s="12"/>
      <c r="G94" s="12"/>
      <c r="H94" s="12"/>
      <c r="I94" s="12"/>
      <c r="J94" s="12"/>
      <c r="K94" s="12"/>
      <c r="L94" s="12"/>
      <c r="M94" s="12"/>
      <c r="N94" s="12"/>
      <c r="O94" s="12"/>
      <c r="P94" s="12"/>
      <c r="Q94" s="12"/>
      <c r="R94" s="12"/>
      <c r="S94" s="12"/>
      <c r="T94" s="69">
        <v>0</v>
      </c>
      <c r="U94" s="69">
        <v>0</v>
      </c>
      <c r="V94" s="69">
        <v>0</v>
      </c>
      <c r="W94" s="69">
        <v>0.5</v>
      </c>
      <c r="X94" s="69">
        <v>1</v>
      </c>
      <c r="Y94" s="69">
        <v>0</v>
      </c>
      <c r="Z94" s="69">
        <v>0</v>
      </c>
      <c r="AA94" s="69">
        <v>0</v>
      </c>
      <c r="AB94" s="69">
        <v>0</v>
      </c>
      <c r="AC94" s="69">
        <v>0</v>
      </c>
      <c r="AD94" s="12"/>
      <c r="AE94" s="12"/>
      <c r="AF94" s="12"/>
      <c r="AG94" s="12"/>
      <c r="AH94" s="71">
        <v>0.5</v>
      </c>
      <c r="AI94" s="71">
        <v>0.5</v>
      </c>
      <c r="AJ94" s="71">
        <v>1.5</v>
      </c>
      <c r="AK94" s="71">
        <v>0</v>
      </c>
      <c r="AL94" s="71">
        <v>0</v>
      </c>
      <c r="AM94" s="71">
        <v>0</v>
      </c>
      <c r="AN94" s="71">
        <v>0</v>
      </c>
      <c r="AO94" s="71">
        <v>0</v>
      </c>
      <c r="AP94" s="71">
        <v>0</v>
      </c>
      <c r="AQ94" s="71">
        <v>0</v>
      </c>
      <c r="AR94" s="71">
        <v>0</v>
      </c>
      <c r="AS94" s="71">
        <v>0</v>
      </c>
      <c r="AT94" s="71">
        <v>1.5</v>
      </c>
      <c r="AU94" s="71">
        <v>0</v>
      </c>
      <c r="AV94" s="71">
        <v>0</v>
      </c>
      <c r="AW94" s="71">
        <v>0</v>
      </c>
      <c r="AX94" s="71">
        <v>3</v>
      </c>
      <c r="AY94" s="71">
        <v>0</v>
      </c>
      <c r="AZ94" s="71">
        <v>0</v>
      </c>
      <c r="BA94" s="71">
        <v>0.5</v>
      </c>
      <c r="BB94" s="71">
        <v>0.5</v>
      </c>
      <c r="BC94" s="71">
        <v>0</v>
      </c>
      <c r="BD94" s="71">
        <v>0.5</v>
      </c>
      <c r="BE94" s="71">
        <v>1.5</v>
      </c>
      <c r="BF94" s="71">
        <v>0</v>
      </c>
      <c r="BG94" s="71">
        <v>2</v>
      </c>
      <c r="BH94" s="71">
        <v>0.5</v>
      </c>
      <c r="BI94" s="71">
        <v>0.5</v>
      </c>
      <c r="BJ94" s="71">
        <v>0</v>
      </c>
      <c r="BK94" s="71">
        <v>0.5</v>
      </c>
      <c r="BL94" s="71">
        <v>0</v>
      </c>
      <c r="BM94" s="71">
        <v>0</v>
      </c>
      <c r="BN94" s="71">
        <v>3</v>
      </c>
      <c r="BO94" s="71">
        <v>3</v>
      </c>
      <c r="BP94" s="71">
        <v>2.5</v>
      </c>
      <c r="BQ94" s="71">
        <v>1</v>
      </c>
      <c r="BR94" s="71">
        <v>0</v>
      </c>
      <c r="BS94" s="71">
        <v>1</v>
      </c>
      <c r="BT94" s="71">
        <v>5.5</v>
      </c>
      <c r="BU94" s="71">
        <v>2.5</v>
      </c>
      <c r="BV94" s="71">
        <v>1.5</v>
      </c>
      <c r="BW94" s="71">
        <v>1.5</v>
      </c>
      <c r="BX94" s="71">
        <v>5</v>
      </c>
      <c r="BY94" s="71">
        <v>2.5</v>
      </c>
      <c r="BZ94" s="71">
        <v>2</v>
      </c>
      <c r="CA94" s="71">
        <v>1.5</v>
      </c>
      <c r="CB94" s="71">
        <v>0.5</v>
      </c>
      <c r="CC94" s="71">
        <v>4</v>
      </c>
      <c r="CD94" s="71">
        <v>5</v>
      </c>
      <c r="CE94" s="71">
        <v>7.5</v>
      </c>
      <c r="CF94" s="71">
        <v>1.5</v>
      </c>
      <c r="CG94" s="71">
        <v>3</v>
      </c>
      <c r="CH94" s="71">
        <v>2.5</v>
      </c>
      <c r="CI94" s="71">
        <v>1</v>
      </c>
      <c r="CJ94" s="71">
        <v>1</v>
      </c>
      <c r="CK94" s="71">
        <v>0</v>
      </c>
      <c r="CL94" s="71">
        <v>0</v>
      </c>
      <c r="CM94" s="71">
        <v>0</v>
      </c>
      <c r="CN94" s="71">
        <v>0</v>
      </c>
      <c r="CO94" s="71">
        <v>0</v>
      </c>
      <c r="CP94" s="12"/>
      <c r="CQ94" s="12"/>
      <c r="CR94" s="12"/>
      <c r="CS94" s="12"/>
      <c r="CT94" s="12"/>
      <c r="CU94" s="71">
        <v>0.5</v>
      </c>
      <c r="CV94" s="71">
        <v>3.5</v>
      </c>
      <c r="CW94" s="71">
        <v>0</v>
      </c>
      <c r="CX94" s="71">
        <v>0</v>
      </c>
      <c r="CY94" s="71">
        <v>6</v>
      </c>
      <c r="CZ94" s="69">
        <v>0</v>
      </c>
      <c r="DA94" s="69">
        <v>0</v>
      </c>
      <c r="DB94" s="69">
        <v>0</v>
      </c>
      <c r="DC94" s="69">
        <v>1.5</v>
      </c>
      <c r="DD94" s="69">
        <v>3.5</v>
      </c>
      <c r="DE94" s="69">
        <v>0</v>
      </c>
      <c r="DF94" s="69">
        <v>0</v>
      </c>
      <c r="DG94" s="69">
        <v>0</v>
      </c>
      <c r="DH94" s="69">
        <v>0</v>
      </c>
      <c r="DI94" s="69">
        <v>0</v>
      </c>
      <c r="DJ94" s="69">
        <v>0</v>
      </c>
      <c r="DK94" s="69">
        <v>0</v>
      </c>
      <c r="DL94" s="69">
        <v>0</v>
      </c>
      <c r="DM94" s="69">
        <v>1.5</v>
      </c>
      <c r="DN94" s="69">
        <v>12</v>
      </c>
      <c r="DO94" s="69">
        <v>10.5</v>
      </c>
      <c r="DP94" s="69">
        <v>0</v>
      </c>
      <c r="DQ94" s="69">
        <v>0</v>
      </c>
      <c r="DR94" s="69">
        <v>0</v>
      </c>
      <c r="DS94" s="69">
        <v>1</v>
      </c>
      <c r="DT94" s="69">
        <v>0</v>
      </c>
      <c r="DU94" s="69">
        <v>0</v>
      </c>
      <c r="DV94" s="69">
        <v>0</v>
      </c>
      <c r="DW94" s="69">
        <v>0</v>
      </c>
      <c r="DX94" s="69">
        <v>0</v>
      </c>
      <c r="DY94" s="69">
        <v>0</v>
      </c>
      <c r="DZ94" s="69">
        <v>0</v>
      </c>
      <c r="EA94" s="69">
        <v>0</v>
      </c>
      <c r="EB94" s="71">
        <v>2</v>
      </c>
      <c r="EC94" s="71">
        <v>4</v>
      </c>
      <c r="ED94" s="71">
        <v>4</v>
      </c>
      <c r="EE94" s="71">
        <v>5.5</v>
      </c>
      <c r="EF94" s="71">
        <v>4.5</v>
      </c>
      <c r="EG94" s="69">
        <v>4</v>
      </c>
      <c r="EH94" s="69">
        <v>4.5</v>
      </c>
      <c r="EI94" s="69">
        <v>8.5</v>
      </c>
      <c r="EJ94" s="71">
        <v>1.5</v>
      </c>
      <c r="EK94" s="71">
        <v>0</v>
      </c>
      <c r="EL94" s="71">
        <v>0</v>
      </c>
      <c r="EM94" s="71">
        <v>0.5</v>
      </c>
      <c r="EN94" s="71">
        <v>0</v>
      </c>
      <c r="EO94" s="71">
        <v>2.5</v>
      </c>
      <c r="EP94" s="71">
        <v>0</v>
      </c>
      <c r="EQ94" s="71">
        <v>0</v>
      </c>
      <c r="ER94" s="71">
        <v>1.5</v>
      </c>
      <c r="ES94" s="12"/>
      <c r="ET94" s="12"/>
      <c r="EU94" s="12"/>
      <c r="EV94" s="12"/>
      <c r="EW94" s="12"/>
      <c r="EX94" s="12"/>
      <c r="EY94" s="12"/>
      <c r="EZ94" s="12"/>
      <c r="FA94" s="12"/>
      <c r="FB94" s="69">
        <v>0</v>
      </c>
      <c r="FC94" s="69">
        <v>0</v>
      </c>
    </row>
    <row r="95" spans="1:159">
      <c r="A95" s="85"/>
      <c r="B95" s="85"/>
      <c r="C95" s="85"/>
      <c r="D95" s="12"/>
      <c r="E95" s="12"/>
      <c r="F95" s="12"/>
      <c r="G95" s="12"/>
      <c r="H95" s="12"/>
      <c r="I95" s="12"/>
      <c r="J95" s="12"/>
      <c r="K95" s="12"/>
      <c r="L95" s="12"/>
      <c r="M95" s="12"/>
      <c r="N95" s="12"/>
      <c r="O95" s="12"/>
      <c r="P95" s="12"/>
      <c r="Q95" s="12"/>
      <c r="R95" s="12"/>
      <c r="S95" s="12"/>
      <c r="T95" s="69">
        <v>0</v>
      </c>
      <c r="U95" s="69">
        <v>0</v>
      </c>
      <c r="V95" s="69">
        <v>2</v>
      </c>
      <c r="W95" s="69">
        <v>5.5</v>
      </c>
      <c r="X95" s="69">
        <v>0</v>
      </c>
      <c r="Y95" s="69">
        <v>0</v>
      </c>
      <c r="Z95" s="69">
        <v>0</v>
      </c>
      <c r="AA95" s="69">
        <v>0.5</v>
      </c>
      <c r="AB95" s="69">
        <v>0</v>
      </c>
      <c r="AC95" s="69">
        <v>0</v>
      </c>
      <c r="AD95" s="12"/>
      <c r="AE95" s="12"/>
      <c r="AF95" s="12"/>
      <c r="AG95" s="12"/>
      <c r="AH95" s="71">
        <v>1.5</v>
      </c>
      <c r="AI95" s="71">
        <v>0</v>
      </c>
      <c r="AJ95" s="71">
        <v>0</v>
      </c>
      <c r="AK95" s="71">
        <v>0</v>
      </c>
      <c r="AL95" s="71">
        <v>0</v>
      </c>
      <c r="AM95" s="71">
        <v>0</v>
      </c>
      <c r="AN95" s="71">
        <v>0</v>
      </c>
      <c r="AO95" s="71">
        <v>0</v>
      </c>
      <c r="AP95" s="71">
        <v>0</v>
      </c>
      <c r="AQ95" s="71">
        <v>0</v>
      </c>
      <c r="AR95" s="71">
        <v>2</v>
      </c>
      <c r="AS95" s="71">
        <v>0</v>
      </c>
      <c r="AT95" s="71">
        <v>3</v>
      </c>
      <c r="AU95" s="71">
        <v>3.5</v>
      </c>
      <c r="AV95" s="71">
        <v>1.5</v>
      </c>
      <c r="AW95" s="71">
        <v>0</v>
      </c>
      <c r="AX95" s="71">
        <v>0</v>
      </c>
      <c r="AY95" s="71">
        <v>0</v>
      </c>
      <c r="AZ95" s="71">
        <v>1</v>
      </c>
      <c r="BA95" s="71">
        <v>2</v>
      </c>
      <c r="BB95" s="71">
        <v>2</v>
      </c>
      <c r="BC95" s="71">
        <v>0</v>
      </c>
      <c r="BD95" s="71">
        <v>3.5</v>
      </c>
      <c r="BE95" s="71">
        <v>0</v>
      </c>
      <c r="BF95" s="71">
        <v>0</v>
      </c>
      <c r="BG95" s="71">
        <v>0.5</v>
      </c>
      <c r="BH95" s="71">
        <v>0</v>
      </c>
      <c r="BI95" s="71">
        <v>0</v>
      </c>
      <c r="BJ95" s="71">
        <v>0.5</v>
      </c>
      <c r="BK95" s="71">
        <v>0</v>
      </c>
      <c r="BL95" s="71">
        <v>0</v>
      </c>
      <c r="BM95" s="71">
        <v>0</v>
      </c>
      <c r="BN95" s="71">
        <v>0</v>
      </c>
      <c r="BO95" s="71">
        <v>0</v>
      </c>
      <c r="BP95" s="71">
        <v>0</v>
      </c>
      <c r="BQ95" s="71">
        <v>2</v>
      </c>
      <c r="BR95" s="71">
        <v>2</v>
      </c>
      <c r="BS95" s="71">
        <v>4.5</v>
      </c>
      <c r="BT95" s="71">
        <v>0.5</v>
      </c>
      <c r="BU95" s="71">
        <v>0.5</v>
      </c>
      <c r="BV95" s="71">
        <v>0</v>
      </c>
      <c r="BW95" s="71">
        <v>0</v>
      </c>
      <c r="BX95" s="71">
        <v>4.5</v>
      </c>
      <c r="BY95" s="71">
        <v>1</v>
      </c>
      <c r="BZ95" s="71">
        <v>1.5</v>
      </c>
      <c r="CA95" s="71">
        <v>0</v>
      </c>
      <c r="CB95" s="71">
        <v>0</v>
      </c>
      <c r="CC95" s="71">
        <v>0</v>
      </c>
      <c r="CD95" s="71">
        <v>2</v>
      </c>
      <c r="CE95" s="71">
        <v>3</v>
      </c>
      <c r="CF95" s="71">
        <v>0</v>
      </c>
      <c r="CG95" s="71">
        <v>1.5</v>
      </c>
      <c r="CH95" s="71">
        <v>1</v>
      </c>
      <c r="CI95" s="71">
        <v>1</v>
      </c>
      <c r="CJ95" s="71">
        <v>0</v>
      </c>
      <c r="CK95" s="71">
        <v>0</v>
      </c>
      <c r="CL95" s="71">
        <v>0</v>
      </c>
      <c r="CM95" s="71">
        <v>0</v>
      </c>
      <c r="CN95" s="71">
        <v>0</v>
      </c>
      <c r="CO95" s="71">
        <v>0</v>
      </c>
      <c r="CP95" s="12"/>
      <c r="CQ95" s="12"/>
      <c r="CR95" s="12"/>
      <c r="CS95" s="12"/>
      <c r="CT95" s="12"/>
      <c r="CU95" s="71">
        <v>0.5</v>
      </c>
      <c r="CV95" s="71">
        <v>1</v>
      </c>
      <c r="CW95" s="71">
        <v>0</v>
      </c>
      <c r="CX95" s="71">
        <v>0</v>
      </c>
      <c r="CY95" s="71">
        <v>0</v>
      </c>
      <c r="CZ95" s="69">
        <v>0</v>
      </c>
      <c r="DA95" s="69">
        <v>0</v>
      </c>
      <c r="DB95" s="69">
        <v>1</v>
      </c>
      <c r="DC95" s="69">
        <v>0</v>
      </c>
      <c r="DD95" s="69">
        <v>0</v>
      </c>
      <c r="DE95" s="69">
        <v>0</v>
      </c>
      <c r="DF95" s="69">
        <v>0</v>
      </c>
      <c r="DG95" s="69">
        <v>0.5</v>
      </c>
      <c r="DH95" s="69">
        <v>0</v>
      </c>
      <c r="DI95" s="69">
        <v>0</v>
      </c>
      <c r="DJ95" s="69">
        <v>3</v>
      </c>
      <c r="DK95" s="69">
        <v>0</v>
      </c>
      <c r="DL95" s="69">
        <v>0</v>
      </c>
      <c r="DM95" s="69">
        <v>0</v>
      </c>
      <c r="DN95" s="69">
        <v>0</v>
      </c>
      <c r="DO95" s="69">
        <v>1.5</v>
      </c>
      <c r="DP95" s="69">
        <v>0</v>
      </c>
      <c r="DQ95" s="69">
        <v>0</v>
      </c>
      <c r="DR95" s="69">
        <v>0</v>
      </c>
      <c r="DS95" s="69">
        <v>3</v>
      </c>
      <c r="DT95" s="69">
        <v>0</v>
      </c>
      <c r="DU95" s="69">
        <v>0.5</v>
      </c>
      <c r="DV95" s="69">
        <v>0</v>
      </c>
      <c r="DW95" s="69">
        <v>0</v>
      </c>
      <c r="DX95" s="69">
        <v>0</v>
      </c>
      <c r="DY95" s="69">
        <v>0</v>
      </c>
      <c r="DZ95" s="69">
        <v>0</v>
      </c>
      <c r="EA95" s="69">
        <v>0</v>
      </c>
      <c r="EB95" s="71">
        <v>0</v>
      </c>
      <c r="EC95" s="71">
        <v>0</v>
      </c>
      <c r="ED95" s="71">
        <v>0</v>
      </c>
      <c r="EE95" s="71">
        <v>0</v>
      </c>
      <c r="EF95" s="71">
        <v>0</v>
      </c>
      <c r="EG95" s="69">
        <v>9</v>
      </c>
      <c r="EH95" s="69">
        <v>9</v>
      </c>
      <c r="EI95" s="69">
        <v>3.5</v>
      </c>
      <c r="EJ95" s="71">
        <v>0</v>
      </c>
      <c r="EK95" s="71">
        <v>4</v>
      </c>
      <c r="EL95" s="71">
        <v>0</v>
      </c>
      <c r="EM95" s="71">
        <v>2.5</v>
      </c>
      <c r="EN95" s="71">
        <v>0</v>
      </c>
      <c r="EO95" s="71">
        <v>0</v>
      </c>
      <c r="EP95" s="71">
        <v>0</v>
      </c>
      <c r="EQ95" s="71">
        <v>0</v>
      </c>
      <c r="ER95" s="71">
        <v>0</v>
      </c>
      <c r="ES95" s="12"/>
      <c r="ET95" s="12"/>
      <c r="EU95" s="12"/>
      <c r="EV95" s="12"/>
      <c r="EW95" s="12"/>
      <c r="EX95" s="12"/>
      <c r="EY95" s="12"/>
      <c r="EZ95" s="12"/>
      <c r="FA95" s="12"/>
      <c r="FB95" s="69">
        <v>0.5</v>
      </c>
      <c r="FC95" s="69">
        <v>0.5</v>
      </c>
    </row>
    <row r="96" spans="1:159">
      <c r="A96" s="10"/>
      <c r="B96" s="85"/>
      <c r="C96" s="85"/>
      <c r="D96" s="86"/>
      <c r="E96" s="12"/>
      <c r="F96" s="12"/>
      <c r="G96" s="12"/>
      <c r="H96" s="12"/>
      <c r="I96" s="12"/>
      <c r="J96" s="12"/>
      <c r="K96" s="12"/>
      <c r="L96" s="12"/>
      <c r="M96" s="12"/>
      <c r="N96" s="12"/>
      <c r="O96" s="12"/>
      <c r="P96" s="12"/>
      <c r="Q96" s="12"/>
      <c r="R96" s="12"/>
      <c r="S96" s="12"/>
      <c r="T96" s="69">
        <v>4.5</v>
      </c>
      <c r="U96" s="69">
        <v>8.5</v>
      </c>
      <c r="V96" s="69">
        <v>6.5</v>
      </c>
      <c r="W96" s="69">
        <v>8</v>
      </c>
      <c r="X96" s="69">
        <v>4.5</v>
      </c>
      <c r="Y96" s="69">
        <v>0</v>
      </c>
      <c r="Z96" s="69">
        <v>0</v>
      </c>
      <c r="AA96" s="69">
        <v>0</v>
      </c>
      <c r="AB96" s="69">
        <v>0</v>
      </c>
      <c r="AC96" s="69">
        <v>0</v>
      </c>
      <c r="AD96" s="12"/>
      <c r="AE96" s="12"/>
      <c r="AF96" s="12"/>
      <c r="AG96" s="12"/>
      <c r="AH96" s="71">
        <v>1.5</v>
      </c>
      <c r="AI96" s="71">
        <v>1.5</v>
      </c>
      <c r="AJ96" s="71">
        <v>3.5</v>
      </c>
      <c r="AK96" s="71">
        <v>4.5</v>
      </c>
      <c r="AL96" s="71">
        <v>3.5</v>
      </c>
      <c r="AM96" s="71">
        <v>5.5</v>
      </c>
      <c r="AN96" s="71">
        <v>1</v>
      </c>
      <c r="AO96" s="71">
        <v>2</v>
      </c>
      <c r="AP96" s="71">
        <v>5</v>
      </c>
      <c r="AQ96" s="71">
        <v>2</v>
      </c>
      <c r="AR96" s="71">
        <v>6.5</v>
      </c>
      <c r="AS96" s="71">
        <v>6</v>
      </c>
      <c r="AT96" s="71">
        <v>1.5</v>
      </c>
      <c r="AU96" s="71">
        <v>3.5</v>
      </c>
      <c r="AV96" s="71">
        <v>7.5</v>
      </c>
      <c r="AW96" s="71">
        <v>6</v>
      </c>
      <c r="AX96" s="71">
        <v>2</v>
      </c>
      <c r="AY96" s="71">
        <v>0</v>
      </c>
      <c r="AZ96" s="71">
        <v>0</v>
      </c>
      <c r="BA96" s="71">
        <v>1.5</v>
      </c>
      <c r="BB96" s="71">
        <v>1.5</v>
      </c>
      <c r="BC96" s="71">
        <v>1.5</v>
      </c>
      <c r="BD96" s="71">
        <v>3.5</v>
      </c>
      <c r="BE96" s="71">
        <v>2.5</v>
      </c>
      <c r="BF96" s="71">
        <v>0</v>
      </c>
      <c r="BG96" s="71">
        <v>1.5</v>
      </c>
      <c r="BH96" s="71">
        <v>1</v>
      </c>
      <c r="BI96" s="71">
        <v>1.5</v>
      </c>
      <c r="BJ96" s="71">
        <v>1</v>
      </c>
      <c r="BK96" s="71">
        <v>0.5</v>
      </c>
      <c r="BL96" s="71">
        <v>1</v>
      </c>
      <c r="BM96" s="71">
        <v>1</v>
      </c>
      <c r="BN96" s="71">
        <v>2</v>
      </c>
      <c r="BO96" s="71">
        <v>2.5</v>
      </c>
      <c r="BP96" s="71">
        <v>2</v>
      </c>
      <c r="BQ96" s="71">
        <v>1.5</v>
      </c>
      <c r="BR96" s="71">
        <v>7.5</v>
      </c>
      <c r="BS96" s="71">
        <v>3</v>
      </c>
      <c r="BT96" s="71">
        <v>3.5</v>
      </c>
      <c r="BU96" s="71">
        <v>7</v>
      </c>
      <c r="BV96" s="71">
        <v>1</v>
      </c>
      <c r="BW96" s="71">
        <v>1.5</v>
      </c>
      <c r="BX96" s="71">
        <v>2</v>
      </c>
      <c r="BY96" s="71">
        <v>2</v>
      </c>
      <c r="BZ96" s="71">
        <v>3</v>
      </c>
      <c r="CA96" s="71">
        <v>3.5</v>
      </c>
      <c r="CB96" s="71">
        <v>3</v>
      </c>
      <c r="CC96" s="71">
        <v>1.5</v>
      </c>
      <c r="CD96" s="71">
        <v>1.5</v>
      </c>
      <c r="CE96" s="71">
        <v>6.5</v>
      </c>
      <c r="CF96" s="71">
        <v>1</v>
      </c>
      <c r="CG96" s="71">
        <v>1.5</v>
      </c>
      <c r="CH96" s="71">
        <v>2</v>
      </c>
      <c r="CI96" s="71">
        <v>2</v>
      </c>
      <c r="CJ96" s="71">
        <v>1.5</v>
      </c>
      <c r="CK96" s="71">
        <v>2.5</v>
      </c>
      <c r="CL96" s="71">
        <v>0</v>
      </c>
      <c r="CM96" s="71">
        <v>1.5</v>
      </c>
      <c r="CN96" s="71">
        <v>6</v>
      </c>
      <c r="CO96" s="71">
        <v>6</v>
      </c>
      <c r="CP96" s="12"/>
      <c r="CQ96" s="12"/>
      <c r="CR96" s="12"/>
      <c r="CS96" s="12"/>
      <c r="CT96" s="12"/>
      <c r="CU96" s="71">
        <v>3.5</v>
      </c>
      <c r="CV96" s="71">
        <v>2</v>
      </c>
      <c r="CW96" s="71">
        <v>0</v>
      </c>
      <c r="CX96" s="71">
        <v>3.5</v>
      </c>
      <c r="CY96" s="71">
        <v>1.5</v>
      </c>
      <c r="CZ96" s="69">
        <v>10</v>
      </c>
      <c r="DA96" s="69">
        <v>0</v>
      </c>
      <c r="DB96" s="69">
        <v>10.5</v>
      </c>
      <c r="DC96" s="69">
        <v>6.5</v>
      </c>
      <c r="DD96" s="69">
        <v>8</v>
      </c>
      <c r="DE96" s="69">
        <v>7.5</v>
      </c>
      <c r="DF96" s="69">
        <v>7.5</v>
      </c>
      <c r="DG96" s="69">
        <v>6</v>
      </c>
      <c r="DH96" s="69">
        <v>2.5</v>
      </c>
      <c r="DI96" s="69">
        <v>5.5</v>
      </c>
      <c r="DJ96" s="69">
        <v>10.5</v>
      </c>
      <c r="DK96" s="69">
        <v>3.5</v>
      </c>
      <c r="DL96" s="69">
        <v>4</v>
      </c>
      <c r="DM96" s="69">
        <v>5</v>
      </c>
      <c r="DN96" s="69">
        <v>7.5</v>
      </c>
      <c r="DO96" s="69">
        <v>3.5</v>
      </c>
      <c r="DP96" s="69">
        <v>2</v>
      </c>
      <c r="DQ96" s="69">
        <v>0</v>
      </c>
      <c r="DR96" s="69">
        <v>0.5</v>
      </c>
      <c r="DS96" s="69">
        <v>0</v>
      </c>
      <c r="DT96" s="69">
        <v>0</v>
      </c>
      <c r="DU96" s="69">
        <v>0</v>
      </c>
      <c r="DV96" s="69">
        <v>0</v>
      </c>
      <c r="DW96" s="69">
        <v>0</v>
      </c>
      <c r="DX96" s="69">
        <v>0</v>
      </c>
      <c r="DY96" s="69">
        <v>0</v>
      </c>
      <c r="DZ96" s="69">
        <v>0</v>
      </c>
      <c r="EA96" s="69">
        <v>0</v>
      </c>
      <c r="EB96" s="71">
        <v>3</v>
      </c>
      <c r="EC96" s="71">
        <v>5</v>
      </c>
      <c r="ED96" s="71">
        <v>7</v>
      </c>
      <c r="EE96" s="71">
        <v>10</v>
      </c>
      <c r="EF96" s="71">
        <v>8</v>
      </c>
      <c r="EG96" s="69">
        <v>3</v>
      </c>
      <c r="EH96" s="69">
        <v>2</v>
      </c>
      <c r="EI96" s="69">
        <v>3.5</v>
      </c>
      <c r="EJ96" s="71">
        <v>6</v>
      </c>
      <c r="EK96" s="71">
        <v>5.5</v>
      </c>
      <c r="EL96" s="71">
        <v>5</v>
      </c>
      <c r="EM96" s="71">
        <v>3</v>
      </c>
      <c r="EN96" s="71">
        <v>5</v>
      </c>
      <c r="EO96" s="71">
        <v>2</v>
      </c>
      <c r="EP96" s="71">
        <v>1.5</v>
      </c>
      <c r="EQ96" s="71">
        <v>2.5</v>
      </c>
      <c r="ER96" s="71">
        <v>3.5</v>
      </c>
      <c r="ES96" s="12"/>
      <c r="ET96" s="12"/>
      <c r="EU96" s="12"/>
      <c r="EV96" s="12"/>
      <c r="EW96" s="12"/>
      <c r="EX96" s="12"/>
      <c r="EY96" s="12"/>
      <c r="EZ96" s="12"/>
      <c r="FA96" s="12"/>
      <c r="FB96" s="69">
        <v>0</v>
      </c>
      <c r="FC96" s="69">
        <v>0</v>
      </c>
    </row>
    <row r="97" spans="1:159">
      <c r="A97" s="87"/>
      <c r="B97" s="85"/>
      <c r="C97" s="85"/>
      <c r="D97" s="86"/>
      <c r="E97" s="12"/>
      <c r="F97" s="12"/>
      <c r="G97" s="12"/>
      <c r="H97" s="12"/>
      <c r="I97" s="12"/>
      <c r="J97" s="12"/>
      <c r="K97" s="12"/>
      <c r="L97" s="12"/>
      <c r="M97" s="12"/>
      <c r="N97" s="12"/>
      <c r="O97" s="12"/>
      <c r="P97" s="12"/>
      <c r="Q97" s="12"/>
      <c r="R97" s="12"/>
      <c r="S97" s="12"/>
      <c r="T97" s="69">
        <v>4</v>
      </c>
      <c r="U97" s="69">
        <v>6.5</v>
      </c>
      <c r="V97" s="69">
        <v>6</v>
      </c>
      <c r="W97" s="69">
        <v>0</v>
      </c>
      <c r="X97" s="69">
        <v>2.5</v>
      </c>
      <c r="Y97" s="69">
        <v>0</v>
      </c>
      <c r="Z97" s="69">
        <v>0</v>
      </c>
      <c r="AA97" s="69">
        <v>0</v>
      </c>
      <c r="AB97" s="69">
        <v>0</v>
      </c>
      <c r="AC97" s="69">
        <v>0</v>
      </c>
      <c r="AD97" s="12"/>
      <c r="AE97" s="12"/>
      <c r="AF97" s="12"/>
      <c r="AG97" s="12"/>
      <c r="AH97" s="71">
        <v>0</v>
      </c>
      <c r="AI97" s="71">
        <v>0</v>
      </c>
      <c r="AJ97" s="71">
        <v>0</v>
      </c>
      <c r="AK97" s="71">
        <v>0</v>
      </c>
      <c r="AL97" s="71">
        <v>0</v>
      </c>
      <c r="AM97" s="71">
        <v>0</v>
      </c>
      <c r="AN97" s="71">
        <v>0</v>
      </c>
      <c r="AO97" s="71">
        <v>0</v>
      </c>
      <c r="AP97" s="71">
        <v>0</v>
      </c>
      <c r="AQ97" s="71">
        <v>0</v>
      </c>
      <c r="AR97" s="71">
        <v>0</v>
      </c>
      <c r="AS97" s="71">
        <v>0</v>
      </c>
      <c r="AT97" s="71">
        <v>0</v>
      </c>
      <c r="AU97" s="71">
        <v>0</v>
      </c>
      <c r="AV97" s="71">
        <v>0</v>
      </c>
      <c r="AW97" s="71">
        <v>0</v>
      </c>
      <c r="AX97" s="71">
        <v>0</v>
      </c>
      <c r="AY97" s="71">
        <v>0</v>
      </c>
      <c r="AZ97" s="71">
        <v>0</v>
      </c>
      <c r="BA97" s="71">
        <v>0</v>
      </c>
      <c r="BB97" s="71">
        <v>0</v>
      </c>
      <c r="BC97" s="71">
        <v>0</v>
      </c>
      <c r="BD97" s="71">
        <v>0</v>
      </c>
      <c r="BE97" s="71">
        <v>0</v>
      </c>
      <c r="BF97" s="71">
        <v>0</v>
      </c>
      <c r="BG97" s="71">
        <v>0</v>
      </c>
      <c r="BH97" s="71">
        <v>0</v>
      </c>
      <c r="BI97" s="71">
        <v>0</v>
      </c>
      <c r="BJ97" s="71">
        <v>0</v>
      </c>
      <c r="BK97" s="71">
        <v>0</v>
      </c>
      <c r="BL97" s="71">
        <v>0</v>
      </c>
      <c r="BM97" s="71">
        <v>0</v>
      </c>
      <c r="BN97" s="71">
        <v>0</v>
      </c>
      <c r="BO97" s="71">
        <v>0</v>
      </c>
      <c r="BP97" s="71">
        <v>0</v>
      </c>
      <c r="BQ97" s="71">
        <v>0</v>
      </c>
      <c r="BR97" s="71">
        <v>0</v>
      </c>
      <c r="BS97" s="71">
        <v>0</v>
      </c>
      <c r="BT97" s="71">
        <v>0</v>
      </c>
      <c r="BU97" s="71">
        <v>0</v>
      </c>
      <c r="BV97" s="71">
        <v>0</v>
      </c>
      <c r="BW97" s="71">
        <v>0</v>
      </c>
      <c r="BX97" s="71">
        <v>0</v>
      </c>
      <c r="BY97" s="71">
        <v>0</v>
      </c>
      <c r="BZ97" s="71">
        <v>0</v>
      </c>
      <c r="CA97" s="71">
        <v>0</v>
      </c>
      <c r="CB97" s="71">
        <v>0</v>
      </c>
      <c r="CC97" s="71">
        <v>0</v>
      </c>
      <c r="CD97" s="71">
        <v>0</v>
      </c>
      <c r="CE97" s="71">
        <v>0</v>
      </c>
      <c r="CF97" s="71">
        <v>0</v>
      </c>
      <c r="CG97" s="71">
        <v>0</v>
      </c>
      <c r="CH97" s="71">
        <v>0</v>
      </c>
      <c r="CI97" s="71">
        <v>0</v>
      </c>
      <c r="CJ97" s="71">
        <v>0</v>
      </c>
      <c r="CK97" s="71">
        <v>0</v>
      </c>
      <c r="CL97" s="71">
        <v>2.5</v>
      </c>
      <c r="CM97" s="71">
        <v>0</v>
      </c>
      <c r="CN97" s="71">
        <v>4</v>
      </c>
      <c r="CO97" s="71">
        <v>4</v>
      </c>
      <c r="CP97" s="12"/>
      <c r="CQ97" s="12"/>
      <c r="CR97" s="12"/>
      <c r="CS97" s="12"/>
      <c r="CT97" s="12"/>
      <c r="CU97" s="71">
        <v>0</v>
      </c>
      <c r="CV97" s="71">
        <v>0</v>
      </c>
      <c r="CW97" s="71">
        <v>0</v>
      </c>
      <c r="CX97" s="71">
        <v>0</v>
      </c>
      <c r="CY97" s="71">
        <v>0</v>
      </c>
      <c r="CZ97" s="69">
        <v>2.5</v>
      </c>
      <c r="DA97" s="69">
        <v>3.5</v>
      </c>
      <c r="DB97" s="69">
        <v>0</v>
      </c>
      <c r="DC97" s="69">
        <v>0</v>
      </c>
      <c r="DD97" s="69">
        <v>0</v>
      </c>
      <c r="DE97" s="69">
        <v>0</v>
      </c>
      <c r="DF97" s="69">
        <v>4</v>
      </c>
      <c r="DG97" s="69">
        <v>3</v>
      </c>
      <c r="DH97" s="69">
        <v>4.5</v>
      </c>
      <c r="DI97" s="69">
        <v>1.5</v>
      </c>
      <c r="DJ97" s="69">
        <v>4.5</v>
      </c>
      <c r="DK97" s="69">
        <v>0</v>
      </c>
      <c r="DL97" s="69">
        <v>0</v>
      </c>
      <c r="DM97" s="69">
        <v>0</v>
      </c>
      <c r="DN97" s="69">
        <v>0</v>
      </c>
      <c r="DO97" s="69">
        <v>0</v>
      </c>
      <c r="DP97" s="69">
        <v>0</v>
      </c>
      <c r="DQ97" s="69">
        <v>0</v>
      </c>
      <c r="DR97" s="69">
        <v>4</v>
      </c>
      <c r="DS97" s="69">
        <v>1.5</v>
      </c>
      <c r="DT97" s="69">
        <v>0</v>
      </c>
      <c r="DU97" s="69">
        <v>0</v>
      </c>
      <c r="DV97" s="69">
        <v>0</v>
      </c>
      <c r="DW97" s="69">
        <v>0</v>
      </c>
      <c r="DX97" s="69">
        <v>0</v>
      </c>
      <c r="DY97" s="69">
        <v>0</v>
      </c>
      <c r="DZ97" s="69">
        <v>0</v>
      </c>
      <c r="EA97" s="69">
        <v>0</v>
      </c>
      <c r="EB97" s="71">
        <v>0</v>
      </c>
      <c r="EC97" s="71">
        <v>0</v>
      </c>
      <c r="ED97" s="71">
        <v>0</v>
      </c>
      <c r="EE97" s="71">
        <v>0</v>
      </c>
      <c r="EF97" s="71">
        <v>0</v>
      </c>
      <c r="EG97" s="69">
        <v>0</v>
      </c>
      <c r="EH97" s="69">
        <v>0</v>
      </c>
      <c r="EI97" s="69">
        <v>0</v>
      </c>
      <c r="EJ97" s="71">
        <v>0</v>
      </c>
      <c r="EK97" s="71">
        <v>0</v>
      </c>
      <c r="EL97" s="71">
        <v>0</v>
      </c>
      <c r="EM97" s="71">
        <v>0</v>
      </c>
      <c r="EN97" s="71">
        <v>6.5</v>
      </c>
      <c r="EO97" s="71">
        <v>0</v>
      </c>
      <c r="EP97" s="71">
        <v>7</v>
      </c>
      <c r="EQ97" s="71">
        <v>5</v>
      </c>
      <c r="ER97" s="71">
        <v>0</v>
      </c>
      <c r="ES97" s="12"/>
      <c r="ET97" s="12"/>
      <c r="EU97" s="12"/>
      <c r="EV97" s="12"/>
      <c r="EW97" s="12"/>
      <c r="EX97" s="12"/>
      <c r="EY97" s="12"/>
      <c r="EZ97" s="12"/>
      <c r="FA97" s="12"/>
      <c r="FB97" s="69">
        <v>0</v>
      </c>
      <c r="FC97" s="69">
        <v>0</v>
      </c>
    </row>
    <row r="98" spans="1:159">
      <c r="A98" s="88"/>
      <c r="B98" s="85"/>
      <c r="C98" s="85"/>
      <c r="D98" s="12"/>
      <c r="E98" s="12"/>
      <c r="F98" s="12"/>
      <c r="G98" s="12"/>
      <c r="H98" s="12"/>
      <c r="I98" s="12"/>
      <c r="J98" s="12"/>
      <c r="K98" s="12"/>
      <c r="L98" s="12"/>
      <c r="M98" s="12"/>
      <c r="N98" s="12"/>
      <c r="O98" s="12"/>
      <c r="P98" s="12"/>
      <c r="Q98" s="12"/>
      <c r="R98" s="12"/>
      <c r="S98" s="12"/>
      <c r="T98" s="69">
        <v>2</v>
      </c>
      <c r="U98" s="69">
        <v>3</v>
      </c>
      <c r="V98" s="69">
        <v>1.5</v>
      </c>
      <c r="W98" s="69">
        <v>0.5</v>
      </c>
      <c r="X98" s="69">
        <v>1.5</v>
      </c>
      <c r="Y98" s="69">
        <v>0</v>
      </c>
      <c r="Z98" s="69">
        <v>0</v>
      </c>
      <c r="AA98" s="69">
        <v>0</v>
      </c>
      <c r="AB98" s="69">
        <v>0</v>
      </c>
      <c r="AC98" s="69">
        <v>0</v>
      </c>
      <c r="AD98" s="12"/>
      <c r="AE98" s="12"/>
      <c r="AF98" s="12"/>
      <c r="AG98" s="12"/>
      <c r="AH98" s="71">
        <v>0.5</v>
      </c>
      <c r="AI98" s="71">
        <v>1</v>
      </c>
      <c r="AJ98" s="71">
        <v>0</v>
      </c>
      <c r="AK98" s="71">
        <v>1</v>
      </c>
      <c r="AL98" s="71">
        <v>3</v>
      </c>
      <c r="AM98" s="71">
        <v>0</v>
      </c>
      <c r="AN98" s="71">
        <v>0.5</v>
      </c>
      <c r="AO98" s="71">
        <v>0</v>
      </c>
      <c r="AP98" s="71">
        <v>0</v>
      </c>
      <c r="AQ98" s="71">
        <v>2</v>
      </c>
      <c r="AR98" s="71">
        <v>2.5</v>
      </c>
      <c r="AS98" s="71">
        <v>3.5</v>
      </c>
      <c r="AT98" s="71">
        <v>3</v>
      </c>
      <c r="AU98" s="71">
        <v>0</v>
      </c>
      <c r="AV98" s="71">
        <v>0</v>
      </c>
      <c r="AW98" s="71">
        <v>0</v>
      </c>
      <c r="AX98" s="71">
        <v>2</v>
      </c>
      <c r="AY98" s="71">
        <v>2</v>
      </c>
      <c r="AZ98" s="71">
        <v>0</v>
      </c>
      <c r="BA98" s="71">
        <v>0</v>
      </c>
      <c r="BB98" s="71">
        <v>0</v>
      </c>
      <c r="BC98" s="71">
        <v>1</v>
      </c>
      <c r="BD98" s="71">
        <v>3</v>
      </c>
      <c r="BE98" s="71">
        <v>2.5</v>
      </c>
      <c r="BF98" s="71">
        <v>3.5</v>
      </c>
      <c r="BG98" s="71">
        <v>5.5</v>
      </c>
      <c r="BH98" s="71">
        <v>0.5</v>
      </c>
      <c r="BI98" s="71">
        <v>1.5</v>
      </c>
      <c r="BJ98" s="71">
        <v>1</v>
      </c>
      <c r="BK98" s="71">
        <v>0.5</v>
      </c>
      <c r="BL98" s="71">
        <v>1.5</v>
      </c>
      <c r="BM98" s="71">
        <v>3</v>
      </c>
      <c r="BN98" s="71">
        <v>3.5</v>
      </c>
      <c r="BO98" s="71">
        <v>4.5</v>
      </c>
      <c r="BP98" s="71">
        <v>2.5</v>
      </c>
      <c r="BQ98" s="71">
        <v>1.5</v>
      </c>
      <c r="BR98" s="71">
        <v>0</v>
      </c>
      <c r="BS98" s="71">
        <v>1</v>
      </c>
      <c r="BT98" s="71">
        <v>2</v>
      </c>
      <c r="BU98" s="71">
        <v>1</v>
      </c>
      <c r="BV98" s="71">
        <v>0</v>
      </c>
      <c r="BW98" s="71">
        <v>0.5</v>
      </c>
      <c r="BX98" s="71">
        <v>1</v>
      </c>
      <c r="BY98" s="71">
        <v>2</v>
      </c>
      <c r="BZ98" s="71">
        <v>2.5</v>
      </c>
      <c r="CA98" s="71">
        <v>2</v>
      </c>
      <c r="CB98" s="71">
        <v>2</v>
      </c>
      <c r="CC98" s="71">
        <v>0</v>
      </c>
      <c r="CD98" s="71">
        <v>1.5</v>
      </c>
      <c r="CE98" s="71">
        <v>0.5</v>
      </c>
      <c r="CF98" s="71">
        <v>1.5</v>
      </c>
      <c r="CG98" s="71">
        <v>1</v>
      </c>
      <c r="CH98" s="71">
        <v>0.5</v>
      </c>
      <c r="CI98" s="71">
        <v>2</v>
      </c>
      <c r="CJ98" s="71">
        <v>1</v>
      </c>
      <c r="CK98" s="71">
        <v>0.5</v>
      </c>
      <c r="CL98" s="71">
        <v>1</v>
      </c>
      <c r="CM98" s="71">
        <v>1.5</v>
      </c>
      <c r="CN98" s="71">
        <v>1</v>
      </c>
      <c r="CO98" s="71">
        <v>1</v>
      </c>
      <c r="CP98" s="12"/>
      <c r="CQ98" s="12"/>
      <c r="CR98" s="12"/>
      <c r="CS98" s="12"/>
      <c r="CT98" s="12"/>
      <c r="CU98" s="71">
        <v>1.5</v>
      </c>
      <c r="CV98" s="71">
        <v>1.5</v>
      </c>
      <c r="CW98" s="71">
        <v>2.5</v>
      </c>
      <c r="CX98" s="71">
        <v>4.5</v>
      </c>
      <c r="CY98" s="71">
        <v>0.5</v>
      </c>
      <c r="CZ98" s="69">
        <v>0.5</v>
      </c>
      <c r="DA98" s="69">
        <v>0</v>
      </c>
      <c r="DB98" s="69">
        <v>1.5</v>
      </c>
      <c r="DC98" s="69">
        <v>2.5</v>
      </c>
      <c r="DD98" s="69">
        <v>0.5</v>
      </c>
      <c r="DE98" s="69">
        <v>2</v>
      </c>
      <c r="DF98" s="69">
        <v>0</v>
      </c>
      <c r="DG98" s="69">
        <v>4</v>
      </c>
      <c r="DH98" s="69">
        <v>2</v>
      </c>
      <c r="DI98" s="69">
        <v>0.5</v>
      </c>
      <c r="DJ98" s="69">
        <v>0.5</v>
      </c>
      <c r="DK98" s="69">
        <v>0.5</v>
      </c>
      <c r="DL98" s="69">
        <v>1.5</v>
      </c>
      <c r="DM98" s="69">
        <v>0</v>
      </c>
      <c r="DN98" s="69">
        <v>5.5</v>
      </c>
      <c r="DO98" s="69">
        <v>2</v>
      </c>
      <c r="DP98" s="69">
        <v>2.5</v>
      </c>
      <c r="DQ98" s="69">
        <v>0</v>
      </c>
      <c r="DR98" s="69">
        <v>0.5</v>
      </c>
      <c r="DS98" s="69">
        <v>0</v>
      </c>
      <c r="DT98" s="69">
        <v>0</v>
      </c>
      <c r="DU98" s="69">
        <v>0</v>
      </c>
      <c r="DV98" s="69">
        <v>0</v>
      </c>
      <c r="DW98" s="69">
        <v>0</v>
      </c>
      <c r="DX98" s="69">
        <v>0</v>
      </c>
      <c r="DY98" s="69">
        <v>0</v>
      </c>
      <c r="DZ98" s="69">
        <v>0</v>
      </c>
      <c r="EA98" s="69">
        <v>0</v>
      </c>
      <c r="EB98" s="71">
        <v>2.5</v>
      </c>
      <c r="EC98" s="71">
        <v>3.5</v>
      </c>
      <c r="ED98" s="71">
        <v>4</v>
      </c>
      <c r="EE98" s="71">
        <v>8</v>
      </c>
      <c r="EF98" s="71">
        <v>5</v>
      </c>
      <c r="EG98" s="69">
        <v>2</v>
      </c>
      <c r="EH98" s="69">
        <v>1.5</v>
      </c>
      <c r="EI98" s="69">
        <v>3</v>
      </c>
      <c r="EJ98" s="71">
        <v>5.5</v>
      </c>
      <c r="EK98" s="71">
        <v>2.5</v>
      </c>
      <c r="EL98" s="71">
        <v>3</v>
      </c>
      <c r="EM98" s="71">
        <v>1</v>
      </c>
      <c r="EN98" s="71">
        <v>1.5</v>
      </c>
      <c r="EO98" s="71">
        <v>2.5</v>
      </c>
      <c r="EP98" s="71">
        <v>2</v>
      </c>
      <c r="EQ98" s="71">
        <v>4.5</v>
      </c>
      <c r="ER98" s="71">
        <v>1.5</v>
      </c>
      <c r="ES98" s="12"/>
      <c r="ET98" s="12"/>
      <c r="EU98" s="12"/>
      <c r="EV98" s="12"/>
      <c r="EW98" s="12"/>
      <c r="EX98" s="12"/>
      <c r="EY98" s="12"/>
      <c r="EZ98" s="12"/>
      <c r="FA98" s="12"/>
      <c r="FB98" s="69">
        <v>0</v>
      </c>
      <c r="FC98" s="69">
        <v>0</v>
      </c>
    </row>
    <row r="99" spans="1:159">
      <c r="A99" s="88"/>
      <c r="B99" s="85"/>
      <c r="C99" s="85"/>
      <c r="D99" s="12"/>
      <c r="E99" s="12"/>
      <c r="F99" s="12"/>
      <c r="G99" s="12"/>
      <c r="H99" s="12"/>
      <c r="I99" s="12"/>
      <c r="J99" s="12"/>
      <c r="K99" s="12"/>
      <c r="L99" s="12"/>
      <c r="M99" s="12"/>
      <c r="N99" s="12"/>
      <c r="O99" s="12"/>
      <c r="P99" s="12"/>
      <c r="Q99" s="12"/>
      <c r="R99" s="12"/>
      <c r="S99" s="12"/>
      <c r="T99" s="69">
        <v>4.5</v>
      </c>
      <c r="U99" s="69">
        <v>8</v>
      </c>
      <c r="V99" s="69">
        <v>0</v>
      </c>
      <c r="W99" s="69">
        <v>12</v>
      </c>
      <c r="X99" s="69">
        <v>6.5</v>
      </c>
      <c r="Y99" s="69">
        <v>0</v>
      </c>
      <c r="Z99" s="69">
        <v>0</v>
      </c>
      <c r="AA99" s="69">
        <v>0</v>
      </c>
      <c r="AB99" s="69">
        <v>0</v>
      </c>
      <c r="AC99" s="69">
        <v>0</v>
      </c>
      <c r="AD99" s="12"/>
      <c r="AE99" s="12"/>
      <c r="AF99" s="12"/>
      <c r="AG99" s="12"/>
      <c r="AH99" s="71">
        <v>0</v>
      </c>
      <c r="AI99" s="71">
        <v>0</v>
      </c>
      <c r="AJ99" s="71">
        <v>0</v>
      </c>
      <c r="AK99" s="71">
        <v>0</v>
      </c>
      <c r="AL99" s="71">
        <v>0</v>
      </c>
      <c r="AM99" s="71">
        <v>1</v>
      </c>
      <c r="AN99" s="71">
        <v>4</v>
      </c>
      <c r="AO99" s="71">
        <v>3.5</v>
      </c>
      <c r="AP99" s="71">
        <v>0</v>
      </c>
      <c r="AQ99" s="71">
        <v>0</v>
      </c>
      <c r="AR99" s="71">
        <v>3.5</v>
      </c>
      <c r="AS99" s="71">
        <v>0</v>
      </c>
      <c r="AT99" s="71">
        <v>0</v>
      </c>
      <c r="AU99" s="71">
        <v>0</v>
      </c>
      <c r="AV99" s="71">
        <v>0</v>
      </c>
      <c r="AW99" s="71">
        <v>0</v>
      </c>
      <c r="AX99" s="71">
        <v>0</v>
      </c>
      <c r="AY99" s="71">
        <v>0</v>
      </c>
      <c r="AZ99" s="71">
        <v>0</v>
      </c>
      <c r="BA99" s="71">
        <v>0</v>
      </c>
      <c r="BB99" s="71">
        <v>0</v>
      </c>
      <c r="BC99" s="71">
        <v>0</v>
      </c>
      <c r="BD99" s="71">
        <v>0</v>
      </c>
      <c r="BE99" s="71">
        <v>0</v>
      </c>
      <c r="BF99" s="71">
        <v>0</v>
      </c>
      <c r="BG99" s="71">
        <v>0</v>
      </c>
      <c r="BH99" s="71">
        <v>0</v>
      </c>
      <c r="BI99" s="71">
        <v>0</v>
      </c>
      <c r="BJ99" s="71">
        <v>0</v>
      </c>
      <c r="BK99" s="71">
        <v>0</v>
      </c>
      <c r="BL99" s="71">
        <v>0</v>
      </c>
      <c r="BM99" s="71">
        <v>0</v>
      </c>
      <c r="BN99" s="71">
        <v>0</v>
      </c>
      <c r="BO99" s="71">
        <v>0</v>
      </c>
      <c r="BP99" s="71">
        <v>0</v>
      </c>
      <c r="BQ99" s="71">
        <v>0</v>
      </c>
      <c r="BR99" s="71">
        <v>0</v>
      </c>
      <c r="BS99" s="71">
        <v>0</v>
      </c>
      <c r="BT99" s="71">
        <v>0</v>
      </c>
      <c r="BU99" s="71">
        <v>0</v>
      </c>
      <c r="BV99" s="71">
        <v>0</v>
      </c>
      <c r="BW99" s="71">
        <v>0</v>
      </c>
      <c r="BX99" s="71">
        <v>0</v>
      </c>
      <c r="BY99" s="71">
        <v>0</v>
      </c>
      <c r="BZ99" s="71">
        <v>0</v>
      </c>
      <c r="CA99" s="71">
        <v>0</v>
      </c>
      <c r="CB99" s="71">
        <v>0</v>
      </c>
      <c r="CC99" s="71">
        <v>0</v>
      </c>
      <c r="CD99" s="71">
        <v>0</v>
      </c>
      <c r="CE99" s="71">
        <v>0</v>
      </c>
      <c r="CF99" s="71">
        <v>0</v>
      </c>
      <c r="CG99" s="71">
        <v>0</v>
      </c>
      <c r="CH99" s="71">
        <v>0</v>
      </c>
      <c r="CI99" s="71">
        <v>0</v>
      </c>
      <c r="CJ99" s="71">
        <v>0</v>
      </c>
      <c r="CK99" s="71">
        <v>0</v>
      </c>
      <c r="CL99" s="71">
        <v>0</v>
      </c>
      <c r="CM99" s="71">
        <v>0</v>
      </c>
      <c r="CN99" s="71">
        <v>0</v>
      </c>
      <c r="CO99" s="71">
        <v>0</v>
      </c>
      <c r="CP99" s="12"/>
      <c r="CQ99" s="12"/>
      <c r="CR99" s="12"/>
      <c r="CS99" s="12"/>
      <c r="CT99" s="12"/>
      <c r="CU99" s="71">
        <v>0</v>
      </c>
      <c r="CV99" s="71">
        <v>0</v>
      </c>
      <c r="CW99" s="71">
        <v>0</v>
      </c>
      <c r="CX99" s="71">
        <v>0</v>
      </c>
      <c r="CY99" s="71">
        <v>0</v>
      </c>
      <c r="CZ99" s="69">
        <v>7</v>
      </c>
      <c r="DA99" s="69">
        <v>7</v>
      </c>
      <c r="DB99" s="69">
        <v>4.5</v>
      </c>
      <c r="DC99" s="69">
        <v>7.5</v>
      </c>
      <c r="DD99" s="69">
        <v>3.5</v>
      </c>
      <c r="DE99" s="69">
        <v>0</v>
      </c>
      <c r="DF99" s="69">
        <v>1</v>
      </c>
      <c r="DG99" s="69">
        <v>0</v>
      </c>
      <c r="DH99" s="69">
        <v>0</v>
      </c>
      <c r="DI99" s="69">
        <v>0</v>
      </c>
      <c r="DJ99" s="69">
        <v>0</v>
      </c>
      <c r="DK99" s="69">
        <v>1</v>
      </c>
      <c r="DL99" s="69">
        <v>0</v>
      </c>
      <c r="DM99" s="69">
        <v>0</v>
      </c>
      <c r="DN99" s="69">
        <v>0</v>
      </c>
      <c r="DO99" s="69">
        <v>0</v>
      </c>
      <c r="DP99" s="69">
        <v>0</v>
      </c>
      <c r="DQ99" s="69">
        <v>0</v>
      </c>
      <c r="DR99" s="69">
        <v>0</v>
      </c>
      <c r="DS99" s="69">
        <v>0</v>
      </c>
      <c r="DT99" s="69">
        <v>0</v>
      </c>
      <c r="DU99" s="69">
        <v>0</v>
      </c>
      <c r="DV99" s="69">
        <v>0</v>
      </c>
      <c r="DW99" s="69">
        <v>0</v>
      </c>
      <c r="DX99" s="69">
        <v>0</v>
      </c>
      <c r="DY99" s="69">
        <v>0</v>
      </c>
      <c r="DZ99" s="69">
        <v>0</v>
      </c>
      <c r="EA99" s="69">
        <v>0</v>
      </c>
      <c r="EB99" s="71">
        <v>0</v>
      </c>
      <c r="EC99" s="71">
        <v>0</v>
      </c>
      <c r="ED99" s="71">
        <v>0</v>
      </c>
      <c r="EE99" s="71">
        <v>0</v>
      </c>
      <c r="EF99" s="71">
        <v>0</v>
      </c>
      <c r="EG99" s="69">
        <v>0</v>
      </c>
      <c r="EH99" s="69">
        <v>0</v>
      </c>
      <c r="EI99" s="69">
        <v>0</v>
      </c>
      <c r="EJ99" s="71">
        <v>0</v>
      </c>
      <c r="EK99" s="71">
        <v>0</v>
      </c>
      <c r="EL99" s="71">
        <v>1</v>
      </c>
      <c r="EM99" s="71">
        <v>0</v>
      </c>
      <c r="EN99" s="71">
        <v>0</v>
      </c>
      <c r="EO99" s="71">
        <v>0</v>
      </c>
      <c r="EP99" s="71">
        <v>0</v>
      </c>
      <c r="EQ99" s="71">
        <v>0</v>
      </c>
      <c r="ER99" s="71">
        <v>0</v>
      </c>
      <c r="ES99" s="12"/>
      <c r="ET99" s="12"/>
      <c r="EU99" s="12"/>
      <c r="EV99" s="12"/>
      <c r="EW99" s="12"/>
      <c r="EX99" s="12"/>
      <c r="EY99" s="12"/>
      <c r="EZ99" s="12"/>
      <c r="FA99" s="12"/>
      <c r="FB99" s="69">
        <v>0</v>
      </c>
      <c r="FC99" s="69">
        <v>0.5</v>
      </c>
    </row>
    <row r="100" spans="1:159">
      <c r="A100" s="88"/>
      <c r="B100" s="85"/>
      <c r="C100" s="85"/>
      <c r="D100" s="12"/>
      <c r="E100" s="12"/>
      <c r="F100" s="12"/>
      <c r="G100" s="12"/>
      <c r="H100" s="12"/>
      <c r="I100" s="12"/>
      <c r="J100" s="12"/>
      <c r="K100" s="12"/>
      <c r="L100" s="12"/>
      <c r="M100" s="12"/>
      <c r="N100" s="12"/>
      <c r="O100" s="12"/>
      <c r="P100" s="12"/>
      <c r="Q100" s="12"/>
      <c r="R100" s="12"/>
      <c r="S100" s="12"/>
      <c r="T100" s="69"/>
      <c r="U100" s="69"/>
      <c r="V100" s="69"/>
      <c r="W100" s="69"/>
      <c r="X100" s="69"/>
      <c r="Y100" s="69"/>
      <c r="Z100" s="69"/>
      <c r="AA100" s="69"/>
      <c r="AB100" s="69"/>
      <c r="AC100" s="69"/>
      <c r="AD100" s="12"/>
      <c r="AE100" s="12"/>
      <c r="AF100" s="12"/>
      <c r="AG100" s="12"/>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12"/>
      <c r="CQ100" s="12"/>
      <c r="CR100" s="12"/>
      <c r="CS100" s="12"/>
      <c r="CT100" s="12"/>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c r="EO100" s="69"/>
      <c r="EP100" s="69"/>
      <c r="EQ100" s="69"/>
      <c r="ER100" s="69"/>
      <c r="ES100" s="12"/>
      <c r="ET100" s="12"/>
      <c r="EU100" s="12"/>
      <c r="EV100" s="12"/>
      <c r="EW100" s="12"/>
      <c r="EX100" s="12"/>
      <c r="EY100" s="12"/>
      <c r="EZ100" s="12"/>
      <c r="FA100" s="12"/>
      <c r="FB100" s="69"/>
      <c r="FC100" s="69"/>
    </row>
    <row r="101" spans="1:159">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row>
    <row r="102" spans="1:159">
      <c r="A102" s="11">
        <v>0</v>
      </c>
      <c r="B102" s="11">
        <v>0</v>
      </c>
      <c r="C102" s="11">
        <v>0</v>
      </c>
      <c r="D102" s="11">
        <v>0</v>
      </c>
      <c r="E102" s="11">
        <v>0</v>
      </c>
      <c r="F102" s="11">
        <v>0</v>
      </c>
      <c r="G102" s="11">
        <v>0</v>
      </c>
      <c r="H102" s="11">
        <v>0</v>
      </c>
      <c r="I102" s="11">
        <v>0</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s="11">
        <v>0</v>
      </c>
      <c r="BY102" s="11">
        <v>0</v>
      </c>
      <c r="BZ102" s="11">
        <v>0</v>
      </c>
      <c r="CA102" s="11">
        <v>0</v>
      </c>
      <c r="CB102" s="11">
        <v>0</v>
      </c>
      <c r="CC102" s="11">
        <v>0</v>
      </c>
      <c r="CD102" s="11">
        <v>0</v>
      </c>
      <c r="CE102" s="11">
        <v>0</v>
      </c>
      <c r="CF102" s="11">
        <v>0</v>
      </c>
      <c r="CG102" s="11">
        <v>0</v>
      </c>
      <c r="CH102" s="11">
        <v>0</v>
      </c>
      <c r="CI102" s="11">
        <v>0</v>
      </c>
      <c r="CJ102" s="11">
        <v>0</v>
      </c>
      <c r="CK102" s="11">
        <v>0</v>
      </c>
      <c r="CL102" s="11">
        <v>0</v>
      </c>
      <c r="CM102" s="11">
        <v>0</v>
      </c>
      <c r="CN102" s="11">
        <v>0</v>
      </c>
      <c r="CO102" s="11">
        <v>0</v>
      </c>
      <c r="CP102" s="11">
        <v>0</v>
      </c>
      <c r="CQ102" s="11">
        <v>0</v>
      </c>
      <c r="CR102" s="11">
        <v>0</v>
      </c>
      <c r="CS102" s="11">
        <v>0</v>
      </c>
      <c r="CT102" s="11">
        <v>0</v>
      </c>
      <c r="CU102" s="11">
        <v>0</v>
      </c>
      <c r="CV102" s="11">
        <v>0</v>
      </c>
      <c r="CW102" s="11">
        <v>0</v>
      </c>
      <c r="CX102" s="11">
        <v>0</v>
      </c>
      <c r="CY102" s="11">
        <v>0</v>
      </c>
      <c r="CZ102" s="11">
        <v>0</v>
      </c>
      <c r="DA102" s="11">
        <v>0</v>
      </c>
      <c r="DB102" s="11">
        <v>0</v>
      </c>
      <c r="DC102" s="11">
        <v>0</v>
      </c>
      <c r="DD102" s="11">
        <v>0</v>
      </c>
      <c r="DE102" s="11">
        <v>0</v>
      </c>
      <c r="DF102" s="11">
        <v>0</v>
      </c>
      <c r="DG102" s="11">
        <v>0</v>
      </c>
      <c r="DH102" s="11">
        <v>0</v>
      </c>
      <c r="DI102" s="11">
        <v>0</v>
      </c>
      <c r="DJ102" s="11">
        <v>0</v>
      </c>
      <c r="DK102" s="11">
        <v>0</v>
      </c>
      <c r="DL102" s="11">
        <v>0</v>
      </c>
      <c r="DM102" s="11">
        <v>0</v>
      </c>
      <c r="DN102" s="11">
        <v>0</v>
      </c>
      <c r="DO102" s="11">
        <v>0</v>
      </c>
      <c r="DP102" s="11">
        <v>0</v>
      </c>
      <c r="DQ102" s="11">
        <v>0</v>
      </c>
      <c r="DR102" s="11">
        <v>0</v>
      </c>
      <c r="DS102" s="11">
        <v>0</v>
      </c>
      <c r="DT102" s="11">
        <v>0</v>
      </c>
      <c r="DU102" s="11">
        <v>0</v>
      </c>
      <c r="DV102" s="11">
        <v>0</v>
      </c>
      <c r="DW102" s="11">
        <v>0</v>
      </c>
      <c r="DX102" s="11">
        <v>0</v>
      </c>
      <c r="DY102" s="11">
        <v>0</v>
      </c>
      <c r="DZ102" s="11">
        <v>0</v>
      </c>
      <c r="EA102" s="11">
        <v>0</v>
      </c>
      <c r="EB102" s="11">
        <v>0</v>
      </c>
      <c r="EC102" s="11">
        <v>0</v>
      </c>
      <c r="ED102" s="11">
        <v>0</v>
      </c>
      <c r="EE102" s="11">
        <v>0</v>
      </c>
      <c r="EF102" s="11">
        <v>0</v>
      </c>
      <c r="EG102" s="11">
        <v>0</v>
      </c>
      <c r="EH102" s="11">
        <v>0</v>
      </c>
      <c r="EI102" s="11">
        <v>0</v>
      </c>
      <c r="EJ102" s="11">
        <v>0</v>
      </c>
      <c r="EK102" s="11">
        <v>0</v>
      </c>
      <c r="EL102" s="11">
        <v>0</v>
      </c>
      <c r="EM102" s="11">
        <v>0</v>
      </c>
      <c r="EN102" s="11">
        <v>0</v>
      </c>
      <c r="EO102" s="11">
        <v>0</v>
      </c>
      <c r="EP102" s="11">
        <v>0</v>
      </c>
      <c r="EQ102" s="11">
        <v>0</v>
      </c>
      <c r="ER102" s="11">
        <v>0</v>
      </c>
      <c r="ES102" s="11">
        <v>0</v>
      </c>
      <c r="ET102" s="11">
        <v>0</v>
      </c>
      <c r="EU102" s="11">
        <v>0</v>
      </c>
      <c r="EV102" s="11">
        <v>0</v>
      </c>
      <c r="EW102" s="11">
        <v>0</v>
      </c>
      <c r="EX102" s="11">
        <v>0</v>
      </c>
      <c r="EY102" s="11">
        <v>0</v>
      </c>
      <c r="EZ102" s="11">
        <v>0</v>
      </c>
      <c r="FA102" s="11">
        <v>0</v>
      </c>
      <c r="FB102" s="11">
        <v>0</v>
      </c>
      <c r="FC102" s="11">
        <v>0</v>
      </c>
    </row>
    <row r="103" spans="1:159">
      <c r="A103" s="11">
        <v>0</v>
      </c>
      <c r="B103" s="11">
        <v>0</v>
      </c>
      <c r="C103" s="11">
        <v>0</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3</v>
      </c>
      <c r="AI103" s="11">
        <v>3</v>
      </c>
      <c r="AJ103" s="11">
        <v>3</v>
      </c>
      <c r="AK103" s="11">
        <v>3</v>
      </c>
      <c r="AL103" s="11">
        <v>3</v>
      </c>
      <c r="AM103" s="11">
        <v>3</v>
      </c>
      <c r="AN103" s="11">
        <v>3</v>
      </c>
      <c r="AO103" s="11">
        <v>3</v>
      </c>
      <c r="AP103" s="11">
        <v>3</v>
      </c>
      <c r="AQ103" s="11">
        <v>3</v>
      </c>
      <c r="AR103" s="11">
        <v>2.5</v>
      </c>
      <c r="AS103" s="11">
        <v>2.5</v>
      </c>
      <c r="AT103" s="11">
        <v>3</v>
      </c>
      <c r="AU103" s="11">
        <v>3</v>
      </c>
      <c r="AV103" s="11">
        <v>3</v>
      </c>
      <c r="AW103" s="11">
        <v>3</v>
      </c>
      <c r="AX103" s="11">
        <v>3</v>
      </c>
      <c r="AY103" s="11">
        <v>3</v>
      </c>
      <c r="AZ103" s="11">
        <v>3</v>
      </c>
      <c r="BA103" s="11">
        <v>3</v>
      </c>
      <c r="BB103" s="11">
        <v>3</v>
      </c>
      <c r="BC103" s="11">
        <v>3</v>
      </c>
      <c r="BD103" s="11">
        <v>3</v>
      </c>
      <c r="BE103" s="11">
        <v>3</v>
      </c>
      <c r="BF103" s="11">
        <v>3</v>
      </c>
      <c r="BG103" s="11">
        <v>3</v>
      </c>
      <c r="BH103" s="11">
        <v>3</v>
      </c>
      <c r="BI103" s="11">
        <v>3</v>
      </c>
      <c r="BJ103" s="11">
        <v>3</v>
      </c>
      <c r="BK103" s="11">
        <v>3</v>
      </c>
      <c r="BL103" s="11">
        <v>3</v>
      </c>
      <c r="BM103" s="11">
        <v>3</v>
      </c>
      <c r="BN103" s="11">
        <v>3</v>
      </c>
      <c r="BO103" s="11">
        <v>3</v>
      </c>
      <c r="BP103" s="11">
        <v>3</v>
      </c>
      <c r="BQ103" s="11">
        <v>3</v>
      </c>
      <c r="BR103" s="11">
        <v>3</v>
      </c>
      <c r="BS103" s="11">
        <v>3</v>
      </c>
      <c r="BT103" s="11">
        <v>3</v>
      </c>
      <c r="BU103" s="11">
        <v>3</v>
      </c>
      <c r="BV103" s="11">
        <v>3</v>
      </c>
      <c r="BW103" s="11">
        <v>3</v>
      </c>
      <c r="BX103" s="11">
        <v>3</v>
      </c>
      <c r="BY103" s="11">
        <v>3</v>
      </c>
      <c r="BZ103" s="11">
        <v>3</v>
      </c>
      <c r="CA103" s="11">
        <v>3</v>
      </c>
      <c r="CB103" s="11">
        <v>3</v>
      </c>
      <c r="CC103" s="11">
        <v>3</v>
      </c>
      <c r="CD103" s="11">
        <v>3</v>
      </c>
      <c r="CE103" s="11">
        <v>3</v>
      </c>
      <c r="CF103" s="11">
        <v>3</v>
      </c>
      <c r="CG103" s="11">
        <v>3</v>
      </c>
      <c r="CH103" s="11">
        <v>3</v>
      </c>
      <c r="CI103" s="11">
        <v>3</v>
      </c>
      <c r="CJ103" s="11">
        <v>3</v>
      </c>
      <c r="CK103" s="11">
        <v>3</v>
      </c>
      <c r="CL103" s="11">
        <v>3</v>
      </c>
      <c r="CM103" s="11">
        <v>3</v>
      </c>
      <c r="CN103" s="11">
        <v>3</v>
      </c>
      <c r="CO103" s="11">
        <v>3</v>
      </c>
      <c r="CP103" s="11">
        <v>0</v>
      </c>
      <c r="CQ103" s="11">
        <v>0</v>
      </c>
      <c r="CR103" s="11">
        <v>0</v>
      </c>
      <c r="CS103" s="11">
        <v>0</v>
      </c>
      <c r="CT103" s="11">
        <v>0</v>
      </c>
      <c r="CU103" s="11">
        <v>3</v>
      </c>
      <c r="CV103" s="11">
        <v>3</v>
      </c>
      <c r="CW103" s="11">
        <v>3</v>
      </c>
      <c r="CX103" s="11">
        <v>3</v>
      </c>
      <c r="CY103" s="11">
        <v>3</v>
      </c>
      <c r="CZ103" s="11">
        <v>0</v>
      </c>
      <c r="DA103" s="11">
        <v>0</v>
      </c>
      <c r="DB103" s="11">
        <v>0</v>
      </c>
      <c r="DC103" s="11">
        <v>0</v>
      </c>
      <c r="DD103" s="11">
        <v>0</v>
      </c>
      <c r="DE103" s="11">
        <v>0</v>
      </c>
      <c r="DF103" s="11">
        <v>0</v>
      </c>
      <c r="DG103" s="11">
        <v>0</v>
      </c>
      <c r="DH103" s="11">
        <v>0</v>
      </c>
      <c r="DI103" s="11">
        <v>0</v>
      </c>
      <c r="DJ103" s="11">
        <v>0</v>
      </c>
      <c r="DK103" s="11">
        <v>0</v>
      </c>
      <c r="DL103" s="11">
        <v>0</v>
      </c>
      <c r="DM103" s="11">
        <v>0</v>
      </c>
      <c r="DN103" s="11">
        <v>0</v>
      </c>
      <c r="DO103" s="11">
        <v>0</v>
      </c>
      <c r="DP103" s="11">
        <v>0</v>
      </c>
      <c r="DQ103" s="11">
        <v>0</v>
      </c>
      <c r="DR103" s="11">
        <v>0</v>
      </c>
      <c r="DS103" s="11">
        <v>0</v>
      </c>
      <c r="DT103" s="11">
        <v>0</v>
      </c>
      <c r="DU103" s="11">
        <v>0</v>
      </c>
      <c r="DV103" s="11">
        <v>0</v>
      </c>
      <c r="DW103" s="11">
        <v>0</v>
      </c>
      <c r="DX103" s="11">
        <v>0</v>
      </c>
      <c r="DY103" s="11">
        <v>0</v>
      </c>
      <c r="DZ103" s="11">
        <v>0</v>
      </c>
      <c r="EA103" s="11">
        <v>0</v>
      </c>
      <c r="EB103" s="11">
        <v>3</v>
      </c>
      <c r="EC103" s="11">
        <v>3</v>
      </c>
      <c r="ED103" s="11">
        <v>3</v>
      </c>
      <c r="EE103" s="11">
        <v>3</v>
      </c>
      <c r="EF103" s="11">
        <v>3</v>
      </c>
      <c r="EG103" s="11">
        <v>4</v>
      </c>
      <c r="EH103" s="11">
        <v>4</v>
      </c>
      <c r="EI103" s="11">
        <v>4</v>
      </c>
      <c r="EJ103" s="11">
        <v>2.5</v>
      </c>
      <c r="EK103" s="11">
        <v>3</v>
      </c>
      <c r="EL103" s="11">
        <v>3</v>
      </c>
      <c r="EM103" s="11">
        <v>3</v>
      </c>
      <c r="EN103" s="11">
        <v>3</v>
      </c>
      <c r="EO103" s="11">
        <v>3</v>
      </c>
      <c r="EP103" s="11">
        <v>3</v>
      </c>
      <c r="EQ103" s="11">
        <v>3</v>
      </c>
      <c r="ER103" s="11">
        <v>3</v>
      </c>
      <c r="ES103" s="11">
        <v>0</v>
      </c>
      <c r="ET103" s="11">
        <v>0</v>
      </c>
      <c r="EU103" s="11">
        <v>0</v>
      </c>
      <c r="EV103" s="11">
        <v>0</v>
      </c>
      <c r="EW103" s="11">
        <v>0</v>
      </c>
      <c r="EX103" s="11">
        <v>0</v>
      </c>
      <c r="EY103" s="11">
        <v>0</v>
      </c>
      <c r="EZ103" s="11">
        <v>0</v>
      </c>
      <c r="FA103" s="11">
        <v>0</v>
      </c>
      <c r="FB103" s="11">
        <v>0</v>
      </c>
      <c r="FC103" s="11">
        <v>0</v>
      </c>
    </row>
    <row r="104" spans="1:159">
      <c r="A104" s="11">
        <v>0</v>
      </c>
      <c r="B104" s="11">
        <v>0</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0.5</v>
      </c>
      <c r="AI104" s="11">
        <v>0.5</v>
      </c>
      <c r="AJ104" s="11">
        <v>0.5</v>
      </c>
      <c r="AK104" s="11">
        <v>0.5</v>
      </c>
      <c r="AL104" s="11">
        <v>0.5</v>
      </c>
      <c r="AM104" s="11">
        <v>0.5</v>
      </c>
      <c r="AN104" s="11">
        <v>0.5</v>
      </c>
      <c r="AO104" s="11">
        <v>0.5</v>
      </c>
      <c r="AP104" s="11">
        <v>0.5</v>
      </c>
      <c r="AQ104" s="11">
        <v>0.5</v>
      </c>
      <c r="AR104" s="11">
        <v>0</v>
      </c>
      <c r="AS104" s="11">
        <v>0</v>
      </c>
      <c r="AT104" s="11">
        <v>0.5</v>
      </c>
      <c r="AU104" s="11">
        <v>0.5</v>
      </c>
      <c r="AV104" s="11">
        <v>0.5</v>
      </c>
      <c r="AW104" s="11">
        <v>0.5</v>
      </c>
      <c r="AX104" s="11">
        <v>0.5</v>
      </c>
      <c r="AY104" s="11">
        <v>0.5</v>
      </c>
      <c r="AZ104" s="11">
        <v>0.5</v>
      </c>
      <c r="BA104" s="11">
        <v>0.5</v>
      </c>
      <c r="BB104" s="11">
        <v>0.5</v>
      </c>
      <c r="BC104" s="11">
        <v>0.5</v>
      </c>
      <c r="BD104" s="11">
        <v>0.5</v>
      </c>
      <c r="BE104" s="11">
        <v>0.5</v>
      </c>
      <c r="BF104" s="11">
        <v>0.5</v>
      </c>
      <c r="BG104" s="11">
        <v>0.5</v>
      </c>
      <c r="BH104" s="11">
        <v>0.5</v>
      </c>
      <c r="BI104" s="11">
        <v>0.5</v>
      </c>
      <c r="BJ104" s="11">
        <v>0.5</v>
      </c>
      <c r="BK104" s="11">
        <v>0.5</v>
      </c>
      <c r="BL104" s="11">
        <v>0.5</v>
      </c>
      <c r="BM104" s="11">
        <v>0.5</v>
      </c>
      <c r="BN104" s="11">
        <v>0.5</v>
      </c>
      <c r="BO104" s="11">
        <v>0.5</v>
      </c>
      <c r="BP104" s="11">
        <v>0.5</v>
      </c>
      <c r="BQ104" s="11">
        <v>0.5</v>
      </c>
      <c r="BR104" s="11">
        <v>0.5</v>
      </c>
      <c r="BS104" s="11">
        <v>0.5</v>
      </c>
      <c r="BT104" s="11">
        <v>0.5</v>
      </c>
      <c r="BU104" s="11">
        <v>0.5</v>
      </c>
      <c r="BV104" s="11">
        <v>0.5</v>
      </c>
      <c r="BW104" s="11">
        <v>0.5</v>
      </c>
      <c r="BX104" s="11">
        <v>0.5</v>
      </c>
      <c r="BY104" s="11">
        <v>0.5</v>
      </c>
      <c r="BZ104" s="11">
        <v>0.5</v>
      </c>
      <c r="CA104" s="11">
        <v>0.5</v>
      </c>
      <c r="CB104" s="11">
        <v>0.5</v>
      </c>
      <c r="CC104" s="11">
        <v>0.5</v>
      </c>
      <c r="CD104" s="11">
        <v>0.5</v>
      </c>
      <c r="CE104" s="11">
        <v>0.5</v>
      </c>
      <c r="CF104" s="11">
        <v>0.5</v>
      </c>
      <c r="CG104" s="11">
        <v>0.5</v>
      </c>
      <c r="CH104" s="11">
        <v>0.5</v>
      </c>
      <c r="CI104" s="11">
        <v>0.5</v>
      </c>
      <c r="CJ104" s="11">
        <v>0.5</v>
      </c>
      <c r="CK104" s="11">
        <v>0.5</v>
      </c>
      <c r="CL104" s="11">
        <v>0.5</v>
      </c>
      <c r="CM104" s="11">
        <v>0.5</v>
      </c>
      <c r="CN104" s="11">
        <v>0.5</v>
      </c>
      <c r="CO104" s="11">
        <v>0.5</v>
      </c>
      <c r="CP104" s="11">
        <v>0</v>
      </c>
      <c r="CQ104" s="11">
        <v>0</v>
      </c>
      <c r="CR104" s="11">
        <v>0</v>
      </c>
      <c r="CS104" s="11">
        <v>0</v>
      </c>
      <c r="CT104" s="11">
        <v>0</v>
      </c>
      <c r="CU104" s="11">
        <v>0.5</v>
      </c>
      <c r="CV104" s="11">
        <v>0.5</v>
      </c>
      <c r="CW104" s="11">
        <v>0.5</v>
      </c>
      <c r="CX104" s="11">
        <v>0.5</v>
      </c>
      <c r="CY104" s="11">
        <v>0.5</v>
      </c>
      <c r="CZ104" s="11">
        <v>0</v>
      </c>
      <c r="DA104" s="11">
        <v>0</v>
      </c>
      <c r="DB104" s="11">
        <v>0</v>
      </c>
      <c r="DC104" s="11">
        <v>0</v>
      </c>
      <c r="DD104" s="11">
        <v>0</v>
      </c>
      <c r="DE104" s="11">
        <v>0</v>
      </c>
      <c r="DF104" s="11">
        <v>0</v>
      </c>
      <c r="DG104" s="11">
        <v>0</v>
      </c>
      <c r="DH104" s="11">
        <v>0</v>
      </c>
      <c r="DI104" s="11">
        <v>0</v>
      </c>
      <c r="DJ104" s="11">
        <v>0</v>
      </c>
      <c r="DK104" s="11">
        <v>0</v>
      </c>
      <c r="DL104" s="11">
        <v>0</v>
      </c>
      <c r="DM104" s="11">
        <v>0</v>
      </c>
      <c r="DN104" s="11">
        <v>0</v>
      </c>
      <c r="DO104" s="11">
        <v>0</v>
      </c>
      <c r="DP104" s="11">
        <v>0</v>
      </c>
      <c r="DQ104" s="11">
        <v>0</v>
      </c>
      <c r="DR104" s="11">
        <v>0</v>
      </c>
      <c r="DS104" s="11">
        <v>0</v>
      </c>
      <c r="DT104" s="11">
        <v>0</v>
      </c>
      <c r="DU104" s="11">
        <v>0</v>
      </c>
      <c r="DV104" s="11">
        <v>0</v>
      </c>
      <c r="DW104" s="11">
        <v>0</v>
      </c>
      <c r="DX104" s="11">
        <v>0</v>
      </c>
      <c r="DY104" s="11">
        <v>0</v>
      </c>
      <c r="DZ104" s="11">
        <v>0</v>
      </c>
      <c r="EA104" s="11">
        <v>0</v>
      </c>
      <c r="EB104" s="11">
        <v>0.5</v>
      </c>
      <c r="EC104" s="11">
        <v>0.5</v>
      </c>
      <c r="ED104" s="11">
        <v>0.5</v>
      </c>
      <c r="EE104" s="11">
        <v>0.5</v>
      </c>
      <c r="EF104" s="11">
        <v>0.5</v>
      </c>
      <c r="EG104" s="11">
        <v>0</v>
      </c>
      <c r="EH104" s="11">
        <v>0</v>
      </c>
      <c r="EI104" s="11">
        <v>0</v>
      </c>
      <c r="EJ104" s="11">
        <v>0</v>
      </c>
      <c r="EK104" s="11">
        <v>0.5</v>
      </c>
      <c r="EL104" s="11">
        <v>0.5</v>
      </c>
      <c r="EM104" s="11">
        <v>0.5</v>
      </c>
      <c r="EN104" s="11">
        <v>0.5</v>
      </c>
      <c r="EO104" s="11">
        <v>0.5</v>
      </c>
      <c r="EP104" s="11">
        <v>0.5</v>
      </c>
      <c r="EQ104" s="11">
        <v>0.5</v>
      </c>
      <c r="ER104" s="11">
        <v>0.5</v>
      </c>
      <c r="ES104" s="11">
        <v>0</v>
      </c>
      <c r="ET104" s="11">
        <v>0</v>
      </c>
      <c r="EU104" s="11">
        <v>0</v>
      </c>
      <c r="EV104" s="11">
        <v>0</v>
      </c>
      <c r="EW104" s="11">
        <v>0</v>
      </c>
      <c r="EX104" s="11">
        <v>0</v>
      </c>
      <c r="EY104" s="11">
        <v>0</v>
      </c>
      <c r="EZ104" s="11">
        <v>0</v>
      </c>
      <c r="FA104" s="11">
        <v>0</v>
      </c>
      <c r="FB104" s="11">
        <v>0</v>
      </c>
      <c r="FC104" s="11">
        <v>0</v>
      </c>
    </row>
    <row r="105" spans="1:159">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row>
    <row r="106" spans="1:159">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row>
    <row r="107" spans="1:159">
      <c r="A107" s="11">
        <v>0</v>
      </c>
      <c r="B107" s="11">
        <v>0</v>
      </c>
      <c r="C107" s="11">
        <v>0</v>
      </c>
      <c r="D107" s="11">
        <v>0</v>
      </c>
      <c r="E107" s="11">
        <v>0</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s="11">
        <v>0</v>
      </c>
      <c r="BY107" s="11">
        <v>0</v>
      </c>
      <c r="BZ107" s="11">
        <v>0</v>
      </c>
      <c r="CA107" s="11">
        <v>0</v>
      </c>
      <c r="CB107" s="11">
        <v>0</v>
      </c>
      <c r="CC107" s="11">
        <v>0</v>
      </c>
      <c r="CD107" s="11">
        <v>0</v>
      </c>
      <c r="CE107" s="11">
        <v>0</v>
      </c>
      <c r="CF107" s="11">
        <v>0</v>
      </c>
      <c r="CG107" s="11">
        <v>0</v>
      </c>
      <c r="CH107" s="11">
        <v>0</v>
      </c>
      <c r="CI107" s="11">
        <v>0</v>
      </c>
      <c r="CJ107" s="11">
        <v>0</v>
      </c>
      <c r="CK107" s="11">
        <v>0</v>
      </c>
      <c r="CL107" s="11">
        <v>0</v>
      </c>
      <c r="CM107" s="11">
        <v>0</v>
      </c>
      <c r="CN107" s="11">
        <v>0</v>
      </c>
      <c r="CO107" s="11">
        <v>0</v>
      </c>
      <c r="CP107" s="11">
        <v>0</v>
      </c>
      <c r="CQ107" s="11">
        <v>0</v>
      </c>
      <c r="CR107" s="11">
        <v>0</v>
      </c>
      <c r="CS107" s="11">
        <v>0</v>
      </c>
      <c r="CT107" s="11">
        <v>0</v>
      </c>
      <c r="CU107" s="11">
        <v>0</v>
      </c>
      <c r="CV107" s="11">
        <v>0</v>
      </c>
      <c r="CW107" s="11">
        <v>0</v>
      </c>
      <c r="CX107" s="11">
        <v>0</v>
      </c>
      <c r="CY107" s="11">
        <v>0</v>
      </c>
      <c r="CZ107" s="11">
        <v>0</v>
      </c>
      <c r="DA107" s="11">
        <v>0</v>
      </c>
      <c r="DB107" s="11">
        <v>0</v>
      </c>
      <c r="DC107" s="11">
        <v>0</v>
      </c>
      <c r="DD107" s="11">
        <v>0</v>
      </c>
      <c r="DE107" s="11">
        <v>0</v>
      </c>
      <c r="DF107" s="11">
        <v>0</v>
      </c>
      <c r="DG107" s="11">
        <v>0</v>
      </c>
      <c r="DH107" s="11">
        <v>0</v>
      </c>
      <c r="DI107" s="11">
        <v>0</v>
      </c>
      <c r="DJ107" s="11">
        <v>0</v>
      </c>
      <c r="DK107" s="11">
        <v>0</v>
      </c>
      <c r="DL107" s="11">
        <v>0</v>
      </c>
      <c r="DM107" s="11">
        <v>0</v>
      </c>
      <c r="DN107" s="11">
        <v>0</v>
      </c>
      <c r="DO107" s="11">
        <v>0</v>
      </c>
      <c r="DP107" s="11">
        <v>0</v>
      </c>
      <c r="DQ107" s="11">
        <v>0</v>
      </c>
      <c r="DR107" s="11">
        <v>0</v>
      </c>
      <c r="DS107" s="11">
        <v>0</v>
      </c>
      <c r="DT107" s="11">
        <v>0</v>
      </c>
      <c r="DU107" s="11">
        <v>0</v>
      </c>
      <c r="DV107" s="11">
        <v>0</v>
      </c>
      <c r="DW107" s="11">
        <v>0</v>
      </c>
      <c r="DX107" s="11">
        <v>0</v>
      </c>
      <c r="DY107" s="11">
        <v>0</v>
      </c>
      <c r="DZ107" s="11">
        <v>0</v>
      </c>
      <c r="EA107" s="11">
        <v>0</v>
      </c>
      <c r="EB107" s="11">
        <v>0</v>
      </c>
      <c r="EC107" s="11">
        <v>0</v>
      </c>
      <c r="ED107" s="11">
        <v>0</v>
      </c>
      <c r="EE107" s="11">
        <v>0</v>
      </c>
      <c r="EF107" s="11">
        <v>0</v>
      </c>
      <c r="EG107" s="11">
        <v>0</v>
      </c>
      <c r="EH107" s="11">
        <v>0</v>
      </c>
      <c r="EI107" s="11">
        <v>0</v>
      </c>
      <c r="EJ107" s="11">
        <v>0</v>
      </c>
      <c r="EK107" s="11">
        <v>0</v>
      </c>
      <c r="EL107" s="11">
        <v>0</v>
      </c>
      <c r="EM107" s="11">
        <v>0</v>
      </c>
      <c r="EN107" s="11">
        <v>0</v>
      </c>
      <c r="EO107" s="11">
        <v>0</v>
      </c>
      <c r="EP107" s="11">
        <v>0</v>
      </c>
      <c r="EQ107" s="11">
        <v>0</v>
      </c>
      <c r="ER107" s="11">
        <v>0</v>
      </c>
      <c r="ES107" s="11">
        <v>0</v>
      </c>
      <c r="ET107" s="11">
        <v>0</v>
      </c>
      <c r="EU107" s="11">
        <v>0</v>
      </c>
      <c r="EV107" s="11">
        <v>0</v>
      </c>
      <c r="EW107" s="11">
        <v>0</v>
      </c>
      <c r="EX107" s="11">
        <v>0</v>
      </c>
      <c r="EY107" s="11">
        <v>0</v>
      </c>
      <c r="EZ107" s="11">
        <v>0</v>
      </c>
      <c r="FA107" s="11">
        <v>0</v>
      </c>
      <c r="FB107" s="11">
        <v>0</v>
      </c>
      <c r="FC107" s="11">
        <v>0</v>
      </c>
    </row>
    <row r="108" spans="1:159">
      <c r="A108" s="11">
        <v>0</v>
      </c>
      <c r="B108" s="11">
        <v>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s="11">
        <v>0</v>
      </c>
      <c r="BY108" s="11">
        <v>0</v>
      </c>
      <c r="BZ108" s="11">
        <v>0</v>
      </c>
      <c r="CA108" s="11">
        <v>0</v>
      </c>
      <c r="CB108" s="11">
        <v>0</v>
      </c>
      <c r="CC108" s="11">
        <v>0</v>
      </c>
      <c r="CD108" s="11">
        <v>0</v>
      </c>
      <c r="CE108" s="11">
        <v>0</v>
      </c>
      <c r="CF108" s="11">
        <v>0</v>
      </c>
      <c r="CG108" s="11">
        <v>0</v>
      </c>
      <c r="CH108" s="11">
        <v>0</v>
      </c>
      <c r="CI108" s="11">
        <v>0</v>
      </c>
      <c r="CJ108" s="11">
        <v>0</v>
      </c>
      <c r="CK108" s="11">
        <v>0</v>
      </c>
      <c r="CL108" s="11">
        <v>0</v>
      </c>
      <c r="CM108" s="11">
        <v>0</v>
      </c>
      <c r="CN108" s="11">
        <v>0</v>
      </c>
      <c r="CO108" s="11">
        <v>0</v>
      </c>
      <c r="CP108" s="11">
        <v>0</v>
      </c>
      <c r="CQ108" s="11">
        <v>0</v>
      </c>
      <c r="CR108" s="11">
        <v>0</v>
      </c>
      <c r="CS108" s="11">
        <v>0</v>
      </c>
      <c r="CT108" s="11">
        <v>0</v>
      </c>
      <c r="CU108" s="11">
        <v>0</v>
      </c>
      <c r="CV108" s="11">
        <v>0</v>
      </c>
      <c r="CW108" s="11">
        <v>0</v>
      </c>
      <c r="CX108" s="11">
        <v>0</v>
      </c>
      <c r="CY108" s="11">
        <v>0</v>
      </c>
      <c r="CZ108" s="11">
        <v>0</v>
      </c>
      <c r="DA108" s="11">
        <v>0</v>
      </c>
      <c r="DB108" s="11">
        <v>0</v>
      </c>
      <c r="DC108" s="11">
        <v>0</v>
      </c>
      <c r="DD108" s="11">
        <v>0</v>
      </c>
      <c r="DE108" s="11">
        <v>0</v>
      </c>
      <c r="DF108" s="11">
        <v>0</v>
      </c>
      <c r="DG108" s="11">
        <v>0</v>
      </c>
      <c r="DH108" s="11">
        <v>0</v>
      </c>
      <c r="DI108" s="11">
        <v>0</v>
      </c>
      <c r="DJ108" s="11">
        <v>0</v>
      </c>
      <c r="DK108" s="11">
        <v>0</v>
      </c>
      <c r="DL108" s="11">
        <v>0</v>
      </c>
      <c r="DM108" s="11">
        <v>0</v>
      </c>
      <c r="DN108" s="11">
        <v>0</v>
      </c>
      <c r="DO108" s="11">
        <v>0</v>
      </c>
      <c r="DP108" s="11">
        <v>0</v>
      </c>
      <c r="DQ108" s="11">
        <v>0</v>
      </c>
      <c r="DR108" s="11">
        <v>0</v>
      </c>
      <c r="DS108" s="11">
        <v>0</v>
      </c>
      <c r="DT108" s="11">
        <v>0</v>
      </c>
      <c r="DU108" s="11">
        <v>0</v>
      </c>
      <c r="DV108" s="11">
        <v>0</v>
      </c>
      <c r="DW108" s="11">
        <v>0</v>
      </c>
      <c r="DX108" s="11">
        <v>0</v>
      </c>
      <c r="DY108" s="11">
        <v>0</v>
      </c>
      <c r="DZ108" s="11">
        <v>0</v>
      </c>
      <c r="EA108" s="11">
        <v>0</v>
      </c>
      <c r="EB108" s="11">
        <v>0</v>
      </c>
      <c r="EC108" s="11">
        <v>0</v>
      </c>
      <c r="ED108" s="11">
        <v>0</v>
      </c>
      <c r="EE108" s="11">
        <v>0</v>
      </c>
      <c r="EF108" s="11">
        <v>0</v>
      </c>
      <c r="EG108" s="11">
        <v>0</v>
      </c>
      <c r="EH108" s="11">
        <v>0</v>
      </c>
      <c r="EI108" s="11">
        <v>0</v>
      </c>
      <c r="EJ108" s="11">
        <v>0</v>
      </c>
      <c r="EK108" s="11">
        <v>0</v>
      </c>
      <c r="EL108" s="11">
        <v>0</v>
      </c>
      <c r="EM108" s="11">
        <v>0</v>
      </c>
      <c r="EN108" s="11">
        <v>0</v>
      </c>
      <c r="EO108" s="11">
        <v>0</v>
      </c>
      <c r="EP108" s="11">
        <v>0</v>
      </c>
      <c r="EQ108" s="11">
        <v>0</v>
      </c>
      <c r="ER108" s="11">
        <v>0</v>
      </c>
      <c r="ES108" s="11">
        <v>0</v>
      </c>
      <c r="ET108" s="11">
        <v>0</v>
      </c>
      <c r="EU108" s="11">
        <v>0</v>
      </c>
      <c r="EV108" s="11">
        <v>0</v>
      </c>
      <c r="EW108" s="11">
        <v>0</v>
      </c>
      <c r="EX108" s="11">
        <v>0</v>
      </c>
      <c r="EY108" s="11">
        <v>0</v>
      </c>
      <c r="EZ108" s="11">
        <v>0</v>
      </c>
      <c r="FA108" s="11">
        <v>0</v>
      </c>
      <c r="FB108" s="11">
        <v>0</v>
      </c>
      <c r="FC108" s="11">
        <v>0</v>
      </c>
    </row>
    <row r="109" spans="1:159">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row>
    <row r="110" spans="1:159">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row>
    <row r="111" spans="1:159">
      <c r="A111" s="11">
        <v>2</v>
      </c>
      <c r="B111" s="11">
        <v>0</v>
      </c>
      <c r="C111" s="11">
        <v>0</v>
      </c>
      <c r="D111" s="11">
        <v>0</v>
      </c>
      <c r="E111" s="11">
        <v>1.5</v>
      </c>
      <c r="F111" s="11">
        <v>0.5</v>
      </c>
      <c r="G111" s="11">
        <v>1</v>
      </c>
      <c r="H111" s="11">
        <v>1</v>
      </c>
      <c r="I111" s="11">
        <v>1</v>
      </c>
      <c r="J111" s="11">
        <v>1</v>
      </c>
      <c r="K111" s="11">
        <v>1</v>
      </c>
      <c r="L111" s="11">
        <v>1</v>
      </c>
      <c r="M111" s="11">
        <v>1</v>
      </c>
      <c r="N111" s="11">
        <v>1</v>
      </c>
      <c r="O111" s="11">
        <v>1</v>
      </c>
      <c r="P111" s="11">
        <v>1</v>
      </c>
      <c r="Q111" s="11">
        <v>0</v>
      </c>
      <c r="R111" s="11">
        <v>1</v>
      </c>
      <c r="S111" s="11">
        <v>1</v>
      </c>
      <c r="T111" s="11">
        <v>0.5</v>
      </c>
      <c r="U111" s="11">
        <v>4.5</v>
      </c>
      <c r="V111" s="11">
        <v>1.5</v>
      </c>
      <c r="W111" s="11">
        <v>0</v>
      </c>
      <c r="X111" s="11">
        <v>0.5</v>
      </c>
      <c r="Y111" s="11">
        <v>0</v>
      </c>
      <c r="Z111" s="11">
        <v>0.5</v>
      </c>
      <c r="AA111" s="11">
        <v>0.5</v>
      </c>
      <c r="AB111" s="11">
        <v>0.5</v>
      </c>
      <c r="AC111" s="11">
        <v>0.5</v>
      </c>
      <c r="AD111" s="11">
        <v>0</v>
      </c>
      <c r="AE111" s="11">
        <v>0</v>
      </c>
      <c r="AF111" s="11">
        <v>1.5</v>
      </c>
      <c r="AG111" s="11">
        <v>1.5</v>
      </c>
      <c r="AH111" s="11">
        <v>4</v>
      </c>
      <c r="AI111" s="11">
        <v>4</v>
      </c>
      <c r="AJ111" s="11">
        <v>4</v>
      </c>
      <c r="AK111" s="11">
        <v>5</v>
      </c>
      <c r="AL111" s="11">
        <v>5</v>
      </c>
      <c r="AM111" s="11">
        <v>2.5</v>
      </c>
      <c r="AN111" s="11">
        <v>1.5</v>
      </c>
      <c r="AO111" s="11">
        <v>1.5</v>
      </c>
      <c r="AP111" s="11">
        <v>1.5</v>
      </c>
      <c r="AQ111" s="11">
        <v>1.5</v>
      </c>
      <c r="AR111" s="11">
        <v>0.5</v>
      </c>
      <c r="AS111" s="11">
        <v>0.5</v>
      </c>
      <c r="AT111" s="11">
        <v>0.5</v>
      </c>
      <c r="AU111" s="11">
        <v>0.5</v>
      </c>
      <c r="AV111" s="11">
        <v>2.5</v>
      </c>
      <c r="AW111" s="11">
        <v>2.5</v>
      </c>
      <c r="AX111" s="11">
        <v>3</v>
      </c>
      <c r="AY111" s="11">
        <v>3</v>
      </c>
      <c r="AZ111" s="11">
        <v>0.5</v>
      </c>
      <c r="BA111" s="11">
        <v>1.5</v>
      </c>
      <c r="BB111" s="11">
        <v>5.5</v>
      </c>
      <c r="BC111" s="11">
        <v>3</v>
      </c>
      <c r="BD111" s="11">
        <v>3</v>
      </c>
      <c r="BE111" s="11">
        <v>3</v>
      </c>
      <c r="BF111" s="11">
        <v>4</v>
      </c>
      <c r="BG111" s="11">
        <v>4</v>
      </c>
      <c r="BH111" s="11">
        <v>3</v>
      </c>
      <c r="BI111" s="11">
        <v>0.5</v>
      </c>
      <c r="BJ111" s="11">
        <v>3</v>
      </c>
      <c r="BK111" s="11">
        <v>4</v>
      </c>
      <c r="BL111" s="11">
        <v>2</v>
      </c>
      <c r="BM111" s="11">
        <v>3.5</v>
      </c>
      <c r="BN111" s="11">
        <v>2</v>
      </c>
      <c r="BO111" s="11">
        <v>2</v>
      </c>
      <c r="BP111" s="11">
        <v>3</v>
      </c>
      <c r="BQ111" s="11">
        <v>6.5</v>
      </c>
      <c r="BR111" s="11">
        <v>0.5</v>
      </c>
      <c r="BS111" s="11">
        <v>0.5</v>
      </c>
      <c r="BT111" s="11">
        <v>0.5</v>
      </c>
      <c r="BU111" s="11">
        <v>0.5</v>
      </c>
      <c r="BV111" s="11">
        <v>0.5</v>
      </c>
      <c r="BW111" s="11">
        <v>0.5</v>
      </c>
      <c r="BX111" s="11">
        <v>0.5</v>
      </c>
      <c r="BY111" s="11">
        <v>0.5</v>
      </c>
      <c r="BZ111" s="11">
        <v>0.5</v>
      </c>
      <c r="CA111" s="11">
        <v>1.5</v>
      </c>
      <c r="CB111" s="11">
        <v>1.5</v>
      </c>
      <c r="CC111" s="11">
        <v>1.5</v>
      </c>
      <c r="CD111" s="11">
        <v>1.5</v>
      </c>
      <c r="CE111" s="11">
        <v>0.5</v>
      </c>
      <c r="CF111" s="11">
        <v>0.5</v>
      </c>
      <c r="CG111" s="11">
        <v>0.5</v>
      </c>
      <c r="CH111" s="11">
        <v>0.5</v>
      </c>
      <c r="CI111" s="11">
        <v>0.5</v>
      </c>
      <c r="CJ111" s="11">
        <v>6.5</v>
      </c>
      <c r="CK111" s="11">
        <v>3</v>
      </c>
      <c r="CL111" s="11">
        <v>4</v>
      </c>
      <c r="CM111" s="11">
        <v>2.5</v>
      </c>
      <c r="CN111" s="11">
        <v>2.5</v>
      </c>
      <c r="CO111" s="11">
        <v>2.5</v>
      </c>
      <c r="CP111" s="11">
        <v>0.5</v>
      </c>
      <c r="CQ111" s="11">
        <v>0.5</v>
      </c>
      <c r="CR111" s="11">
        <v>0.5</v>
      </c>
      <c r="CS111" s="11">
        <v>0.5</v>
      </c>
      <c r="CT111" s="11">
        <v>0.5</v>
      </c>
      <c r="CU111" s="11">
        <v>0.5</v>
      </c>
      <c r="CV111" s="11">
        <v>0.5</v>
      </c>
      <c r="CW111" s="11">
        <v>0.5</v>
      </c>
      <c r="CX111" s="11">
        <v>0.5</v>
      </c>
      <c r="CY111" s="11">
        <v>0.5</v>
      </c>
      <c r="CZ111" s="11">
        <v>1</v>
      </c>
      <c r="DA111" s="11">
        <v>0.5</v>
      </c>
      <c r="DB111" s="11">
        <v>0.5</v>
      </c>
      <c r="DC111" s="11">
        <v>0</v>
      </c>
      <c r="DD111" s="11">
        <v>0</v>
      </c>
      <c r="DE111" s="11">
        <v>0.5</v>
      </c>
      <c r="DF111" s="11">
        <v>4</v>
      </c>
      <c r="DG111" s="11">
        <v>1.5</v>
      </c>
      <c r="DH111" s="11">
        <v>1.5</v>
      </c>
      <c r="DI111" s="11">
        <v>2.5</v>
      </c>
      <c r="DJ111" s="11">
        <v>0</v>
      </c>
      <c r="DK111" s="11">
        <v>0.5</v>
      </c>
      <c r="DL111" s="11">
        <v>0.5</v>
      </c>
      <c r="DM111" s="11">
        <v>0.5</v>
      </c>
      <c r="DN111" s="11">
        <v>0.5</v>
      </c>
      <c r="DO111" s="11">
        <v>0.5</v>
      </c>
      <c r="DP111" s="11">
        <v>0.5</v>
      </c>
      <c r="DQ111" s="11">
        <v>1</v>
      </c>
      <c r="DR111" s="11">
        <v>1</v>
      </c>
      <c r="DS111" s="11">
        <v>0.5</v>
      </c>
      <c r="DT111" s="11">
        <v>0.5</v>
      </c>
      <c r="DU111" s="11">
        <v>0</v>
      </c>
      <c r="DV111" s="11">
        <v>0</v>
      </c>
      <c r="DW111" s="11">
        <v>0.5</v>
      </c>
      <c r="DX111" s="11">
        <v>0.5</v>
      </c>
      <c r="DY111" s="11">
        <v>0.5</v>
      </c>
      <c r="DZ111" s="11">
        <v>0.5</v>
      </c>
      <c r="EA111" s="11">
        <v>1</v>
      </c>
      <c r="EB111" s="11">
        <v>1.5</v>
      </c>
      <c r="EC111" s="11">
        <v>1</v>
      </c>
      <c r="ED111" s="11">
        <v>3.5</v>
      </c>
      <c r="EE111" s="11">
        <v>3</v>
      </c>
      <c r="EF111" s="11">
        <v>2</v>
      </c>
      <c r="EG111" s="11">
        <v>0.5</v>
      </c>
      <c r="EH111" s="11">
        <v>0.5</v>
      </c>
      <c r="EI111" s="11">
        <v>0.5</v>
      </c>
      <c r="EJ111" s="11">
        <v>0.5</v>
      </c>
      <c r="EK111" s="11">
        <v>3</v>
      </c>
      <c r="EL111" s="11">
        <v>3</v>
      </c>
      <c r="EM111" s="11">
        <v>2</v>
      </c>
      <c r="EN111" s="11">
        <v>2</v>
      </c>
      <c r="EO111" s="11">
        <v>2</v>
      </c>
      <c r="EP111" s="11">
        <v>3</v>
      </c>
      <c r="EQ111" s="11">
        <v>1.5</v>
      </c>
      <c r="ER111" s="11">
        <v>4.5</v>
      </c>
      <c r="ES111" s="11">
        <v>0.5</v>
      </c>
      <c r="ET111" s="11">
        <v>0.5</v>
      </c>
      <c r="EU111" s="11">
        <v>0</v>
      </c>
      <c r="EV111" s="11">
        <v>0.5</v>
      </c>
      <c r="EW111" s="11">
        <v>0.5</v>
      </c>
      <c r="EX111" s="11">
        <v>0.5</v>
      </c>
      <c r="EY111" s="11">
        <v>1.5</v>
      </c>
      <c r="EZ111" s="11">
        <v>0</v>
      </c>
      <c r="FA111" s="11">
        <v>0.5</v>
      </c>
      <c r="FB111" s="11">
        <v>0.5</v>
      </c>
      <c r="FC111" s="11">
        <v>0.5</v>
      </c>
    </row>
    <row r="112" spans="1:159">
      <c r="A112" s="11">
        <v>5</v>
      </c>
      <c r="B112" s="11">
        <v>5.5</v>
      </c>
      <c r="C112" s="11">
        <v>1</v>
      </c>
      <c r="D112" s="11">
        <v>1</v>
      </c>
      <c r="E112" s="11">
        <v>3.5</v>
      </c>
      <c r="F112" s="11">
        <v>8</v>
      </c>
      <c r="G112" s="11">
        <v>7.5</v>
      </c>
      <c r="H112" s="11">
        <v>8</v>
      </c>
      <c r="I112" s="11">
        <v>8</v>
      </c>
      <c r="J112" s="11">
        <v>8</v>
      </c>
      <c r="K112" s="11">
        <v>8</v>
      </c>
      <c r="L112" s="11">
        <v>8</v>
      </c>
      <c r="M112" s="11">
        <v>8</v>
      </c>
      <c r="N112" s="11">
        <v>3</v>
      </c>
      <c r="O112" s="11">
        <v>3</v>
      </c>
      <c r="P112" s="11">
        <v>3</v>
      </c>
      <c r="Q112" s="11">
        <v>6.5</v>
      </c>
      <c r="R112" s="11">
        <v>4.5</v>
      </c>
      <c r="S112" s="11">
        <v>4.5</v>
      </c>
      <c r="T112" s="11">
        <v>0</v>
      </c>
      <c r="U112" s="11">
        <v>0</v>
      </c>
      <c r="V112" s="11">
        <v>0</v>
      </c>
      <c r="W112" s="11">
        <v>0</v>
      </c>
      <c r="X112" s="11">
        <v>0</v>
      </c>
      <c r="Y112" s="11">
        <v>0</v>
      </c>
      <c r="Z112" s="11">
        <v>1</v>
      </c>
      <c r="AA112" s="11">
        <v>5</v>
      </c>
      <c r="AB112" s="11">
        <v>5</v>
      </c>
      <c r="AC112" s="11">
        <v>5</v>
      </c>
      <c r="AD112" s="11">
        <v>5</v>
      </c>
      <c r="AE112" s="11">
        <v>4.5</v>
      </c>
      <c r="AF112" s="11">
        <v>2</v>
      </c>
      <c r="AG112" s="11">
        <v>3</v>
      </c>
      <c r="AH112" s="11">
        <v>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s="11">
        <v>0</v>
      </c>
      <c r="BY112" s="11">
        <v>0</v>
      </c>
      <c r="BZ112" s="11">
        <v>0</v>
      </c>
      <c r="CA112" s="11">
        <v>0</v>
      </c>
      <c r="CB112" s="11">
        <v>0</v>
      </c>
      <c r="CC112" s="11">
        <v>0</v>
      </c>
      <c r="CD112" s="11">
        <v>0</v>
      </c>
      <c r="CE112" s="11">
        <v>0</v>
      </c>
      <c r="CF112" s="11">
        <v>0</v>
      </c>
      <c r="CG112" s="11">
        <v>0</v>
      </c>
      <c r="CH112" s="11">
        <v>0</v>
      </c>
      <c r="CI112" s="11">
        <v>0</v>
      </c>
      <c r="CJ112" s="11">
        <v>0</v>
      </c>
      <c r="CK112" s="11">
        <v>0</v>
      </c>
      <c r="CL112" s="11">
        <v>0</v>
      </c>
      <c r="CM112" s="11">
        <v>0</v>
      </c>
      <c r="CN112" s="11">
        <v>0</v>
      </c>
      <c r="CO112" s="11">
        <v>0</v>
      </c>
      <c r="CP112" s="11">
        <v>4.5</v>
      </c>
      <c r="CQ112" s="11">
        <v>4.5</v>
      </c>
      <c r="CR112" s="11">
        <v>7.5</v>
      </c>
      <c r="CS112" s="11">
        <v>8</v>
      </c>
      <c r="CT112" s="11">
        <v>8</v>
      </c>
      <c r="CU112" s="11">
        <v>0</v>
      </c>
      <c r="CV112" s="11">
        <v>0</v>
      </c>
      <c r="CW112" s="11">
        <v>0</v>
      </c>
      <c r="CX112" s="11">
        <v>0</v>
      </c>
      <c r="CY112" s="11">
        <v>0</v>
      </c>
      <c r="CZ112" s="11">
        <v>0</v>
      </c>
      <c r="DA112" s="11">
        <v>0</v>
      </c>
      <c r="DB112" s="11">
        <v>0</v>
      </c>
      <c r="DC112" s="11">
        <v>0</v>
      </c>
      <c r="DD112" s="11">
        <v>0</v>
      </c>
      <c r="DE112" s="11">
        <v>0</v>
      </c>
      <c r="DF112" s="11">
        <v>0</v>
      </c>
      <c r="DG112" s="11">
        <v>0</v>
      </c>
      <c r="DH112" s="11">
        <v>0</v>
      </c>
      <c r="DI112" s="11">
        <v>0</v>
      </c>
      <c r="DJ112" s="11">
        <v>0</v>
      </c>
      <c r="DK112" s="11">
        <v>0</v>
      </c>
      <c r="DL112" s="11">
        <v>0</v>
      </c>
      <c r="DM112" s="11">
        <v>0</v>
      </c>
      <c r="DN112" s="11">
        <v>0</v>
      </c>
      <c r="DO112" s="11">
        <v>0</v>
      </c>
      <c r="DP112" s="11">
        <v>0</v>
      </c>
      <c r="DQ112" s="11">
        <v>0</v>
      </c>
      <c r="DR112" s="11">
        <v>0</v>
      </c>
      <c r="DS112" s="11">
        <v>0</v>
      </c>
      <c r="DT112" s="11">
        <v>0</v>
      </c>
      <c r="DU112" s="11">
        <v>0</v>
      </c>
      <c r="DV112" s="11">
        <v>0</v>
      </c>
      <c r="DW112" s="11">
        <v>5</v>
      </c>
      <c r="DX112" s="11">
        <v>4</v>
      </c>
      <c r="DY112" s="11">
        <v>4.5</v>
      </c>
      <c r="DZ112" s="11">
        <v>5</v>
      </c>
      <c r="EA112" s="11">
        <v>3.5</v>
      </c>
      <c r="EB112" s="11">
        <v>0</v>
      </c>
      <c r="EC112" s="11">
        <v>0</v>
      </c>
      <c r="ED112" s="11">
        <v>0</v>
      </c>
      <c r="EE112" s="11">
        <v>0</v>
      </c>
      <c r="EF112" s="11">
        <v>0</v>
      </c>
      <c r="EG112" s="11">
        <v>0</v>
      </c>
      <c r="EH112" s="11">
        <v>0</v>
      </c>
      <c r="EI112" s="11">
        <v>0</v>
      </c>
      <c r="EJ112" s="11">
        <v>0</v>
      </c>
      <c r="EK112" s="11">
        <v>0</v>
      </c>
      <c r="EL112" s="11">
        <v>0</v>
      </c>
      <c r="EM112" s="11">
        <v>0</v>
      </c>
      <c r="EN112" s="11">
        <v>0</v>
      </c>
      <c r="EO112" s="11">
        <v>0</v>
      </c>
      <c r="EP112" s="11">
        <v>0</v>
      </c>
      <c r="EQ112" s="11">
        <v>0</v>
      </c>
      <c r="ER112" s="11">
        <v>0</v>
      </c>
      <c r="ES112" s="11">
        <v>1</v>
      </c>
      <c r="ET112" s="11">
        <v>1</v>
      </c>
      <c r="EU112" s="11">
        <v>3</v>
      </c>
      <c r="EV112" s="11">
        <v>4.5</v>
      </c>
      <c r="EW112" s="11">
        <v>4.5</v>
      </c>
      <c r="EX112" s="11">
        <v>8</v>
      </c>
      <c r="EY112" s="11">
        <v>3</v>
      </c>
      <c r="EZ112" s="11">
        <v>0</v>
      </c>
      <c r="FA112" s="11">
        <v>4</v>
      </c>
      <c r="FB112" s="11">
        <v>4</v>
      </c>
      <c r="FC112" s="11">
        <v>4</v>
      </c>
    </row>
    <row r="113" spans="1:159">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row>
    <row r="114" spans="1:159">
      <c r="A114" s="11"/>
      <c r="B114" s="11"/>
      <c r="C114" s="11"/>
      <c r="D114" s="65"/>
      <c r="E114" s="65"/>
      <c r="F114" s="65"/>
      <c r="G114" s="65"/>
      <c r="H114" s="65"/>
      <c r="I114" s="65"/>
      <c r="J114" s="65"/>
      <c r="K114" s="65"/>
      <c r="L114" s="65"/>
      <c r="M114" s="65"/>
      <c r="N114" s="65"/>
      <c r="O114" s="65"/>
      <c r="P114" s="65"/>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65"/>
      <c r="CQ114" s="65"/>
      <c r="CR114" s="65"/>
      <c r="CS114" s="65"/>
      <c r="CT114" s="65"/>
      <c r="CU114" s="73"/>
      <c r="CV114" s="73"/>
      <c r="CW114" s="73"/>
      <c r="CX114" s="73"/>
      <c r="CY114" s="73"/>
      <c r="CZ114" s="73"/>
      <c r="DA114" s="73"/>
      <c r="DB114" s="73"/>
      <c r="DC114" s="73"/>
      <c r="DD114" s="73"/>
      <c r="DE114" s="73"/>
      <c r="DF114" s="73"/>
      <c r="DG114" s="73"/>
      <c r="DH114" s="73"/>
      <c r="DI114" s="73"/>
      <c r="DJ114" s="73"/>
      <c r="DK114" s="73"/>
      <c r="DL114" s="73"/>
      <c r="DM114" s="73"/>
      <c r="DN114" s="73"/>
      <c r="DO114" s="73"/>
      <c r="DP114" s="73"/>
      <c r="DQ114" s="73"/>
      <c r="DR114" s="73"/>
      <c r="DS114" s="73"/>
      <c r="DT114" s="73"/>
      <c r="DU114" s="73"/>
      <c r="DV114" s="73"/>
      <c r="DW114" s="73"/>
      <c r="DX114" s="73"/>
      <c r="DY114" s="73"/>
      <c r="DZ114" s="73"/>
      <c r="EA114" s="73"/>
      <c r="EB114" s="73"/>
      <c r="EC114" s="73"/>
      <c r="ED114" s="73"/>
      <c r="EE114" s="73"/>
      <c r="EF114" s="73"/>
      <c r="EG114" s="73"/>
      <c r="EH114" s="73"/>
      <c r="EI114" s="73"/>
      <c r="EJ114" s="73"/>
      <c r="EK114" s="73"/>
      <c r="EL114" s="73"/>
      <c r="EM114" s="73"/>
      <c r="EN114" s="73"/>
      <c r="EO114" s="73"/>
      <c r="EP114" s="73"/>
      <c r="EQ114" s="73"/>
      <c r="ER114" s="73"/>
      <c r="ES114" s="65"/>
      <c r="ET114" s="65"/>
      <c r="EU114" s="65"/>
      <c r="EV114" s="65"/>
      <c r="EW114" s="65"/>
      <c r="EX114" s="65"/>
      <c r="EY114" s="73"/>
      <c r="EZ114" s="73"/>
      <c r="FA114" s="73"/>
      <c r="FB114" s="73"/>
      <c r="FC114" s="73"/>
    </row>
    <row r="115" spans="1:159">
      <c r="A115" s="11">
        <v>3</v>
      </c>
      <c r="B115" s="11">
        <v>3</v>
      </c>
      <c r="C115" s="11">
        <v>3.5</v>
      </c>
      <c r="D115" s="74">
        <v>4</v>
      </c>
      <c r="E115" s="74">
        <v>3</v>
      </c>
      <c r="F115" s="74">
        <v>19</v>
      </c>
      <c r="G115" s="75">
        <v>17.5</v>
      </c>
      <c r="H115" s="75">
        <v>23.5</v>
      </c>
      <c r="I115" s="75">
        <v>22.5</v>
      </c>
      <c r="J115" s="75">
        <v>15.5</v>
      </c>
      <c r="K115" s="75">
        <v>15</v>
      </c>
      <c r="L115" s="75">
        <v>17.5</v>
      </c>
      <c r="M115" s="75">
        <v>15.5</v>
      </c>
      <c r="N115" s="75">
        <v>12</v>
      </c>
      <c r="O115" s="75">
        <v>7.5</v>
      </c>
      <c r="P115" s="75">
        <v>6.5</v>
      </c>
      <c r="Q115" s="75">
        <v>6</v>
      </c>
      <c r="R115" s="75">
        <v>6.5</v>
      </c>
      <c r="S115" s="75">
        <v>6.5</v>
      </c>
      <c r="T115" s="76">
        <v>10.5</v>
      </c>
      <c r="U115" s="76">
        <v>7.5</v>
      </c>
      <c r="V115" s="76">
        <v>9.5</v>
      </c>
      <c r="W115" s="76">
        <v>11.5</v>
      </c>
      <c r="X115" s="76">
        <v>6</v>
      </c>
      <c r="Y115" s="75">
        <v>2.5</v>
      </c>
      <c r="Z115" s="75">
        <v>0.5</v>
      </c>
      <c r="AA115" s="75">
        <v>1</v>
      </c>
      <c r="AB115" s="75">
        <v>1</v>
      </c>
      <c r="AC115" s="75">
        <v>2.5</v>
      </c>
      <c r="AD115" s="75">
        <v>2.5</v>
      </c>
      <c r="AE115" s="75">
        <v>4</v>
      </c>
      <c r="AF115" s="75">
        <v>5</v>
      </c>
      <c r="AG115" s="75">
        <v>7</v>
      </c>
      <c r="AH115" s="76">
        <v>4.5</v>
      </c>
      <c r="AI115" s="76">
        <v>5.5</v>
      </c>
      <c r="AJ115" s="76">
        <v>9</v>
      </c>
      <c r="AK115" s="76">
        <v>3</v>
      </c>
      <c r="AL115" s="76">
        <v>3.5</v>
      </c>
      <c r="AM115" s="76">
        <v>2.5</v>
      </c>
      <c r="AN115" s="76">
        <v>5.5</v>
      </c>
      <c r="AO115" s="76">
        <v>7</v>
      </c>
      <c r="AP115" s="76">
        <v>9.5</v>
      </c>
      <c r="AQ115" s="76">
        <v>12</v>
      </c>
      <c r="AR115" s="76">
        <v>5</v>
      </c>
      <c r="AS115" s="76">
        <v>5</v>
      </c>
      <c r="AT115" s="76">
        <v>4.5</v>
      </c>
      <c r="AU115" s="76">
        <v>4.5</v>
      </c>
      <c r="AV115" s="76">
        <v>1.5</v>
      </c>
      <c r="AW115" s="76">
        <v>0</v>
      </c>
      <c r="AX115" s="76">
        <v>6</v>
      </c>
      <c r="AY115" s="76">
        <v>4.5</v>
      </c>
      <c r="AZ115" s="76">
        <v>8.5</v>
      </c>
      <c r="BA115" s="76">
        <v>10.5</v>
      </c>
      <c r="BB115" s="76">
        <v>10.5</v>
      </c>
      <c r="BC115" s="76">
        <v>13.5</v>
      </c>
      <c r="BD115" s="76">
        <v>8</v>
      </c>
      <c r="BE115" s="76">
        <v>0</v>
      </c>
      <c r="BF115" s="76">
        <v>0</v>
      </c>
      <c r="BG115" s="76">
        <v>6</v>
      </c>
      <c r="BH115" s="76">
        <v>10.5</v>
      </c>
      <c r="BI115" s="76">
        <v>11.5</v>
      </c>
      <c r="BJ115" s="76">
        <v>15.5</v>
      </c>
      <c r="BK115" s="76">
        <v>9</v>
      </c>
      <c r="BL115" s="76">
        <v>11</v>
      </c>
      <c r="BM115" s="76">
        <v>9.5</v>
      </c>
      <c r="BN115" s="76">
        <v>13</v>
      </c>
      <c r="BO115" s="76">
        <v>14.5</v>
      </c>
      <c r="BP115" s="76">
        <v>8.5</v>
      </c>
      <c r="BQ115" s="76">
        <v>8.5</v>
      </c>
      <c r="BR115" s="76">
        <v>16.5</v>
      </c>
      <c r="BS115" s="76">
        <v>14</v>
      </c>
      <c r="BT115" s="76">
        <v>14.5</v>
      </c>
      <c r="BU115" s="76">
        <v>11.5</v>
      </c>
      <c r="BV115" s="76">
        <v>11</v>
      </c>
      <c r="BW115" s="76">
        <v>14</v>
      </c>
      <c r="BX115" s="76">
        <v>8.5</v>
      </c>
      <c r="BY115" s="76">
        <v>6</v>
      </c>
      <c r="BZ115" s="76">
        <v>3.5</v>
      </c>
      <c r="CA115" s="76">
        <v>1.5</v>
      </c>
      <c r="CB115" s="76">
        <v>4</v>
      </c>
      <c r="CC115" s="76">
        <v>4</v>
      </c>
      <c r="CD115" s="76">
        <v>5</v>
      </c>
      <c r="CE115" s="76">
        <v>9</v>
      </c>
      <c r="CF115" s="76">
        <v>9.5</v>
      </c>
      <c r="CG115" s="76">
        <v>7</v>
      </c>
      <c r="CH115" s="76">
        <v>2</v>
      </c>
      <c r="CI115" s="76">
        <v>2</v>
      </c>
      <c r="CJ115" s="76">
        <v>0</v>
      </c>
      <c r="CK115" s="76">
        <v>2</v>
      </c>
      <c r="CL115" s="76">
        <v>0</v>
      </c>
      <c r="CM115" s="76">
        <v>9</v>
      </c>
      <c r="CN115" s="76">
        <v>6.5</v>
      </c>
      <c r="CO115" s="76">
        <v>6.5</v>
      </c>
      <c r="CP115" s="74">
        <v>15.5</v>
      </c>
      <c r="CQ115" s="74">
        <v>11.5</v>
      </c>
      <c r="CR115" s="74">
        <v>13.5</v>
      </c>
      <c r="CS115" s="74">
        <v>12.5</v>
      </c>
      <c r="CT115" s="74">
        <v>9.5</v>
      </c>
      <c r="CU115" s="76">
        <v>12.5</v>
      </c>
      <c r="CV115" s="76">
        <v>11.5</v>
      </c>
      <c r="CW115" s="76">
        <v>10</v>
      </c>
      <c r="CX115" s="76">
        <v>7.5</v>
      </c>
      <c r="CY115" s="76">
        <v>8</v>
      </c>
      <c r="CZ115" s="76">
        <v>3</v>
      </c>
      <c r="DA115" s="76">
        <v>11</v>
      </c>
      <c r="DB115" s="76">
        <v>2.5</v>
      </c>
      <c r="DC115" s="76">
        <v>4.5</v>
      </c>
      <c r="DD115" s="76">
        <v>8</v>
      </c>
      <c r="DE115" s="76">
        <v>5</v>
      </c>
      <c r="DF115" s="76">
        <v>2</v>
      </c>
      <c r="DG115" s="76">
        <v>3.5</v>
      </c>
      <c r="DH115" s="76">
        <v>4.5</v>
      </c>
      <c r="DI115" s="76">
        <v>8.5</v>
      </c>
      <c r="DJ115" s="76">
        <v>3.5</v>
      </c>
      <c r="DK115" s="76">
        <v>13.5</v>
      </c>
      <c r="DL115" s="76">
        <v>9</v>
      </c>
      <c r="DM115" s="76">
        <v>7</v>
      </c>
      <c r="DN115" s="76">
        <v>7.5</v>
      </c>
      <c r="DO115" s="76">
        <v>7</v>
      </c>
      <c r="DP115" s="76">
        <v>10.5</v>
      </c>
      <c r="DQ115" s="75">
        <v>3.5</v>
      </c>
      <c r="DR115" s="75">
        <v>7</v>
      </c>
      <c r="DS115" s="75">
        <v>4.5</v>
      </c>
      <c r="DT115" s="75">
        <v>2</v>
      </c>
      <c r="DU115" s="75">
        <v>1</v>
      </c>
      <c r="DV115" s="75">
        <v>1.5</v>
      </c>
      <c r="DW115" s="75">
        <v>2</v>
      </c>
      <c r="DX115" s="75">
        <v>1</v>
      </c>
      <c r="DY115" s="75">
        <v>2</v>
      </c>
      <c r="DZ115" s="75">
        <v>0</v>
      </c>
      <c r="EA115" s="75">
        <v>0.5</v>
      </c>
      <c r="EB115" s="76">
        <v>5.5</v>
      </c>
      <c r="EC115" s="76">
        <v>9.5</v>
      </c>
      <c r="ED115" s="76">
        <v>10.5</v>
      </c>
      <c r="EE115" s="76">
        <v>4</v>
      </c>
      <c r="EF115" s="76">
        <v>5</v>
      </c>
      <c r="EG115" s="76">
        <v>4</v>
      </c>
      <c r="EH115" s="76">
        <v>3.5</v>
      </c>
      <c r="EI115" s="76">
        <v>4.5</v>
      </c>
      <c r="EJ115" s="76">
        <v>1</v>
      </c>
      <c r="EK115" s="76">
        <v>12</v>
      </c>
      <c r="EL115" s="76">
        <v>12.5</v>
      </c>
      <c r="EM115" s="76">
        <v>5</v>
      </c>
      <c r="EN115" s="76">
        <v>0</v>
      </c>
      <c r="EO115" s="76">
        <v>6</v>
      </c>
      <c r="EP115" s="76">
        <v>9</v>
      </c>
      <c r="EQ115" s="76">
        <v>7</v>
      </c>
      <c r="ER115" s="76">
        <v>8.5</v>
      </c>
      <c r="ES115" s="74">
        <v>7</v>
      </c>
      <c r="ET115" s="74">
        <v>7.5</v>
      </c>
      <c r="EU115" s="74">
        <v>13.5</v>
      </c>
      <c r="EV115" s="74">
        <v>13.5</v>
      </c>
      <c r="EW115" s="74">
        <v>14.5</v>
      </c>
      <c r="EX115" s="74">
        <v>9.5</v>
      </c>
      <c r="EY115" s="75">
        <v>5</v>
      </c>
      <c r="EZ115" s="75">
        <v>7</v>
      </c>
      <c r="FA115" s="75">
        <v>3</v>
      </c>
      <c r="FB115" s="75">
        <v>3</v>
      </c>
      <c r="FC115" s="75">
        <v>2</v>
      </c>
    </row>
    <row r="116" spans="1:159">
      <c r="A116" s="11">
        <v>6</v>
      </c>
      <c r="B116" s="11">
        <v>4</v>
      </c>
      <c r="C116" s="11">
        <v>4</v>
      </c>
      <c r="D116" s="74">
        <v>3.5</v>
      </c>
      <c r="E116" s="74">
        <v>3</v>
      </c>
      <c r="F116" s="74">
        <v>19.5</v>
      </c>
      <c r="G116" s="75">
        <v>20.5</v>
      </c>
      <c r="H116" s="75">
        <v>20.5</v>
      </c>
      <c r="I116" s="75">
        <v>12.5</v>
      </c>
      <c r="J116" s="75">
        <v>5</v>
      </c>
      <c r="K116" s="75">
        <v>3.5</v>
      </c>
      <c r="L116" s="75">
        <v>4</v>
      </c>
      <c r="M116" s="75">
        <v>2.5</v>
      </c>
      <c r="N116" s="75">
        <v>3</v>
      </c>
      <c r="O116" s="75">
        <v>3.5</v>
      </c>
      <c r="P116" s="75">
        <v>4</v>
      </c>
      <c r="Q116" s="75">
        <v>8</v>
      </c>
      <c r="R116" s="75">
        <v>4</v>
      </c>
      <c r="S116" s="75">
        <v>4</v>
      </c>
      <c r="T116" s="75">
        <v>7</v>
      </c>
      <c r="U116" s="75">
        <v>9</v>
      </c>
      <c r="V116" s="75">
        <v>8.5</v>
      </c>
      <c r="W116" s="75">
        <v>9.5</v>
      </c>
      <c r="X116" s="75">
        <v>10</v>
      </c>
      <c r="Y116" s="75">
        <v>4.5</v>
      </c>
      <c r="Z116" s="75">
        <v>2.5</v>
      </c>
      <c r="AA116" s="75">
        <v>4</v>
      </c>
      <c r="AB116" s="75">
        <v>1.5</v>
      </c>
      <c r="AC116" s="75">
        <v>1</v>
      </c>
      <c r="AD116" s="75">
        <v>10.5</v>
      </c>
      <c r="AE116" s="75">
        <v>4.5</v>
      </c>
      <c r="AF116" s="75">
        <v>6</v>
      </c>
      <c r="AG116" s="75">
        <v>6</v>
      </c>
      <c r="AH116" s="75">
        <v>5</v>
      </c>
      <c r="AI116" s="75">
        <v>6</v>
      </c>
      <c r="AJ116" s="75">
        <v>7.5</v>
      </c>
      <c r="AK116" s="75">
        <v>0</v>
      </c>
      <c r="AL116" s="75">
        <v>0</v>
      </c>
      <c r="AM116" s="75">
        <v>1.5</v>
      </c>
      <c r="AN116" s="75">
        <v>2</v>
      </c>
      <c r="AO116" s="75">
        <v>3.5</v>
      </c>
      <c r="AP116" s="75">
        <v>4.5</v>
      </c>
      <c r="AQ116" s="75">
        <v>8</v>
      </c>
      <c r="AR116" s="75">
        <v>2.5</v>
      </c>
      <c r="AS116" s="75">
        <v>4</v>
      </c>
      <c r="AT116" s="75">
        <v>2</v>
      </c>
      <c r="AU116" s="75">
        <v>6.5</v>
      </c>
      <c r="AV116" s="75">
        <v>5</v>
      </c>
      <c r="AW116" s="75">
        <v>2.5</v>
      </c>
      <c r="AX116" s="75">
        <v>6.5</v>
      </c>
      <c r="AY116" s="75">
        <v>3</v>
      </c>
      <c r="AZ116" s="75">
        <v>2</v>
      </c>
      <c r="BA116" s="75">
        <v>10</v>
      </c>
      <c r="BB116" s="75">
        <v>9</v>
      </c>
      <c r="BC116" s="75">
        <v>17</v>
      </c>
      <c r="BD116" s="75">
        <v>9.5</v>
      </c>
      <c r="BE116" s="75">
        <v>10.5</v>
      </c>
      <c r="BF116" s="75">
        <v>15</v>
      </c>
      <c r="BG116" s="75">
        <v>5</v>
      </c>
      <c r="BH116" s="75">
        <v>5.5</v>
      </c>
      <c r="BI116" s="75">
        <v>9</v>
      </c>
      <c r="BJ116" s="75">
        <v>8</v>
      </c>
      <c r="BK116" s="75">
        <v>10</v>
      </c>
      <c r="BL116" s="75">
        <v>14</v>
      </c>
      <c r="BM116" s="75">
        <v>12</v>
      </c>
      <c r="BN116" s="75">
        <v>10.5</v>
      </c>
      <c r="BO116" s="75">
        <v>12.5</v>
      </c>
      <c r="BP116" s="75">
        <v>14.5</v>
      </c>
      <c r="BQ116" s="75">
        <v>14.5</v>
      </c>
      <c r="BR116" s="75">
        <v>21</v>
      </c>
      <c r="BS116" s="75">
        <v>16.5</v>
      </c>
      <c r="BT116" s="75">
        <v>15.5</v>
      </c>
      <c r="BU116" s="75">
        <v>12</v>
      </c>
      <c r="BV116" s="75">
        <v>10</v>
      </c>
      <c r="BW116" s="75">
        <v>8.5</v>
      </c>
      <c r="BX116" s="75">
        <v>5.5</v>
      </c>
      <c r="BY116" s="75">
        <v>7</v>
      </c>
      <c r="BZ116" s="75">
        <v>9</v>
      </c>
      <c r="CA116" s="75">
        <v>3.5</v>
      </c>
      <c r="CB116" s="75">
        <v>2</v>
      </c>
      <c r="CC116" s="75">
        <v>7</v>
      </c>
      <c r="CD116" s="75">
        <v>9</v>
      </c>
      <c r="CE116" s="75">
        <v>16.5</v>
      </c>
      <c r="CF116" s="75">
        <v>12</v>
      </c>
      <c r="CG116" s="75">
        <v>8.5</v>
      </c>
      <c r="CH116" s="75">
        <v>6.5</v>
      </c>
      <c r="CI116" s="75">
        <v>6.5</v>
      </c>
      <c r="CJ116" s="75">
        <v>3.5</v>
      </c>
      <c r="CK116" s="75">
        <v>1.5</v>
      </c>
      <c r="CL116" s="75">
        <v>0</v>
      </c>
      <c r="CM116" s="75">
        <v>7.5</v>
      </c>
      <c r="CN116" s="75">
        <v>3.5</v>
      </c>
      <c r="CO116" s="75">
        <v>3.5</v>
      </c>
      <c r="CP116" s="74">
        <v>10.5</v>
      </c>
      <c r="CQ116" s="74">
        <v>9</v>
      </c>
      <c r="CR116" s="74">
        <v>13</v>
      </c>
      <c r="CS116" s="74">
        <v>0</v>
      </c>
      <c r="CT116" s="74">
        <v>0</v>
      </c>
      <c r="CU116" s="75">
        <v>16.5</v>
      </c>
      <c r="CV116" s="75">
        <v>3.5</v>
      </c>
      <c r="CW116" s="75">
        <v>9.5</v>
      </c>
      <c r="CX116" s="75">
        <v>12</v>
      </c>
      <c r="CY116" s="75">
        <v>15.5</v>
      </c>
      <c r="CZ116" s="75">
        <v>10.5</v>
      </c>
      <c r="DA116" s="75">
        <v>8.5</v>
      </c>
      <c r="DB116" s="75">
        <v>11.5</v>
      </c>
      <c r="DC116" s="75">
        <v>8</v>
      </c>
      <c r="DD116" s="75">
        <v>3</v>
      </c>
      <c r="DE116" s="75">
        <v>5.5</v>
      </c>
      <c r="DF116" s="75">
        <v>4.5</v>
      </c>
      <c r="DG116" s="75">
        <v>2.5</v>
      </c>
      <c r="DH116" s="75">
        <v>3</v>
      </c>
      <c r="DI116" s="75">
        <v>4.5</v>
      </c>
      <c r="DJ116" s="75">
        <v>2.5</v>
      </c>
      <c r="DK116" s="75">
        <v>7.5</v>
      </c>
      <c r="DL116" s="75">
        <v>7.5</v>
      </c>
      <c r="DM116" s="75">
        <v>4</v>
      </c>
      <c r="DN116" s="75">
        <v>0</v>
      </c>
      <c r="DO116" s="75">
        <v>3</v>
      </c>
      <c r="DP116" s="75">
        <v>7.5</v>
      </c>
      <c r="DQ116" s="75">
        <v>0</v>
      </c>
      <c r="DR116" s="75">
        <v>2</v>
      </c>
      <c r="DS116" s="75">
        <v>0.5</v>
      </c>
      <c r="DT116" s="75">
        <v>1.5</v>
      </c>
      <c r="DU116" s="75">
        <v>3.5</v>
      </c>
      <c r="DV116" s="75">
        <v>4.5</v>
      </c>
      <c r="DW116" s="75">
        <v>0</v>
      </c>
      <c r="DX116" s="75">
        <v>0.5</v>
      </c>
      <c r="DY116" s="75">
        <v>0</v>
      </c>
      <c r="DZ116" s="75">
        <v>0</v>
      </c>
      <c r="EA116" s="75">
        <v>0</v>
      </c>
      <c r="EB116" s="75">
        <v>13</v>
      </c>
      <c r="EC116" s="75">
        <v>18</v>
      </c>
      <c r="ED116" s="75">
        <v>18</v>
      </c>
      <c r="EE116" s="75">
        <v>7</v>
      </c>
      <c r="EF116" s="75">
        <v>9</v>
      </c>
      <c r="EG116" s="75">
        <v>4.5</v>
      </c>
      <c r="EH116" s="75">
        <v>1.5</v>
      </c>
      <c r="EI116" s="75">
        <v>2</v>
      </c>
      <c r="EJ116" s="75">
        <v>2</v>
      </c>
      <c r="EK116" s="75">
        <v>2</v>
      </c>
      <c r="EL116" s="75">
        <v>5</v>
      </c>
      <c r="EM116" s="75">
        <v>1</v>
      </c>
      <c r="EN116" s="75">
        <v>0</v>
      </c>
      <c r="EO116" s="75">
        <v>1.5</v>
      </c>
      <c r="EP116" s="75">
        <v>3.5</v>
      </c>
      <c r="EQ116" s="75">
        <v>11.5</v>
      </c>
      <c r="ER116" s="75">
        <v>6.5</v>
      </c>
      <c r="ES116" s="74">
        <v>4.5</v>
      </c>
      <c r="ET116" s="74">
        <v>5</v>
      </c>
      <c r="EU116" s="74">
        <v>5</v>
      </c>
      <c r="EV116" s="74">
        <v>4</v>
      </c>
      <c r="EW116" s="74">
        <v>4.5</v>
      </c>
      <c r="EX116" s="74">
        <v>0</v>
      </c>
      <c r="EY116" s="75">
        <v>4</v>
      </c>
      <c r="EZ116" s="75">
        <v>3.5</v>
      </c>
      <c r="FA116" s="75">
        <v>4</v>
      </c>
      <c r="FB116" s="75">
        <v>1</v>
      </c>
      <c r="FC116" s="75">
        <v>1.5</v>
      </c>
    </row>
    <row r="117" spans="1:159">
      <c r="A117" s="11">
        <v>0</v>
      </c>
      <c r="B117" s="11">
        <v>1</v>
      </c>
      <c r="C117" s="11">
        <v>1</v>
      </c>
      <c r="D117" s="11">
        <v>1</v>
      </c>
      <c r="E117" s="11">
        <v>2</v>
      </c>
      <c r="F117" s="11">
        <v>12</v>
      </c>
      <c r="G117" s="11">
        <v>12</v>
      </c>
      <c r="H117" s="11">
        <v>18.5</v>
      </c>
      <c r="I117" s="11">
        <v>20.5</v>
      </c>
      <c r="J117" s="11">
        <v>8.5</v>
      </c>
      <c r="K117" s="11">
        <v>12</v>
      </c>
      <c r="L117" s="11">
        <v>12.5</v>
      </c>
      <c r="M117" s="11">
        <v>12.5</v>
      </c>
      <c r="N117" s="11">
        <v>4.5</v>
      </c>
      <c r="O117" s="11">
        <v>4</v>
      </c>
      <c r="P117" s="11">
        <v>4</v>
      </c>
      <c r="Q117" s="11">
        <v>12</v>
      </c>
      <c r="R117" s="11">
        <v>10</v>
      </c>
      <c r="S117" s="11">
        <v>10</v>
      </c>
      <c r="T117" s="11">
        <v>15</v>
      </c>
      <c r="U117" s="11">
        <v>11.5</v>
      </c>
      <c r="V117" s="11">
        <v>4.5</v>
      </c>
      <c r="W117" s="11">
        <v>3</v>
      </c>
      <c r="X117" s="11">
        <v>4.5</v>
      </c>
      <c r="Y117" s="11">
        <v>2.5</v>
      </c>
      <c r="Z117" s="11">
        <v>2</v>
      </c>
      <c r="AA117" s="11">
        <v>2.5</v>
      </c>
      <c r="AB117" s="11">
        <v>2</v>
      </c>
      <c r="AC117" s="11">
        <v>3.5</v>
      </c>
      <c r="AD117" s="11">
        <v>9.5</v>
      </c>
      <c r="AE117" s="11">
        <v>10</v>
      </c>
      <c r="AF117" s="11">
        <v>10</v>
      </c>
      <c r="AG117" s="11">
        <v>10.5</v>
      </c>
      <c r="AH117" s="11">
        <v>9</v>
      </c>
      <c r="AI117" s="11">
        <v>7.5</v>
      </c>
      <c r="AJ117" s="11">
        <v>8.5</v>
      </c>
      <c r="AK117" s="11">
        <v>12</v>
      </c>
      <c r="AL117" s="11">
        <v>12</v>
      </c>
      <c r="AM117" s="11">
        <v>2</v>
      </c>
      <c r="AN117" s="11">
        <v>2</v>
      </c>
      <c r="AO117" s="11">
        <v>4.5</v>
      </c>
      <c r="AP117" s="11">
        <v>9.5</v>
      </c>
      <c r="AQ117" s="11">
        <v>7.5</v>
      </c>
      <c r="AR117" s="11">
        <v>5.5</v>
      </c>
      <c r="AS117" s="11">
        <v>6</v>
      </c>
      <c r="AT117" s="11">
        <v>6</v>
      </c>
      <c r="AU117" s="11">
        <v>9.5</v>
      </c>
      <c r="AV117" s="11">
        <v>8</v>
      </c>
      <c r="AW117" s="11">
        <v>8</v>
      </c>
      <c r="AX117" s="11">
        <v>8</v>
      </c>
      <c r="AY117" s="11">
        <v>8.5</v>
      </c>
      <c r="AZ117" s="11">
        <v>4.5</v>
      </c>
      <c r="BA117" s="11">
        <v>8.5</v>
      </c>
      <c r="BB117" s="11">
        <v>8.5</v>
      </c>
      <c r="BC117" s="11">
        <v>11</v>
      </c>
      <c r="BD117" s="11">
        <v>2</v>
      </c>
      <c r="BE117" s="11">
        <v>2.5</v>
      </c>
      <c r="BF117" s="11">
        <v>0</v>
      </c>
      <c r="BG117" s="11">
        <v>18</v>
      </c>
      <c r="BH117" s="11">
        <v>13</v>
      </c>
      <c r="BI117" s="11">
        <v>18.5</v>
      </c>
      <c r="BJ117" s="11">
        <v>16.5</v>
      </c>
      <c r="BK117" s="11">
        <v>7</v>
      </c>
      <c r="BL117" s="11">
        <v>8</v>
      </c>
      <c r="BM117" s="11">
        <v>9</v>
      </c>
      <c r="BN117" s="11">
        <v>9</v>
      </c>
      <c r="BO117" s="11">
        <v>10</v>
      </c>
      <c r="BP117" s="11">
        <v>5.5</v>
      </c>
      <c r="BQ117" s="11">
        <v>5.5</v>
      </c>
      <c r="BR117" s="11">
        <v>14</v>
      </c>
      <c r="BS117" s="11">
        <v>12.5</v>
      </c>
      <c r="BT117" s="11">
        <v>12.5</v>
      </c>
      <c r="BU117" s="11">
        <v>13</v>
      </c>
      <c r="BV117" s="11">
        <v>12.5</v>
      </c>
      <c r="BW117" s="11">
        <v>13</v>
      </c>
      <c r="BX117" s="11">
        <v>0</v>
      </c>
      <c r="BY117" s="11">
        <v>0</v>
      </c>
      <c r="BZ117" s="11">
        <v>1.5</v>
      </c>
      <c r="CA117" s="11">
        <v>0</v>
      </c>
      <c r="CB117" s="11">
        <v>0</v>
      </c>
      <c r="CC117" s="11">
        <v>0</v>
      </c>
      <c r="CD117" s="11">
        <v>3.5</v>
      </c>
      <c r="CE117" s="11">
        <v>7</v>
      </c>
      <c r="CF117" s="11">
        <v>9.8000000000000007</v>
      </c>
      <c r="CG117" s="11">
        <v>9</v>
      </c>
      <c r="CH117" s="11">
        <v>10.5</v>
      </c>
      <c r="CI117" s="11">
        <v>10.5</v>
      </c>
      <c r="CJ117" s="11">
        <v>5.5</v>
      </c>
      <c r="CK117" s="11">
        <v>13</v>
      </c>
      <c r="CL117" s="11">
        <v>13.5</v>
      </c>
      <c r="CM117" s="11">
        <v>8.5</v>
      </c>
      <c r="CN117" s="11">
        <v>11</v>
      </c>
      <c r="CO117" s="11">
        <v>11</v>
      </c>
      <c r="CP117" s="11">
        <v>3.5</v>
      </c>
      <c r="CQ117" s="11">
        <v>5</v>
      </c>
      <c r="CR117" s="11">
        <v>4.5</v>
      </c>
      <c r="CS117" s="11">
        <v>4</v>
      </c>
      <c r="CT117" s="11">
        <v>11</v>
      </c>
      <c r="CU117" s="11">
        <v>15</v>
      </c>
      <c r="CV117" s="11">
        <v>9.5</v>
      </c>
      <c r="CW117" s="11">
        <v>7.5</v>
      </c>
      <c r="CX117" s="11">
        <v>7.5</v>
      </c>
      <c r="CY117" s="11">
        <v>3</v>
      </c>
      <c r="CZ117" s="11">
        <v>5</v>
      </c>
      <c r="DA117" s="11">
        <v>6</v>
      </c>
      <c r="DB117" s="11">
        <v>3.5</v>
      </c>
      <c r="DC117" s="11">
        <v>4</v>
      </c>
      <c r="DD117" s="11">
        <v>4.5</v>
      </c>
      <c r="DE117" s="11">
        <v>7.5</v>
      </c>
      <c r="DF117" s="11">
        <v>3.5</v>
      </c>
      <c r="DG117" s="11">
        <v>3</v>
      </c>
      <c r="DH117" s="11">
        <v>3</v>
      </c>
      <c r="DI117" s="11">
        <v>4.5</v>
      </c>
      <c r="DJ117" s="11">
        <v>4</v>
      </c>
      <c r="DK117" s="11">
        <v>13</v>
      </c>
      <c r="DL117" s="11">
        <v>10</v>
      </c>
      <c r="DM117" s="11">
        <v>6.5</v>
      </c>
      <c r="DN117" s="11">
        <v>10</v>
      </c>
      <c r="DO117" s="11">
        <v>9</v>
      </c>
      <c r="DP117" s="11">
        <v>8.5</v>
      </c>
      <c r="DQ117" s="11">
        <v>4.5</v>
      </c>
      <c r="DR117" s="11">
        <v>2.5</v>
      </c>
      <c r="DS117" s="11">
        <v>5</v>
      </c>
      <c r="DT117" s="11">
        <v>5</v>
      </c>
      <c r="DU117" s="11">
        <v>2.5</v>
      </c>
      <c r="DV117" s="11">
        <v>2</v>
      </c>
      <c r="DW117" s="11">
        <v>1</v>
      </c>
      <c r="DX117" s="11">
        <v>3</v>
      </c>
      <c r="DY117" s="11">
        <v>4.5</v>
      </c>
      <c r="DZ117" s="11">
        <v>7.5</v>
      </c>
      <c r="EA117" s="11">
        <v>7.5</v>
      </c>
      <c r="EB117" s="11">
        <v>16.5</v>
      </c>
      <c r="EC117" s="11">
        <v>12.5</v>
      </c>
      <c r="ED117" s="11">
        <v>13.5</v>
      </c>
      <c r="EE117" s="11">
        <v>13.5</v>
      </c>
      <c r="EF117" s="11">
        <v>12</v>
      </c>
      <c r="EG117" s="11">
        <v>9</v>
      </c>
      <c r="EH117" s="11">
        <v>6.5</v>
      </c>
      <c r="EI117" s="11">
        <v>5</v>
      </c>
      <c r="EJ117" s="11">
        <v>5.5</v>
      </c>
      <c r="EK117" s="11">
        <v>11.5</v>
      </c>
      <c r="EL117" s="11">
        <v>9.5</v>
      </c>
      <c r="EM117" s="11">
        <v>17</v>
      </c>
      <c r="EN117" s="11">
        <v>13</v>
      </c>
      <c r="EO117" s="11">
        <v>4.5</v>
      </c>
      <c r="EP117" s="11">
        <v>3</v>
      </c>
      <c r="EQ117" s="11">
        <v>0</v>
      </c>
      <c r="ER117" s="11">
        <v>2</v>
      </c>
      <c r="ES117" s="11">
        <v>2</v>
      </c>
      <c r="ET117" s="11">
        <v>2</v>
      </c>
      <c r="EU117" s="11">
        <v>2</v>
      </c>
      <c r="EV117" s="11">
        <v>3.5</v>
      </c>
      <c r="EW117" s="11">
        <v>3.5</v>
      </c>
      <c r="EX117" s="11">
        <v>13</v>
      </c>
      <c r="EY117" s="11">
        <v>5.5</v>
      </c>
      <c r="EZ117" s="11">
        <v>2.5</v>
      </c>
      <c r="FA117" s="11">
        <v>3.5</v>
      </c>
      <c r="FB117" s="11">
        <v>2</v>
      </c>
      <c r="FC117" s="11">
        <v>5</v>
      </c>
    </row>
    <row r="118" spans="1:159">
      <c r="A118" s="11">
        <v>5.5</v>
      </c>
      <c r="B118" s="11">
        <v>4.5</v>
      </c>
      <c r="C118" s="11">
        <v>5.5</v>
      </c>
      <c r="D118" s="11">
        <v>5</v>
      </c>
      <c r="E118" s="11">
        <v>6</v>
      </c>
      <c r="F118" s="11">
        <v>10.5</v>
      </c>
      <c r="G118" s="11">
        <v>6.5</v>
      </c>
      <c r="H118" s="11">
        <v>9.5</v>
      </c>
      <c r="I118" s="11">
        <v>8.5</v>
      </c>
      <c r="J118" s="11">
        <v>11</v>
      </c>
      <c r="K118" s="11">
        <v>14</v>
      </c>
      <c r="L118" s="11">
        <v>10.5</v>
      </c>
      <c r="M118" s="11">
        <v>13.5</v>
      </c>
      <c r="N118" s="11">
        <v>15</v>
      </c>
      <c r="O118" s="11">
        <v>14.5</v>
      </c>
      <c r="P118" s="11">
        <v>14.5</v>
      </c>
      <c r="Q118" s="11">
        <v>14.5</v>
      </c>
      <c r="R118" s="11">
        <v>14.5</v>
      </c>
      <c r="S118" s="11">
        <v>14.5</v>
      </c>
      <c r="T118" s="11">
        <v>10</v>
      </c>
      <c r="U118" s="11">
        <v>8</v>
      </c>
      <c r="V118" s="11">
        <v>5.5</v>
      </c>
      <c r="W118" s="11">
        <v>3.5</v>
      </c>
      <c r="X118" s="11">
        <v>3</v>
      </c>
      <c r="Y118" s="11">
        <v>3</v>
      </c>
      <c r="Z118" s="11">
        <v>2.5</v>
      </c>
      <c r="AA118" s="11">
        <v>2</v>
      </c>
      <c r="AB118" s="11">
        <v>3</v>
      </c>
      <c r="AC118" s="11">
        <v>2</v>
      </c>
      <c r="AD118" s="11">
        <v>7.5</v>
      </c>
      <c r="AE118" s="11">
        <v>10.5</v>
      </c>
      <c r="AF118" s="11">
        <v>9</v>
      </c>
      <c r="AG118" s="11">
        <v>6</v>
      </c>
      <c r="AH118" s="11">
        <v>9.5</v>
      </c>
      <c r="AI118" s="11">
        <v>9.5</v>
      </c>
      <c r="AJ118" s="11">
        <v>2.5</v>
      </c>
      <c r="AK118" s="11">
        <v>4.5</v>
      </c>
      <c r="AL118" s="11">
        <v>10</v>
      </c>
      <c r="AM118" s="11">
        <v>9</v>
      </c>
      <c r="AN118" s="11">
        <v>5.5</v>
      </c>
      <c r="AO118" s="11">
        <v>6</v>
      </c>
      <c r="AP118" s="11">
        <v>2.5</v>
      </c>
      <c r="AQ118" s="11">
        <v>3</v>
      </c>
      <c r="AR118" s="11">
        <v>4.5</v>
      </c>
      <c r="AS118" s="11">
        <v>6</v>
      </c>
      <c r="AT118" s="11">
        <v>8.6999999999999993</v>
      </c>
      <c r="AU118" s="11">
        <v>7.5</v>
      </c>
      <c r="AV118" s="11">
        <v>10.5</v>
      </c>
      <c r="AW118" s="11">
        <v>9</v>
      </c>
      <c r="AX118" s="11">
        <v>0</v>
      </c>
      <c r="AY118" s="11">
        <v>0</v>
      </c>
      <c r="AZ118" s="11">
        <v>9.5</v>
      </c>
      <c r="BA118" s="11">
        <v>14</v>
      </c>
      <c r="BB118" s="11">
        <v>15.5</v>
      </c>
      <c r="BC118" s="11">
        <v>16</v>
      </c>
      <c r="BD118" s="11">
        <v>16.5</v>
      </c>
      <c r="BE118" s="11">
        <v>19</v>
      </c>
      <c r="BF118" s="11">
        <v>17</v>
      </c>
      <c r="BG118" s="11">
        <v>15.5</v>
      </c>
      <c r="BH118" s="11">
        <v>16.5</v>
      </c>
      <c r="BI118" s="11">
        <v>17</v>
      </c>
      <c r="BJ118" s="11">
        <v>17</v>
      </c>
      <c r="BK118" s="11">
        <v>17</v>
      </c>
      <c r="BL118" s="11">
        <v>15.5</v>
      </c>
      <c r="BM118" s="11">
        <v>0</v>
      </c>
      <c r="BN118" s="11">
        <v>20</v>
      </c>
      <c r="BO118" s="11">
        <v>3.5</v>
      </c>
      <c r="BP118" s="11">
        <v>0</v>
      </c>
      <c r="BQ118" s="11">
        <v>0</v>
      </c>
      <c r="BR118" s="11">
        <v>19.5</v>
      </c>
      <c r="BS118" s="11">
        <v>22.5</v>
      </c>
      <c r="BT118" s="11">
        <v>7</v>
      </c>
      <c r="BU118" s="11">
        <v>16.5</v>
      </c>
      <c r="BV118" s="11">
        <v>17.5</v>
      </c>
      <c r="BW118" s="11">
        <v>20.5</v>
      </c>
      <c r="BX118" s="11">
        <v>11</v>
      </c>
      <c r="BY118" s="11">
        <v>10</v>
      </c>
      <c r="BZ118" s="11">
        <v>0</v>
      </c>
      <c r="CA118" s="11">
        <v>0</v>
      </c>
      <c r="CB118" s="11">
        <v>9.5</v>
      </c>
      <c r="CC118" s="11">
        <v>13</v>
      </c>
      <c r="CD118" s="11">
        <v>13.5</v>
      </c>
      <c r="CE118" s="11">
        <v>15.5</v>
      </c>
      <c r="CF118" s="11">
        <v>11.5</v>
      </c>
      <c r="CG118" s="11">
        <v>9.5</v>
      </c>
      <c r="CH118" s="11">
        <v>3.5</v>
      </c>
      <c r="CI118" s="11">
        <v>3.5</v>
      </c>
      <c r="CJ118" s="11">
        <v>0</v>
      </c>
      <c r="CK118" s="11">
        <v>0</v>
      </c>
      <c r="CL118" s="11">
        <v>7.5</v>
      </c>
      <c r="CM118" s="11">
        <v>9</v>
      </c>
      <c r="CN118" s="11">
        <v>11.5</v>
      </c>
      <c r="CO118" s="11">
        <v>11.5</v>
      </c>
      <c r="CP118" s="11">
        <v>7.5</v>
      </c>
      <c r="CQ118" s="11">
        <v>9</v>
      </c>
      <c r="CR118" s="11">
        <v>10</v>
      </c>
      <c r="CS118" s="11">
        <v>8.5</v>
      </c>
      <c r="CT118" s="11">
        <v>4.5</v>
      </c>
      <c r="CU118" s="11">
        <v>21</v>
      </c>
      <c r="CV118" s="11">
        <v>20.5</v>
      </c>
      <c r="CW118" s="11">
        <v>21.5</v>
      </c>
      <c r="CX118" s="11">
        <v>15.5</v>
      </c>
      <c r="CY118" s="11">
        <v>15.5</v>
      </c>
      <c r="CZ118" s="11">
        <v>2</v>
      </c>
      <c r="DA118" s="11">
        <v>2</v>
      </c>
      <c r="DB118" s="11">
        <v>4</v>
      </c>
      <c r="DC118" s="11">
        <v>4</v>
      </c>
      <c r="DD118" s="11">
        <v>9</v>
      </c>
      <c r="DE118" s="11">
        <v>7.5</v>
      </c>
      <c r="DF118" s="11">
        <v>1.5</v>
      </c>
      <c r="DG118" s="11">
        <v>2.5</v>
      </c>
      <c r="DH118" s="11">
        <v>3</v>
      </c>
      <c r="DI118" s="11">
        <v>2.5</v>
      </c>
      <c r="DJ118" s="11">
        <v>3</v>
      </c>
      <c r="DK118" s="11">
        <v>4.5</v>
      </c>
      <c r="DL118" s="11">
        <v>6</v>
      </c>
      <c r="DM118" s="11">
        <v>8</v>
      </c>
      <c r="DN118" s="11">
        <v>12</v>
      </c>
      <c r="DO118" s="11">
        <v>8.5</v>
      </c>
      <c r="DP118" s="11">
        <v>9.5</v>
      </c>
      <c r="DQ118" s="11">
        <v>0.5</v>
      </c>
      <c r="DR118" s="11">
        <v>0.5</v>
      </c>
      <c r="DS118" s="11">
        <v>1</v>
      </c>
      <c r="DT118" s="11">
        <v>1</v>
      </c>
      <c r="DU118" s="11">
        <v>3</v>
      </c>
      <c r="DV118" s="11">
        <v>3</v>
      </c>
      <c r="DW118" s="11">
        <v>0</v>
      </c>
      <c r="DX118" s="11">
        <v>1.5</v>
      </c>
      <c r="DY118" s="11">
        <v>2.5</v>
      </c>
      <c r="DZ118" s="11">
        <v>0.5</v>
      </c>
      <c r="EA118" s="11">
        <v>0.5</v>
      </c>
      <c r="EB118" s="11">
        <v>12.5</v>
      </c>
      <c r="EC118" s="11">
        <v>19</v>
      </c>
      <c r="ED118" s="11">
        <v>18.5</v>
      </c>
      <c r="EE118" s="11">
        <v>7</v>
      </c>
      <c r="EF118" s="11">
        <v>3</v>
      </c>
      <c r="EG118" s="11">
        <v>5.5</v>
      </c>
      <c r="EH118" s="11">
        <v>9</v>
      </c>
      <c r="EI118" s="11">
        <v>7.5</v>
      </c>
      <c r="EJ118" s="11">
        <v>6</v>
      </c>
      <c r="EK118" s="11">
        <v>9</v>
      </c>
      <c r="EL118" s="11">
        <v>8</v>
      </c>
      <c r="EM118" s="11">
        <v>16.5</v>
      </c>
      <c r="EN118" s="11">
        <v>12.5</v>
      </c>
      <c r="EO118" s="11">
        <v>19.5</v>
      </c>
      <c r="EP118" s="11">
        <v>17.5</v>
      </c>
      <c r="EQ118" s="11">
        <v>0</v>
      </c>
      <c r="ER118" s="11">
        <v>0</v>
      </c>
      <c r="ES118" s="11">
        <v>9</v>
      </c>
      <c r="ET118" s="11">
        <v>11.5</v>
      </c>
      <c r="EU118" s="11">
        <v>6</v>
      </c>
      <c r="EV118" s="11">
        <v>5</v>
      </c>
      <c r="EW118" s="11">
        <v>6.5</v>
      </c>
      <c r="EX118" s="11">
        <v>8.5</v>
      </c>
      <c r="EY118" s="11">
        <v>5</v>
      </c>
      <c r="EZ118" s="11">
        <v>4</v>
      </c>
      <c r="FA118" s="11">
        <v>4</v>
      </c>
      <c r="FB118" s="11">
        <v>2</v>
      </c>
      <c r="FC118" s="11">
        <v>2</v>
      </c>
    </row>
    <row r="119" spans="1:159">
      <c r="A119" s="11">
        <v>0.5</v>
      </c>
      <c r="B119" s="11">
        <v>0.5</v>
      </c>
      <c r="C119" s="11">
        <v>1</v>
      </c>
      <c r="D119" s="11">
        <v>1.5</v>
      </c>
      <c r="E119" s="11">
        <v>4.5</v>
      </c>
      <c r="F119" s="11">
        <v>2.5</v>
      </c>
      <c r="G119" s="11">
        <v>1.5</v>
      </c>
      <c r="H119" s="11">
        <v>1.5</v>
      </c>
      <c r="I119" s="11">
        <v>2.5</v>
      </c>
      <c r="J119" s="11">
        <v>2.5</v>
      </c>
      <c r="K119" s="11">
        <v>2.5</v>
      </c>
      <c r="L119" s="11">
        <v>2.5</v>
      </c>
      <c r="M119" s="11">
        <v>12</v>
      </c>
      <c r="N119" s="11">
        <v>13.5</v>
      </c>
      <c r="O119" s="11">
        <v>13.5</v>
      </c>
      <c r="P119" s="11">
        <v>10</v>
      </c>
      <c r="Q119" s="11">
        <v>10</v>
      </c>
      <c r="R119" s="11">
        <v>0</v>
      </c>
      <c r="S119" s="11">
        <v>0</v>
      </c>
      <c r="T119" s="11">
        <v>0</v>
      </c>
      <c r="U119" s="11">
        <v>0</v>
      </c>
      <c r="V119" s="11">
        <v>0</v>
      </c>
      <c r="W119" s="11">
        <v>0</v>
      </c>
      <c r="X119" s="11">
        <v>0</v>
      </c>
      <c r="Y119" s="11">
        <v>2.5</v>
      </c>
      <c r="Z119" s="11">
        <v>3.5</v>
      </c>
      <c r="AA119" s="11">
        <v>2.5</v>
      </c>
      <c r="AB119" s="11">
        <v>1</v>
      </c>
      <c r="AC119" s="11">
        <v>0</v>
      </c>
      <c r="AD119" s="11">
        <v>5</v>
      </c>
      <c r="AE119" s="11">
        <v>0.5</v>
      </c>
      <c r="AF119" s="11">
        <v>0.5</v>
      </c>
      <c r="AG119" s="11">
        <v>2</v>
      </c>
      <c r="AH119" s="11">
        <v>0</v>
      </c>
      <c r="AI119" s="11">
        <v>0</v>
      </c>
      <c r="AJ119" s="11">
        <v>0</v>
      </c>
      <c r="AK119" s="11">
        <v>0</v>
      </c>
      <c r="AL119" s="11">
        <v>0</v>
      </c>
      <c r="AM119" s="11">
        <v>0</v>
      </c>
      <c r="AN119" s="11">
        <v>0</v>
      </c>
      <c r="AO119" s="11">
        <v>0</v>
      </c>
      <c r="AP119" s="11">
        <v>0</v>
      </c>
      <c r="AQ119" s="11">
        <v>0</v>
      </c>
      <c r="AR119" s="11">
        <v>0</v>
      </c>
      <c r="AS119" s="11">
        <v>0</v>
      </c>
      <c r="AT119" s="11">
        <v>0</v>
      </c>
      <c r="AU119" s="11">
        <v>0</v>
      </c>
      <c r="AV119" s="11">
        <v>0</v>
      </c>
      <c r="AW119" s="11">
        <v>0</v>
      </c>
      <c r="AX119" s="11">
        <v>0</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1</v>
      </c>
      <c r="BU119" s="11">
        <v>0</v>
      </c>
      <c r="BV119" s="11">
        <v>0</v>
      </c>
      <c r="BW119" s="11">
        <v>0</v>
      </c>
      <c r="BX119" s="11">
        <v>0</v>
      </c>
      <c r="BY119" s="11">
        <v>0</v>
      </c>
      <c r="BZ119" s="11">
        <v>0</v>
      </c>
      <c r="CA119" s="11">
        <v>0</v>
      </c>
      <c r="CB119" s="11">
        <v>6.5</v>
      </c>
      <c r="CC119" s="11">
        <v>0</v>
      </c>
      <c r="CD119" s="11">
        <v>0</v>
      </c>
      <c r="CE119" s="11">
        <v>0</v>
      </c>
      <c r="CF119" s="11">
        <v>0</v>
      </c>
      <c r="CG119" s="11">
        <v>0</v>
      </c>
      <c r="CH119" s="11">
        <v>0.5</v>
      </c>
      <c r="CI119" s="11">
        <v>0.5</v>
      </c>
      <c r="CJ119" s="11">
        <v>0</v>
      </c>
      <c r="CK119" s="11">
        <v>0</v>
      </c>
      <c r="CL119" s="11">
        <v>0</v>
      </c>
      <c r="CM119" s="11">
        <v>0</v>
      </c>
      <c r="CN119" s="11">
        <v>0</v>
      </c>
      <c r="CO119" s="11">
        <v>0</v>
      </c>
      <c r="CP119" s="11">
        <v>1.5</v>
      </c>
      <c r="CQ119" s="11">
        <v>1.5</v>
      </c>
      <c r="CR119" s="11">
        <v>2.5</v>
      </c>
      <c r="CS119" s="11">
        <v>9</v>
      </c>
      <c r="CT119" s="11">
        <v>4</v>
      </c>
      <c r="CU119" s="11">
        <v>0</v>
      </c>
      <c r="CV119" s="11">
        <v>0</v>
      </c>
      <c r="CW119" s="11">
        <v>2.5</v>
      </c>
      <c r="CX119" s="11">
        <v>0</v>
      </c>
      <c r="CY119" s="11">
        <v>0</v>
      </c>
      <c r="CZ119" s="11">
        <v>0</v>
      </c>
      <c r="DA119" s="11">
        <v>0</v>
      </c>
      <c r="DB119" s="11">
        <v>0</v>
      </c>
      <c r="DC119" s="11">
        <v>0</v>
      </c>
      <c r="DD119" s="11">
        <v>0</v>
      </c>
      <c r="DE119" s="11">
        <v>0</v>
      </c>
      <c r="DF119" s="11">
        <v>3</v>
      </c>
      <c r="DG119" s="11">
        <v>2</v>
      </c>
      <c r="DH119" s="11">
        <v>3.5</v>
      </c>
      <c r="DI119" s="11">
        <v>2.5</v>
      </c>
      <c r="DJ119" s="11">
        <v>1.5</v>
      </c>
      <c r="DK119" s="11">
        <v>1.5</v>
      </c>
      <c r="DL119" s="11">
        <v>0</v>
      </c>
      <c r="DM119" s="11">
        <v>0</v>
      </c>
      <c r="DN119" s="11">
        <v>0</v>
      </c>
      <c r="DO119" s="11">
        <v>0</v>
      </c>
      <c r="DP119" s="11">
        <v>0</v>
      </c>
      <c r="DQ119" s="11">
        <v>0</v>
      </c>
      <c r="DR119" s="11">
        <v>0</v>
      </c>
      <c r="DS119" s="11">
        <v>0</v>
      </c>
      <c r="DT119" s="11">
        <v>0</v>
      </c>
      <c r="DU119" s="11">
        <v>5</v>
      </c>
      <c r="DV119" s="11">
        <v>1.5</v>
      </c>
      <c r="DW119" s="11">
        <v>0.5</v>
      </c>
      <c r="DX119" s="11">
        <v>1</v>
      </c>
      <c r="DY119" s="11">
        <v>0.5</v>
      </c>
      <c r="DZ119" s="11">
        <v>0.5</v>
      </c>
      <c r="EA119" s="11">
        <v>0</v>
      </c>
      <c r="EB119" s="11">
        <v>8</v>
      </c>
      <c r="EC119" s="11">
        <v>7</v>
      </c>
      <c r="ED119" s="11">
        <v>7</v>
      </c>
      <c r="EE119" s="11">
        <v>18</v>
      </c>
      <c r="EF119" s="11">
        <v>16</v>
      </c>
      <c r="EG119" s="11">
        <v>0</v>
      </c>
      <c r="EH119" s="11">
        <v>0</v>
      </c>
      <c r="EI119" s="11">
        <v>0</v>
      </c>
      <c r="EJ119" s="11">
        <v>0</v>
      </c>
      <c r="EK119" s="11">
        <v>0</v>
      </c>
      <c r="EL119" s="11">
        <v>0</v>
      </c>
      <c r="EM119" s="11">
        <v>0</v>
      </c>
      <c r="EN119" s="11">
        <v>0</v>
      </c>
      <c r="EO119" s="11">
        <v>0</v>
      </c>
      <c r="EP119" s="11">
        <v>0</v>
      </c>
      <c r="EQ119" s="11">
        <v>0</v>
      </c>
      <c r="ER119" s="11">
        <v>0</v>
      </c>
      <c r="ES119" s="11">
        <v>3.5</v>
      </c>
      <c r="ET119" s="11">
        <v>8</v>
      </c>
      <c r="EU119" s="11">
        <v>8.5</v>
      </c>
      <c r="EV119" s="11">
        <v>5</v>
      </c>
      <c r="EW119" s="11">
        <v>8</v>
      </c>
      <c r="EX119" s="11">
        <v>4</v>
      </c>
      <c r="EY119" s="11">
        <v>5</v>
      </c>
      <c r="EZ119" s="11">
        <v>2</v>
      </c>
      <c r="FA119" s="11">
        <v>2</v>
      </c>
      <c r="FB119" s="11">
        <v>4</v>
      </c>
      <c r="FC119" s="11">
        <v>5</v>
      </c>
    </row>
    <row r="120" spans="1:159">
      <c r="A120" s="11">
        <v>7.5</v>
      </c>
      <c r="B120" s="11">
        <v>4</v>
      </c>
      <c r="C120" s="11">
        <v>5.5</v>
      </c>
      <c r="D120" s="11">
        <v>3</v>
      </c>
      <c r="E120" s="11">
        <v>9</v>
      </c>
      <c r="F120" s="11">
        <v>6</v>
      </c>
      <c r="G120" s="11">
        <v>8.5</v>
      </c>
      <c r="H120" s="11">
        <v>5.5</v>
      </c>
      <c r="I120" s="11">
        <v>6.5</v>
      </c>
      <c r="J120" s="11">
        <v>7.5</v>
      </c>
      <c r="K120" s="11">
        <v>9.5</v>
      </c>
      <c r="L120" s="11">
        <v>10</v>
      </c>
      <c r="M120" s="11">
        <v>10</v>
      </c>
      <c r="N120" s="11">
        <v>11.5</v>
      </c>
      <c r="O120" s="11">
        <v>10.5</v>
      </c>
      <c r="P120" s="11">
        <v>9</v>
      </c>
      <c r="Q120" s="11">
        <v>8.5</v>
      </c>
      <c r="R120" s="11">
        <v>7.5</v>
      </c>
      <c r="S120" s="11">
        <v>7.5</v>
      </c>
      <c r="T120" s="11">
        <v>6</v>
      </c>
      <c r="U120" s="11">
        <v>6.5</v>
      </c>
      <c r="V120" s="11">
        <v>5</v>
      </c>
      <c r="W120" s="11">
        <v>3.5</v>
      </c>
      <c r="X120" s="11">
        <v>3.5</v>
      </c>
      <c r="Y120" s="11">
        <v>3.5</v>
      </c>
      <c r="Z120" s="11">
        <v>2.5</v>
      </c>
      <c r="AA120" s="11">
        <v>0.5</v>
      </c>
      <c r="AB120" s="11">
        <v>2</v>
      </c>
      <c r="AC120" s="11">
        <v>2.5</v>
      </c>
      <c r="AD120" s="11">
        <v>5</v>
      </c>
      <c r="AE120" s="11">
        <v>7</v>
      </c>
      <c r="AF120" s="11">
        <v>8</v>
      </c>
      <c r="AG120" s="11">
        <v>6</v>
      </c>
      <c r="AH120" s="11">
        <v>4</v>
      </c>
      <c r="AI120" s="11">
        <v>4</v>
      </c>
      <c r="AJ120" s="11">
        <v>5</v>
      </c>
      <c r="AK120" s="11">
        <v>6</v>
      </c>
      <c r="AL120" s="11">
        <v>7</v>
      </c>
      <c r="AM120" s="11">
        <v>3</v>
      </c>
      <c r="AN120" s="11">
        <v>5</v>
      </c>
      <c r="AO120" s="11">
        <v>3.5</v>
      </c>
      <c r="AP120" s="11">
        <v>3</v>
      </c>
      <c r="AQ120" s="11">
        <v>3.5</v>
      </c>
      <c r="AR120" s="11">
        <v>4.5</v>
      </c>
      <c r="AS120" s="11">
        <v>9</v>
      </c>
      <c r="AT120" s="11">
        <v>5</v>
      </c>
      <c r="AU120" s="11">
        <v>5</v>
      </c>
      <c r="AV120" s="11">
        <v>5.5</v>
      </c>
      <c r="AW120" s="11">
        <v>4</v>
      </c>
      <c r="AX120" s="11">
        <v>0</v>
      </c>
      <c r="AY120" s="11">
        <v>0</v>
      </c>
      <c r="AZ120" s="11">
        <v>6</v>
      </c>
      <c r="BA120" s="11">
        <v>5.5</v>
      </c>
      <c r="BB120" s="11">
        <v>7</v>
      </c>
      <c r="BC120" s="11">
        <v>8</v>
      </c>
      <c r="BD120" s="11">
        <v>14</v>
      </c>
      <c r="BE120" s="11">
        <v>10.5</v>
      </c>
      <c r="BF120" s="11">
        <v>9</v>
      </c>
      <c r="BG120" s="11">
        <v>14.5</v>
      </c>
      <c r="BH120" s="11">
        <v>1</v>
      </c>
      <c r="BI120" s="11">
        <v>1.5</v>
      </c>
      <c r="BJ120" s="11">
        <v>7.5</v>
      </c>
      <c r="BK120" s="11">
        <v>0</v>
      </c>
      <c r="BL120" s="11">
        <v>0</v>
      </c>
      <c r="BM120" s="11">
        <v>0</v>
      </c>
      <c r="BN120" s="11">
        <v>0</v>
      </c>
      <c r="BO120" s="11">
        <v>0</v>
      </c>
      <c r="BP120" s="11">
        <v>0</v>
      </c>
      <c r="BQ120" s="11">
        <v>0</v>
      </c>
      <c r="BR120" s="11">
        <v>5.5</v>
      </c>
      <c r="BS120" s="11">
        <v>11</v>
      </c>
      <c r="BT120" s="11">
        <v>10</v>
      </c>
      <c r="BU120" s="11">
        <v>12</v>
      </c>
      <c r="BV120" s="11">
        <v>10</v>
      </c>
      <c r="BW120" s="11">
        <v>11</v>
      </c>
      <c r="BX120" s="11">
        <v>6</v>
      </c>
      <c r="BY120" s="11">
        <v>4.5</v>
      </c>
      <c r="BZ120" s="11">
        <v>0</v>
      </c>
      <c r="CA120" s="11">
        <v>0</v>
      </c>
      <c r="CB120" s="11">
        <v>4</v>
      </c>
      <c r="CC120" s="11">
        <v>10.5</v>
      </c>
      <c r="CD120" s="11">
        <v>8.5</v>
      </c>
      <c r="CE120" s="11">
        <v>10</v>
      </c>
      <c r="CF120" s="11">
        <v>6</v>
      </c>
      <c r="CG120" s="11">
        <v>3</v>
      </c>
      <c r="CH120" s="11">
        <v>3</v>
      </c>
      <c r="CI120" s="11">
        <v>3</v>
      </c>
      <c r="CJ120" s="11">
        <v>0</v>
      </c>
      <c r="CK120" s="11">
        <v>0</v>
      </c>
      <c r="CL120" s="11">
        <v>4</v>
      </c>
      <c r="CM120" s="11">
        <v>10</v>
      </c>
      <c r="CN120" s="11">
        <v>11.5</v>
      </c>
      <c r="CO120" s="11">
        <v>11.5</v>
      </c>
      <c r="CP120" s="11">
        <v>6.5</v>
      </c>
      <c r="CQ120" s="11">
        <v>5.5</v>
      </c>
      <c r="CR120" s="11">
        <v>5.5</v>
      </c>
      <c r="CS120" s="11">
        <v>4.5</v>
      </c>
      <c r="CT120" s="11">
        <v>6</v>
      </c>
      <c r="CU120" s="11">
        <v>16</v>
      </c>
      <c r="CV120" s="11">
        <v>9</v>
      </c>
      <c r="CW120" s="11">
        <v>12.5</v>
      </c>
      <c r="CX120" s="11">
        <v>12</v>
      </c>
      <c r="CY120" s="11">
        <v>9</v>
      </c>
      <c r="CZ120" s="11">
        <v>0</v>
      </c>
      <c r="DA120" s="11">
        <v>2.5</v>
      </c>
      <c r="DB120" s="11">
        <v>0</v>
      </c>
      <c r="DC120" s="11">
        <v>5.5</v>
      </c>
      <c r="DD120" s="11">
        <v>0</v>
      </c>
      <c r="DE120" s="11">
        <v>5.5</v>
      </c>
      <c r="DF120" s="11">
        <v>3</v>
      </c>
      <c r="DG120" s="11">
        <v>2</v>
      </c>
      <c r="DH120" s="11">
        <v>2.5</v>
      </c>
      <c r="DI120" s="11">
        <v>1</v>
      </c>
      <c r="DJ120" s="11">
        <v>1</v>
      </c>
      <c r="DK120" s="11">
        <v>5.5</v>
      </c>
      <c r="DL120" s="11">
        <v>11.5</v>
      </c>
      <c r="DM120" s="11">
        <v>8</v>
      </c>
      <c r="DN120" s="11">
        <v>11</v>
      </c>
      <c r="DO120" s="11">
        <v>12</v>
      </c>
      <c r="DP120" s="11">
        <v>11.5</v>
      </c>
      <c r="DQ120" s="11">
        <v>0</v>
      </c>
      <c r="DR120" s="11">
        <v>0</v>
      </c>
      <c r="DS120" s="11">
        <v>0</v>
      </c>
      <c r="DT120" s="11">
        <v>0.5</v>
      </c>
      <c r="DU120" s="11">
        <v>3</v>
      </c>
      <c r="DV120" s="11">
        <v>3</v>
      </c>
      <c r="DW120" s="11">
        <v>1</v>
      </c>
      <c r="DX120" s="11">
        <v>1</v>
      </c>
      <c r="DY120" s="11">
        <v>0</v>
      </c>
      <c r="DZ120" s="11">
        <v>0</v>
      </c>
      <c r="EA120" s="11">
        <v>0</v>
      </c>
      <c r="EB120" s="11">
        <v>21.5</v>
      </c>
      <c r="EC120" s="11">
        <v>5</v>
      </c>
      <c r="ED120" s="11">
        <v>6</v>
      </c>
      <c r="EE120" s="11">
        <v>10</v>
      </c>
      <c r="EF120" s="11">
        <v>17.5</v>
      </c>
      <c r="EG120" s="11">
        <v>6</v>
      </c>
      <c r="EH120" s="11">
        <v>4.5</v>
      </c>
      <c r="EI120" s="11">
        <v>4.5</v>
      </c>
      <c r="EJ120" s="11">
        <v>6</v>
      </c>
      <c r="EK120" s="11">
        <v>7</v>
      </c>
      <c r="EL120" s="11">
        <v>8.5</v>
      </c>
      <c r="EM120" s="11">
        <v>2.5</v>
      </c>
      <c r="EN120" s="11">
        <v>2</v>
      </c>
      <c r="EO120" s="11">
        <v>3</v>
      </c>
      <c r="EP120" s="11">
        <v>8.5</v>
      </c>
      <c r="EQ120" s="11">
        <v>0</v>
      </c>
      <c r="ER120" s="11">
        <v>0</v>
      </c>
      <c r="ES120" s="11">
        <v>6</v>
      </c>
      <c r="ET120" s="11">
        <v>8</v>
      </c>
      <c r="EU120" s="11">
        <v>4.5</v>
      </c>
      <c r="EV120" s="11">
        <v>7</v>
      </c>
      <c r="EW120" s="11">
        <v>7</v>
      </c>
      <c r="EX120" s="11">
        <v>9.5</v>
      </c>
      <c r="EY120" s="11">
        <v>5.5</v>
      </c>
      <c r="EZ120" s="11">
        <v>5.5</v>
      </c>
      <c r="FA120" s="11">
        <v>4.5</v>
      </c>
      <c r="FB120" s="11">
        <v>4.5</v>
      </c>
      <c r="FC120" s="11">
        <v>2</v>
      </c>
    </row>
    <row r="121" spans="1:159">
      <c r="A121" s="11">
        <v>2</v>
      </c>
      <c r="B121" s="11">
        <v>0.5</v>
      </c>
      <c r="C121" s="11">
        <v>1</v>
      </c>
      <c r="D121" s="11">
        <v>0.5</v>
      </c>
      <c r="E121" s="11">
        <v>2</v>
      </c>
      <c r="F121" s="11">
        <v>3</v>
      </c>
      <c r="G121" s="11">
        <v>3.5</v>
      </c>
      <c r="H121" s="11">
        <v>3.5</v>
      </c>
      <c r="I121" s="11">
        <v>4.5</v>
      </c>
      <c r="J121" s="11">
        <v>6.5</v>
      </c>
      <c r="K121" s="11">
        <v>8</v>
      </c>
      <c r="L121" s="11">
        <v>8</v>
      </c>
      <c r="M121" s="11">
        <v>3.5</v>
      </c>
      <c r="N121" s="11">
        <v>6</v>
      </c>
      <c r="O121" s="11">
        <v>7.5</v>
      </c>
      <c r="P121" s="11">
        <v>8</v>
      </c>
      <c r="Q121" s="11">
        <v>5.5</v>
      </c>
      <c r="R121" s="11">
        <v>4</v>
      </c>
      <c r="S121" s="11">
        <v>4</v>
      </c>
      <c r="T121" s="11">
        <v>9.5</v>
      </c>
      <c r="U121" s="11">
        <v>6.5</v>
      </c>
      <c r="V121" s="11">
        <v>4</v>
      </c>
      <c r="W121" s="11">
        <v>1.5</v>
      </c>
      <c r="X121" s="11">
        <v>3</v>
      </c>
      <c r="Y121" s="11">
        <v>1.5</v>
      </c>
      <c r="Z121" s="11">
        <v>2</v>
      </c>
      <c r="AA121" s="11">
        <v>2.5</v>
      </c>
      <c r="AB121" s="11">
        <v>3</v>
      </c>
      <c r="AC121" s="11">
        <v>0</v>
      </c>
      <c r="AD121" s="11">
        <v>1</v>
      </c>
      <c r="AE121" s="11">
        <v>0</v>
      </c>
      <c r="AF121" s="11">
        <v>2</v>
      </c>
      <c r="AG121" s="11">
        <v>0</v>
      </c>
      <c r="AH121" s="11">
        <v>0</v>
      </c>
      <c r="AI121" s="11">
        <v>0</v>
      </c>
      <c r="AJ121" s="11">
        <v>0</v>
      </c>
      <c r="AK121" s="11">
        <v>0</v>
      </c>
      <c r="AL121" s="11">
        <v>0</v>
      </c>
      <c r="AM121" s="11">
        <v>0</v>
      </c>
      <c r="AN121" s="11">
        <v>1</v>
      </c>
      <c r="AO121" s="11">
        <v>0.5</v>
      </c>
      <c r="AP121" s="11">
        <v>0</v>
      </c>
      <c r="AQ121" s="11">
        <v>1.5</v>
      </c>
      <c r="AR121" s="11">
        <v>0</v>
      </c>
      <c r="AS121" s="11">
        <v>0</v>
      </c>
      <c r="AT121" s="11">
        <v>0</v>
      </c>
      <c r="AU121" s="11">
        <v>0</v>
      </c>
      <c r="AV121" s="11">
        <v>2</v>
      </c>
      <c r="AW121" s="11">
        <v>0</v>
      </c>
      <c r="AX121" s="11">
        <v>3</v>
      </c>
      <c r="AY121" s="11">
        <v>5</v>
      </c>
      <c r="AZ121" s="11">
        <v>5.5</v>
      </c>
      <c r="BA121" s="11">
        <v>0</v>
      </c>
      <c r="BB121" s="11">
        <v>0</v>
      </c>
      <c r="BC121" s="11">
        <v>2</v>
      </c>
      <c r="BD121" s="11">
        <v>4.5</v>
      </c>
      <c r="BE121" s="11">
        <v>3</v>
      </c>
      <c r="BF121" s="11">
        <v>8.5</v>
      </c>
      <c r="BG121" s="11">
        <v>12</v>
      </c>
      <c r="BH121" s="11">
        <v>0</v>
      </c>
      <c r="BI121" s="11">
        <v>0</v>
      </c>
      <c r="BJ121" s="11">
        <v>4.5</v>
      </c>
      <c r="BK121" s="11">
        <v>2.5</v>
      </c>
      <c r="BL121" s="11">
        <v>0</v>
      </c>
      <c r="BM121" s="11">
        <v>3</v>
      </c>
      <c r="BN121" s="11">
        <v>3.5</v>
      </c>
      <c r="BO121" s="11">
        <v>7</v>
      </c>
      <c r="BP121" s="11">
        <v>1.5</v>
      </c>
      <c r="BQ121" s="11">
        <v>1.5</v>
      </c>
      <c r="BR121" s="11">
        <v>6</v>
      </c>
      <c r="BS121" s="11">
        <v>13</v>
      </c>
      <c r="BT121" s="11">
        <v>7.5</v>
      </c>
      <c r="BU121" s="11">
        <v>11</v>
      </c>
      <c r="BV121" s="11">
        <v>0</v>
      </c>
      <c r="BW121" s="11">
        <v>1</v>
      </c>
      <c r="BX121" s="11">
        <v>0</v>
      </c>
      <c r="BY121" s="11">
        <v>0</v>
      </c>
      <c r="BZ121" s="11">
        <v>1.5</v>
      </c>
      <c r="CA121" s="11">
        <v>0</v>
      </c>
      <c r="CB121" s="11">
        <v>1</v>
      </c>
      <c r="CC121" s="11">
        <v>0.5</v>
      </c>
      <c r="CD121" s="11">
        <v>0</v>
      </c>
      <c r="CE121" s="11">
        <v>0</v>
      </c>
      <c r="CF121" s="11">
        <v>0</v>
      </c>
      <c r="CG121" s="11">
        <v>0</v>
      </c>
      <c r="CH121" s="11">
        <v>0</v>
      </c>
      <c r="CI121" s="11">
        <v>0</v>
      </c>
      <c r="CJ121" s="11">
        <v>0</v>
      </c>
      <c r="CK121" s="11">
        <v>0</v>
      </c>
      <c r="CL121" s="11">
        <v>0</v>
      </c>
      <c r="CM121" s="11">
        <v>0</v>
      </c>
      <c r="CN121" s="11">
        <v>0</v>
      </c>
      <c r="CO121" s="11">
        <v>0</v>
      </c>
      <c r="CP121" s="11">
        <v>0</v>
      </c>
      <c r="CQ121" s="11">
        <v>0</v>
      </c>
      <c r="CR121" s="11">
        <v>0</v>
      </c>
      <c r="CS121" s="11">
        <v>0</v>
      </c>
      <c r="CT121" s="11">
        <v>0</v>
      </c>
      <c r="CU121" s="11">
        <v>0</v>
      </c>
      <c r="CV121" s="11">
        <v>0</v>
      </c>
      <c r="CW121" s="11">
        <v>0</v>
      </c>
      <c r="CX121" s="11">
        <v>0</v>
      </c>
      <c r="CY121" s="11">
        <v>0</v>
      </c>
      <c r="CZ121" s="11">
        <v>0</v>
      </c>
      <c r="DA121" s="11">
        <v>0</v>
      </c>
      <c r="DB121" s="11">
        <v>0</v>
      </c>
      <c r="DC121" s="11">
        <v>0</v>
      </c>
      <c r="DD121" s="11">
        <v>0</v>
      </c>
      <c r="DE121" s="11">
        <v>0</v>
      </c>
      <c r="DF121" s="11">
        <v>0</v>
      </c>
      <c r="DG121" s="11">
        <v>0</v>
      </c>
      <c r="DH121" s="11">
        <v>0</v>
      </c>
      <c r="DI121" s="11">
        <v>0</v>
      </c>
      <c r="DJ121" s="11">
        <v>0</v>
      </c>
      <c r="DK121" s="11">
        <v>0</v>
      </c>
      <c r="DL121" s="11">
        <v>0</v>
      </c>
      <c r="DM121" s="11">
        <v>0</v>
      </c>
      <c r="DN121" s="11">
        <v>0</v>
      </c>
      <c r="DO121" s="11">
        <v>0</v>
      </c>
      <c r="DP121" s="11">
        <v>0</v>
      </c>
      <c r="DQ121" s="11">
        <v>0</v>
      </c>
      <c r="DR121" s="11">
        <v>0</v>
      </c>
      <c r="DS121" s="11">
        <v>0</v>
      </c>
      <c r="DT121" s="11">
        <v>0</v>
      </c>
      <c r="DU121" s="11">
        <v>0</v>
      </c>
      <c r="DV121" s="11">
        <v>0</v>
      </c>
      <c r="DW121" s="11">
        <v>0</v>
      </c>
      <c r="DX121" s="11">
        <v>0</v>
      </c>
      <c r="DY121" s="11">
        <v>0</v>
      </c>
      <c r="DZ121" s="11">
        <v>0</v>
      </c>
      <c r="EA121" s="11">
        <v>0</v>
      </c>
      <c r="EB121" s="11">
        <v>0</v>
      </c>
      <c r="EC121" s="11">
        <v>0</v>
      </c>
      <c r="ED121" s="11">
        <v>0</v>
      </c>
      <c r="EE121" s="11">
        <v>0</v>
      </c>
      <c r="EF121" s="11">
        <v>0</v>
      </c>
      <c r="EG121" s="11">
        <v>0</v>
      </c>
      <c r="EH121" s="11">
        <v>0</v>
      </c>
      <c r="EI121" s="11">
        <v>0</v>
      </c>
      <c r="EJ121" s="11">
        <v>0</v>
      </c>
      <c r="EK121" s="11">
        <v>0</v>
      </c>
      <c r="EL121" s="11">
        <v>0</v>
      </c>
      <c r="EM121" s="11">
        <v>0</v>
      </c>
      <c r="EN121" s="11">
        <v>0</v>
      </c>
      <c r="EO121" s="11">
        <v>0</v>
      </c>
      <c r="EP121" s="11">
        <v>0</v>
      </c>
      <c r="EQ121" s="11">
        <v>0</v>
      </c>
      <c r="ER121" s="11">
        <v>0</v>
      </c>
      <c r="ES121" s="11">
        <v>0</v>
      </c>
      <c r="ET121" s="11">
        <v>0</v>
      </c>
      <c r="EU121" s="11">
        <v>0</v>
      </c>
      <c r="EV121" s="11">
        <v>0</v>
      </c>
      <c r="EW121" s="11">
        <v>0</v>
      </c>
      <c r="EX121" s="11">
        <v>0</v>
      </c>
      <c r="EY121" s="11">
        <v>0</v>
      </c>
      <c r="EZ121" s="11">
        <v>0</v>
      </c>
      <c r="FA121" s="11">
        <v>0</v>
      </c>
      <c r="FB121" s="11">
        <v>0</v>
      </c>
      <c r="FC121" s="11">
        <v>0</v>
      </c>
    </row>
    <row r="122" spans="1:159">
      <c r="A122" s="11">
        <v>3.5</v>
      </c>
      <c r="B122" s="11">
        <v>3</v>
      </c>
      <c r="C122" s="11">
        <v>5</v>
      </c>
      <c r="D122" s="11">
        <v>5</v>
      </c>
      <c r="E122" s="11">
        <v>5</v>
      </c>
      <c r="F122" s="11">
        <v>4.5</v>
      </c>
      <c r="G122" s="11">
        <v>5</v>
      </c>
      <c r="H122" s="11">
        <v>6</v>
      </c>
      <c r="I122" s="11">
        <v>5.5</v>
      </c>
      <c r="J122" s="11">
        <v>7</v>
      </c>
      <c r="K122" s="11">
        <v>8</v>
      </c>
      <c r="L122" s="11">
        <v>8</v>
      </c>
      <c r="M122" s="11">
        <v>9.5</v>
      </c>
      <c r="N122" s="11">
        <v>9</v>
      </c>
      <c r="O122" s="11">
        <v>10.5</v>
      </c>
      <c r="P122" s="11">
        <v>11.5</v>
      </c>
      <c r="Q122" s="11">
        <v>14</v>
      </c>
      <c r="R122" s="11">
        <v>10.5</v>
      </c>
      <c r="S122" s="11">
        <v>10.5</v>
      </c>
      <c r="T122" s="11">
        <v>0</v>
      </c>
      <c r="U122" s="11">
        <v>0</v>
      </c>
      <c r="V122" s="11">
        <v>0</v>
      </c>
      <c r="W122" s="11">
        <v>0</v>
      </c>
      <c r="X122" s="11">
        <v>0</v>
      </c>
      <c r="Y122" s="11">
        <v>1.5</v>
      </c>
      <c r="Z122" s="11">
        <v>1.5</v>
      </c>
      <c r="AA122" s="11">
        <v>2.5</v>
      </c>
      <c r="AB122" s="11">
        <v>3</v>
      </c>
      <c r="AC122" s="11">
        <v>1.5</v>
      </c>
      <c r="AD122" s="11">
        <v>6</v>
      </c>
      <c r="AE122" s="11">
        <v>7.5</v>
      </c>
      <c r="AF122" s="11">
        <v>6</v>
      </c>
      <c r="AG122" s="11">
        <v>1.5</v>
      </c>
      <c r="AH122" s="11">
        <v>0</v>
      </c>
      <c r="AI122" s="11">
        <v>0</v>
      </c>
      <c r="AJ122" s="11">
        <v>0</v>
      </c>
      <c r="AK122" s="11">
        <v>0</v>
      </c>
      <c r="AL122" s="11">
        <v>0</v>
      </c>
      <c r="AM122" s="11">
        <v>0</v>
      </c>
      <c r="AN122" s="11">
        <v>0</v>
      </c>
      <c r="AO122" s="11">
        <v>0</v>
      </c>
      <c r="AP122" s="11">
        <v>0</v>
      </c>
      <c r="AQ122" s="11">
        <v>0</v>
      </c>
      <c r="AR122" s="11">
        <v>0</v>
      </c>
      <c r="AS122" s="11">
        <v>0</v>
      </c>
      <c r="AT122" s="11">
        <v>0</v>
      </c>
      <c r="AU122" s="11">
        <v>0</v>
      </c>
      <c r="AV122" s="11">
        <v>0</v>
      </c>
      <c r="AW122" s="11">
        <v>0</v>
      </c>
      <c r="AX122" s="11">
        <v>0</v>
      </c>
      <c r="AY122" s="11">
        <v>0</v>
      </c>
      <c r="AZ122" s="11">
        <v>0</v>
      </c>
      <c r="BA122" s="11">
        <v>0</v>
      </c>
      <c r="BB122" s="11">
        <v>0</v>
      </c>
      <c r="BC122" s="11">
        <v>0</v>
      </c>
      <c r="BD122" s="11">
        <v>0</v>
      </c>
      <c r="BE122" s="11">
        <v>0</v>
      </c>
      <c r="BF122" s="11">
        <v>0</v>
      </c>
      <c r="BG122" s="11">
        <v>0</v>
      </c>
      <c r="BH122" s="11">
        <v>0</v>
      </c>
      <c r="BI122" s="11">
        <v>0</v>
      </c>
      <c r="BJ122" s="11">
        <v>0</v>
      </c>
      <c r="BK122" s="11">
        <v>0</v>
      </c>
      <c r="BL122" s="11">
        <v>0</v>
      </c>
      <c r="BM122" s="11">
        <v>0</v>
      </c>
      <c r="BN122" s="11">
        <v>0</v>
      </c>
      <c r="BO122" s="11">
        <v>0</v>
      </c>
      <c r="BP122" s="11">
        <v>0</v>
      </c>
      <c r="BQ122" s="11">
        <v>0</v>
      </c>
      <c r="BR122" s="11">
        <v>0</v>
      </c>
      <c r="BS122" s="11">
        <v>0</v>
      </c>
      <c r="BT122" s="11">
        <v>0</v>
      </c>
      <c r="BU122" s="11">
        <v>0</v>
      </c>
      <c r="BV122" s="11">
        <v>0</v>
      </c>
      <c r="BW122" s="11">
        <v>0</v>
      </c>
      <c r="BX122" s="11">
        <v>0</v>
      </c>
      <c r="BY122" s="11">
        <v>0</v>
      </c>
      <c r="BZ122" s="11">
        <v>0</v>
      </c>
      <c r="CA122" s="11">
        <v>0</v>
      </c>
      <c r="CB122" s="11">
        <v>0</v>
      </c>
      <c r="CC122" s="11">
        <v>0</v>
      </c>
      <c r="CD122" s="11">
        <v>0</v>
      </c>
      <c r="CE122" s="11">
        <v>0</v>
      </c>
      <c r="CF122" s="11">
        <v>0</v>
      </c>
      <c r="CG122" s="11">
        <v>4.5</v>
      </c>
      <c r="CH122" s="11">
        <v>6</v>
      </c>
      <c r="CI122" s="11">
        <v>6</v>
      </c>
      <c r="CJ122" s="11">
        <v>5</v>
      </c>
      <c r="CK122" s="11">
        <v>0</v>
      </c>
      <c r="CL122" s="11">
        <v>0</v>
      </c>
      <c r="CM122" s="11">
        <v>0.5</v>
      </c>
      <c r="CN122" s="11">
        <v>1.5</v>
      </c>
      <c r="CO122" s="11">
        <v>1.5</v>
      </c>
      <c r="CP122" s="11">
        <v>0.5</v>
      </c>
      <c r="CQ122" s="11">
        <v>1</v>
      </c>
      <c r="CR122" s="11">
        <v>1</v>
      </c>
      <c r="CS122" s="11">
        <v>3.5</v>
      </c>
      <c r="CT122" s="11">
        <v>3.5</v>
      </c>
      <c r="CU122" s="11">
        <v>8.5</v>
      </c>
      <c r="CV122" s="11">
        <v>5.5</v>
      </c>
      <c r="CW122" s="11">
        <v>4.5</v>
      </c>
      <c r="CX122" s="11">
        <v>2</v>
      </c>
      <c r="CY122" s="11">
        <v>3.5</v>
      </c>
      <c r="CZ122" s="11">
        <v>1.5</v>
      </c>
      <c r="DA122" s="11">
        <v>2.5</v>
      </c>
      <c r="DB122" s="11">
        <v>2.5</v>
      </c>
      <c r="DC122" s="11">
        <v>3.5</v>
      </c>
      <c r="DD122" s="11">
        <v>3</v>
      </c>
      <c r="DE122" s="11">
        <v>0</v>
      </c>
      <c r="DF122" s="11">
        <v>11.5</v>
      </c>
      <c r="DG122" s="11">
        <v>10.5</v>
      </c>
      <c r="DH122" s="11">
        <v>10.5</v>
      </c>
      <c r="DI122" s="11">
        <v>12.5</v>
      </c>
      <c r="DJ122" s="11">
        <v>13.5</v>
      </c>
      <c r="DK122" s="11">
        <v>9</v>
      </c>
      <c r="DL122" s="11">
        <v>0</v>
      </c>
      <c r="DM122" s="11">
        <v>4</v>
      </c>
      <c r="DN122" s="11">
        <v>3.5</v>
      </c>
      <c r="DO122" s="11">
        <v>4</v>
      </c>
      <c r="DP122" s="11">
        <v>6.5</v>
      </c>
      <c r="DQ122" s="11">
        <v>2.5</v>
      </c>
      <c r="DR122" s="11">
        <v>0.5</v>
      </c>
      <c r="DS122" s="11">
        <v>2.5</v>
      </c>
      <c r="DT122" s="11">
        <v>2.5</v>
      </c>
      <c r="DU122" s="11">
        <v>1</v>
      </c>
      <c r="DV122" s="11">
        <v>1</v>
      </c>
      <c r="DW122" s="11">
        <v>2</v>
      </c>
      <c r="DX122" s="11">
        <v>0.5</v>
      </c>
      <c r="DY122" s="11">
        <v>2</v>
      </c>
      <c r="DZ122" s="11">
        <v>2.5</v>
      </c>
      <c r="EA122" s="11">
        <v>1.5</v>
      </c>
      <c r="EB122" s="11">
        <v>1.5</v>
      </c>
      <c r="EC122" s="11">
        <v>2.5</v>
      </c>
      <c r="ED122" s="11">
        <v>3.5</v>
      </c>
      <c r="EE122" s="11">
        <v>3.5</v>
      </c>
      <c r="EF122" s="11">
        <v>2</v>
      </c>
      <c r="EG122" s="11">
        <v>1</v>
      </c>
      <c r="EH122" s="11">
        <v>3</v>
      </c>
      <c r="EI122" s="11">
        <v>1</v>
      </c>
      <c r="EJ122" s="11">
        <v>0</v>
      </c>
      <c r="EK122" s="11">
        <v>1</v>
      </c>
      <c r="EL122" s="11">
        <v>2</v>
      </c>
      <c r="EM122" s="11">
        <v>6</v>
      </c>
      <c r="EN122" s="11">
        <v>0</v>
      </c>
      <c r="EO122" s="11">
        <v>1.5</v>
      </c>
      <c r="EP122" s="11">
        <v>0</v>
      </c>
      <c r="EQ122" s="11">
        <v>1</v>
      </c>
      <c r="ER122" s="11">
        <v>2.5</v>
      </c>
      <c r="ES122" s="11">
        <v>1.5</v>
      </c>
      <c r="ET122" s="11">
        <v>1</v>
      </c>
      <c r="EU122" s="11">
        <v>1.5</v>
      </c>
      <c r="EV122" s="11">
        <v>1</v>
      </c>
      <c r="EW122" s="11">
        <v>2</v>
      </c>
      <c r="EX122" s="11">
        <v>0</v>
      </c>
      <c r="EY122" s="11">
        <v>2</v>
      </c>
      <c r="EZ122" s="11">
        <v>2.5</v>
      </c>
      <c r="FA122" s="11">
        <v>1</v>
      </c>
      <c r="FB122" s="11">
        <v>0.5</v>
      </c>
      <c r="FC122" s="11">
        <v>0.5</v>
      </c>
    </row>
    <row r="123" spans="1:159">
      <c r="A123" s="11">
        <v>4.5</v>
      </c>
      <c r="B123" s="11">
        <v>4</v>
      </c>
      <c r="C123" s="11">
        <v>4</v>
      </c>
      <c r="D123" s="11">
        <v>3</v>
      </c>
      <c r="E123" s="11">
        <v>4.5</v>
      </c>
      <c r="F123" s="11">
        <v>7.5</v>
      </c>
      <c r="G123" s="11">
        <v>8</v>
      </c>
      <c r="H123" s="11">
        <v>6.5</v>
      </c>
      <c r="I123" s="11">
        <v>7.5</v>
      </c>
      <c r="J123" s="11">
        <v>11</v>
      </c>
      <c r="K123" s="11">
        <v>9</v>
      </c>
      <c r="L123" s="11">
        <v>15.5</v>
      </c>
      <c r="M123" s="11">
        <v>9</v>
      </c>
      <c r="N123" s="11">
        <v>10</v>
      </c>
      <c r="O123" s="11">
        <v>10</v>
      </c>
      <c r="P123" s="11">
        <v>13</v>
      </c>
      <c r="Q123" s="11">
        <v>13</v>
      </c>
      <c r="R123" s="11">
        <v>11.5</v>
      </c>
      <c r="S123" s="11">
        <v>11.5</v>
      </c>
      <c r="T123" s="11">
        <v>13.5</v>
      </c>
      <c r="U123" s="11">
        <v>14</v>
      </c>
      <c r="V123" s="11">
        <v>11.5</v>
      </c>
      <c r="W123" s="11">
        <v>10.5</v>
      </c>
      <c r="X123" s="11">
        <v>14</v>
      </c>
      <c r="Y123" s="11">
        <v>1.5</v>
      </c>
      <c r="Z123" s="11">
        <v>2.5</v>
      </c>
      <c r="AA123" s="11">
        <v>5.5</v>
      </c>
      <c r="AB123" s="11">
        <v>4</v>
      </c>
      <c r="AC123" s="11">
        <v>1</v>
      </c>
      <c r="AD123" s="11">
        <v>11.5</v>
      </c>
      <c r="AE123" s="11">
        <v>5.5</v>
      </c>
      <c r="AF123" s="11">
        <v>5.5</v>
      </c>
      <c r="AG123" s="11">
        <v>4.5</v>
      </c>
      <c r="AH123" s="11">
        <v>7</v>
      </c>
      <c r="AI123" s="11">
        <v>7</v>
      </c>
      <c r="AJ123" s="11">
        <v>4.5</v>
      </c>
      <c r="AK123" s="11">
        <v>8.5</v>
      </c>
      <c r="AL123" s="11">
        <v>11</v>
      </c>
      <c r="AM123" s="11">
        <v>0.5</v>
      </c>
      <c r="AN123" s="11">
        <v>4</v>
      </c>
      <c r="AO123" s="11">
        <v>7.5</v>
      </c>
      <c r="AP123" s="11">
        <v>1.5</v>
      </c>
      <c r="AQ123" s="11">
        <v>6</v>
      </c>
      <c r="AR123" s="11">
        <v>4.5</v>
      </c>
      <c r="AS123" s="11">
        <v>2.5</v>
      </c>
      <c r="AT123" s="11">
        <v>1.5</v>
      </c>
      <c r="AU123" s="11">
        <v>2</v>
      </c>
      <c r="AV123" s="11">
        <v>4</v>
      </c>
      <c r="AW123" s="11">
        <v>1.5</v>
      </c>
      <c r="AX123" s="11">
        <v>10</v>
      </c>
      <c r="AY123" s="11">
        <v>14</v>
      </c>
      <c r="AZ123" s="11">
        <v>7.5</v>
      </c>
      <c r="BA123" s="11">
        <v>7.5</v>
      </c>
      <c r="BB123" s="11">
        <v>8.5</v>
      </c>
      <c r="BC123" s="11">
        <v>12</v>
      </c>
      <c r="BD123" s="11">
        <v>10</v>
      </c>
      <c r="BE123" s="11">
        <v>6.5</v>
      </c>
      <c r="BF123" s="11">
        <v>9</v>
      </c>
      <c r="BG123" s="11">
        <v>2</v>
      </c>
      <c r="BH123" s="11">
        <v>6.5</v>
      </c>
      <c r="BI123" s="11">
        <v>7</v>
      </c>
      <c r="BJ123" s="11">
        <v>8</v>
      </c>
      <c r="BK123" s="11">
        <v>10.5</v>
      </c>
      <c r="BL123" s="11">
        <v>3</v>
      </c>
      <c r="BM123" s="11">
        <v>9</v>
      </c>
      <c r="BN123" s="11">
        <v>3</v>
      </c>
      <c r="BO123" s="11">
        <v>3</v>
      </c>
      <c r="BP123" s="11">
        <v>11</v>
      </c>
      <c r="BQ123" s="11">
        <v>11</v>
      </c>
      <c r="BR123" s="11">
        <v>8</v>
      </c>
      <c r="BS123" s="11">
        <v>9.5</v>
      </c>
      <c r="BT123" s="11">
        <v>10</v>
      </c>
      <c r="BU123" s="11">
        <v>12</v>
      </c>
      <c r="BV123" s="11">
        <v>15</v>
      </c>
      <c r="BW123" s="11">
        <v>11</v>
      </c>
      <c r="BX123" s="11">
        <v>10</v>
      </c>
      <c r="BY123" s="11">
        <v>10</v>
      </c>
      <c r="BZ123" s="11">
        <v>13</v>
      </c>
      <c r="CA123" s="11">
        <v>12</v>
      </c>
      <c r="CB123" s="11">
        <v>9.5</v>
      </c>
      <c r="CC123" s="11">
        <v>12.5</v>
      </c>
      <c r="CD123" s="11">
        <v>11.5</v>
      </c>
      <c r="CE123" s="11">
        <v>0</v>
      </c>
      <c r="CF123" s="11">
        <v>0</v>
      </c>
      <c r="CG123" s="11">
        <v>0</v>
      </c>
      <c r="CH123" s="11">
        <v>0</v>
      </c>
      <c r="CI123" s="11">
        <v>0</v>
      </c>
      <c r="CJ123" s="11">
        <v>0</v>
      </c>
      <c r="CK123" s="11">
        <v>0</v>
      </c>
      <c r="CL123" s="11">
        <v>0</v>
      </c>
      <c r="CM123" s="11">
        <v>0</v>
      </c>
      <c r="CN123" s="11">
        <v>0</v>
      </c>
      <c r="CO123" s="11">
        <v>0</v>
      </c>
      <c r="CP123" s="11">
        <v>6</v>
      </c>
      <c r="CQ123" s="11">
        <v>6</v>
      </c>
      <c r="CR123" s="11">
        <v>7</v>
      </c>
      <c r="CS123" s="11">
        <v>5</v>
      </c>
      <c r="CT123" s="11">
        <v>6</v>
      </c>
      <c r="CU123" s="11">
        <v>0</v>
      </c>
      <c r="CV123" s="11">
        <v>0</v>
      </c>
      <c r="CW123" s="11">
        <v>0</v>
      </c>
      <c r="CX123" s="11">
        <v>0</v>
      </c>
      <c r="CY123" s="11">
        <v>0</v>
      </c>
      <c r="CZ123" s="11">
        <v>0</v>
      </c>
      <c r="DA123" s="11">
        <v>0</v>
      </c>
      <c r="DB123" s="11">
        <v>0</v>
      </c>
      <c r="DC123" s="11">
        <v>0</v>
      </c>
      <c r="DD123" s="11">
        <v>0</v>
      </c>
      <c r="DE123" s="11">
        <v>0</v>
      </c>
      <c r="DF123" s="11">
        <v>0</v>
      </c>
      <c r="DG123" s="11">
        <v>0</v>
      </c>
      <c r="DH123" s="11">
        <v>0</v>
      </c>
      <c r="DI123" s="11">
        <v>0</v>
      </c>
      <c r="DJ123" s="11">
        <v>0</v>
      </c>
      <c r="DK123" s="11">
        <v>0</v>
      </c>
      <c r="DL123" s="11">
        <v>0</v>
      </c>
      <c r="DM123" s="11">
        <v>0</v>
      </c>
      <c r="DN123" s="11">
        <v>0</v>
      </c>
      <c r="DO123" s="11">
        <v>0</v>
      </c>
      <c r="DP123" s="11">
        <v>0</v>
      </c>
      <c r="DQ123" s="11">
        <v>0</v>
      </c>
      <c r="DR123" s="11">
        <v>0</v>
      </c>
      <c r="DS123" s="11">
        <v>0.5</v>
      </c>
      <c r="DT123" s="11">
        <v>0</v>
      </c>
      <c r="DU123" s="11">
        <v>2.5</v>
      </c>
      <c r="DV123" s="11">
        <v>1.5</v>
      </c>
      <c r="DW123" s="11">
        <v>1</v>
      </c>
      <c r="DX123" s="11">
        <v>1</v>
      </c>
      <c r="DY123" s="11">
        <v>1.5</v>
      </c>
      <c r="DZ123" s="11">
        <v>1</v>
      </c>
      <c r="EA123" s="11">
        <v>1.5</v>
      </c>
      <c r="EB123" s="11">
        <v>0</v>
      </c>
      <c r="EC123" s="11">
        <v>0</v>
      </c>
      <c r="ED123" s="11">
        <v>0</v>
      </c>
      <c r="EE123" s="11">
        <v>0</v>
      </c>
      <c r="EF123" s="11">
        <v>0</v>
      </c>
      <c r="EG123" s="11">
        <v>0</v>
      </c>
      <c r="EH123" s="11">
        <v>0</v>
      </c>
      <c r="EI123" s="11">
        <v>0</v>
      </c>
      <c r="EJ123" s="11">
        <v>0</v>
      </c>
      <c r="EK123" s="11">
        <v>0</v>
      </c>
      <c r="EL123" s="11">
        <v>0</v>
      </c>
      <c r="EM123" s="11">
        <v>0</v>
      </c>
      <c r="EN123" s="11">
        <v>0</v>
      </c>
      <c r="EO123" s="11">
        <v>0</v>
      </c>
      <c r="EP123" s="11">
        <v>0</v>
      </c>
      <c r="EQ123" s="11">
        <v>0</v>
      </c>
      <c r="ER123" s="11">
        <v>0</v>
      </c>
      <c r="ES123" s="11">
        <v>4</v>
      </c>
      <c r="ET123" s="11">
        <v>4</v>
      </c>
      <c r="EU123" s="11">
        <v>6</v>
      </c>
      <c r="EV123" s="11">
        <v>5</v>
      </c>
      <c r="EW123" s="11">
        <v>4.5</v>
      </c>
      <c r="EX123" s="11">
        <v>6</v>
      </c>
      <c r="EY123" s="11">
        <v>3.5</v>
      </c>
      <c r="EZ123" s="11">
        <v>3</v>
      </c>
      <c r="FA123" s="11">
        <v>3</v>
      </c>
      <c r="FB123" s="11">
        <v>2.5</v>
      </c>
      <c r="FC123" s="11">
        <v>1.5</v>
      </c>
    </row>
    <row r="124" spans="1:159">
      <c r="A124" s="11">
        <v>5</v>
      </c>
      <c r="B124" s="11">
        <v>4.5</v>
      </c>
      <c r="C124" s="11">
        <v>5</v>
      </c>
      <c r="D124" s="11">
        <v>3.5</v>
      </c>
      <c r="E124" s="11">
        <v>6.5</v>
      </c>
      <c r="F124" s="11">
        <v>7.5</v>
      </c>
      <c r="G124" s="11">
        <v>3</v>
      </c>
      <c r="H124" s="11">
        <v>7</v>
      </c>
      <c r="I124" s="11">
        <v>6</v>
      </c>
      <c r="J124" s="11">
        <v>7</v>
      </c>
      <c r="K124" s="11">
        <v>8.5</v>
      </c>
      <c r="L124" s="11">
        <v>5.5</v>
      </c>
      <c r="M124" s="11">
        <v>6.5</v>
      </c>
      <c r="N124" s="11">
        <v>8</v>
      </c>
      <c r="O124" s="11">
        <v>7</v>
      </c>
      <c r="P124" s="11">
        <v>7.5</v>
      </c>
      <c r="Q124" s="11">
        <v>7.5</v>
      </c>
      <c r="R124" s="11">
        <v>9</v>
      </c>
      <c r="S124" s="11">
        <v>9</v>
      </c>
      <c r="T124" s="11">
        <v>8.5</v>
      </c>
      <c r="U124" s="11">
        <v>8.5</v>
      </c>
      <c r="V124" s="11">
        <v>10.5</v>
      </c>
      <c r="W124" s="11">
        <v>11</v>
      </c>
      <c r="X124" s="11">
        <v>10</v>
      </c>
      <c r="Y124" s="11">
        <v>2.5</v>
      </c>
      <c r="Z124" s="11">
        <v>2.5</v>
      </c>
      <c r="AA124" s="11">
        <v>5</v>
      </c>
      <c r="AB124" s="11">
        <v>3.5</v>
      </c>
      <c r="AC124" s="11">
        <v>1.5</v>
      </c>
      <c r="AD124" s="11">
        <v>5.5</v>
      </c>
      <c r="AE124" s="11">
        <v>5.5</v>
      </c>
      <c r="AF124" s="11">
        <v>6</v>
      </c>
      <c r="AG124" s="11">
        <v>5</v>
      </c>
      <c r="AH124" s="11">
        <v>9</v>
      </c>
      <c r="AI124" s="11">
        <v>9</v>
      </c>
      <c r="AJ124" s="11">
        <v>9</v>
      </c>
      <c r="AK124" s="11">
        <v>8</v>
      </c>
      <c r="AL124" s="11">
        <v>11</v>
      </c>
      <c r="AM124" s="11">
        <v>3</v>
      </c>
      <c r="AN124" s="11">
        <v>4.5</v>
      </c>
      <c r="AO124" s="11">
        <v>6</v>
      </c>
      <c r="AP124" s="11">
        <v>6</v>
      </c>
      <c r="AQ124" s="11">
        <v>7</v>
      </c>
      <c r="AR124" s="11">
        <v>3</v>
      </c>
      <c r="AS124" s="11">
        <v>5.5</v>
      </c>
      <c r="AT124" s="11">
        <v>4</v>
      </c>
      <c r="AU124" s="11">
        <v>3.5</v>
      </c>
      <c r="AV124" s="11">
        <v>5.5</v>
      </c>
      <c r="AW124" s="11">
        <v>1.5</v>
      </c>
      <c r="AX124" s="11">
        <v>10</v>
      </c>
      <c r="AY124" s="11">
        <v>11.5</v>
      </c>
      <c r="AZ124" s="11">
        <v>9.5</v>
      </c>
      <c r="BA124" s="11">
        <v>12.5</v>
      </c>
      <c r="BB124" s="11">
        <v>12</v>
      </c>
      <c r="BC124" s="11">
        <v>9.5</v>
      </c>
      <c r="BD124" s="11">
        <v>13</v>
      </c>
      <c r="BE124" s="11">
        <v>6.5</v>
      </c>
      <c r="BF124" s="11">
        <v>11.5</v>
      </c>
      <c r="BG124" s="11">
        <v>9.5</v>
      </c>
      <c r="BH124" s="11">
        <v>7.5</v>
      </c>
      <c r="BI124" s="11">
        <v>8</v>
      </c>
      <c r="BJ124" s="11">
        <v>13.5</v>
      </c>
      <c r="BK124" s="11">
        <v>13.5</v>
      </c>
      <c r="BL124" s="11">
        <v>7</v>
      </c>
      <c r="BM124" s="11">
        <v>6.5</v>
      </c>
      <c r="BN124" s="11">
        <v>5.5</v>
      </c>
      <c r="BO124" s="11">
        <v>12.5</v>
      </c>
      <c r="BP124" s="11">
        <v>2.5</v>
      </c>
      <c r="BQ124" s="11">
        <v>2.5</v>
      </c>
      <c r="BR124" s="11">
        <v>8</v>
      </c>
      <c r="BS124" s="11">
        <v>9.5</v>
      </c>
      <c r="BT124" s="11">
        <v>13</v>
      </c>
      <c r="BU124" s="11">
        <v>15</v>
      </c>
      <c r="BV124" s="11">
        <v>17.5</v>
      </c>
      <c r="BW124" s="11">
        <v>11</v>
      </c>
      <c r="BX124" s="11">
        <v>4</v>
      </c>
      <c r="BY124" s="11">
        <v>1.5</v>
      </c>
      <c r="BZ124" s="11">
        <v>7</v>
      </c>
      <c r="CA124" s="11">
        <v>7.5</v>
      </c>
      <c r="CB124" s="11">
        <v>6.5</v>
      </c>
      <c r="CC124" s="11">
        <v>8</v>
      </c>
      <c r="CD124" s="11">
        <v>10.5</v>
      </c>
      <c r="CE124" s="11">
        <v>7.5</v>
      </c>
      <c r="CF124" s="11">
        <v>7</v>
      </c>
      <c r="CG124" s="11">
        <v>8</v>
      </c>
      <c r="CH124" s="11">
        <v>8.5</v>
      </c>
      <c r="CI124" s="11">
        <v>8.5</v>
      </c>
      <c r="CJ124" s="11">
        <v>3</v>
      </c>
      <c r="CK124" s="11">
        <v>6</v>
      </c>
      <c r="CL124" s="11">
        <v>6</v>
      </c>
      <c r="CM124" s="11">
        <v>7</v>
      </c>
      <c r="CN124" s="11">
        <v>4.5</v>
      </c>
      <c r="CO124" s="11">
        <v>4.5</v>
      </c>
      <c r="CP124" s="11">
        <v>6.5</v>
      </c>
      <c r="CQ124" s="11">
        <v>6</v>
      </c>
      <c r="CR124" s="11">
        <v>7.5</v>
      </c>
      <c r="CS124" s="11">
        <v>7.5</v>
      </c>
      <c r="CT124" s="11">
        <v>7</v>
      </c>
      <c r="CU124" s="11">
        <v>16.5</v>
      </c>
      <c r="CV124" s="11">
        <v>6</v>
      </c>
      <c r="CW124" s="11">
        <v>9.5</v>
      </c>
      <c r="CX124" s="11">
        <v>11</v>
      </c>
      <c r="CY124" s="11">
        <v>8</v>
      </c>
      <c r="CZ124" s="11">
        <v>9.5</v>
      </c>
      <c r="DA124" s="11">
        <v>7.5</v>
      </c>
      <c r="DB124" s="11">
        <v>1</v>
      </c>
      <c r="DC124" s="11">
        <v>9.5</v>
      </c>
      <c r="DD124" s="11">
        <v>5.5</v>
      </c>
      <c r="DE124" s="11">
        <v>8</v>
      </c>
      <c r="DF124" s="11">
        <v>3</v>
      </c>
      <c r="DG124" s="11">
        <v>3.5</v>
      </c>
      <c r="DH124" s="11">
        <v>5</v>
      </c>
      <c r="DI124" s="11">
        <v>4</v>
      </c>
      <c r="DJ124" s="11">
        <v>6</v>
      </c>
      <c r="DK124" s="11">
        <v>17</v>
      </c>
      <c r="DL124" s="11">
        <v>9</v>
      </c>
      <c r="DM124" s="11">
        <v>5</v>
      </c>
      <c r="DN124" s="11">
        <v>5.5</v>
      </c>
      <c r="DO124" s="11">
        <v>5</v>
      </c>
      <c r="DP124" s="11">
        <v>1.5</v>
      </c>
      <c r="DQ124" s="11">
        <v>0</v>
      </c>
      <c r="DR124" s="11">
        <v>1</v>
      </c>
      <c r="DS124" s="11">
        <v>0.5</v>
      </c>
      <c r="DT124" s="11">
        <v>1</v>
      </c>
      <c r="DU124" s="11">
        <v>3</v>
      </c>
      <c r="DV124" s="11">
        <v>1.5</v>
      </c>
      <c r="DW124" s="11">
        <v>1</v>
      </c>
      <c r="DX124" s="11">
        <v>1</v>
      </c>
      <c r="DY124" s="11">
        <v>1</v>
      </c>
      <c r="DZ124" s="11">
        <v>2</v>
      </c>
      <c r="EA124" s="11">
        <v>1</v>
      </c>
      <c r="EB124" s="11">
        <v>4.5</v>
      </c>
      <c r="EC124" s="11">
        <v>4</v>
      </c>
      <c r="ED124" s="11">
        <v>3</v>
      </c>
      <c r="EE124" s="11">
        <v>4.5</v>
      </c>
      <c r="EF124" s="11">
        <v>6</v>
      </c>
      <c r="EG124" s="11">
        <v>2.5</v>
      </c>
      <c r="EH124" s="11">
        <v>4.5</v>
      </c>
      <c r="EI124" s="11">
        <v>4</v>
      </c>
      <c r="EJ124" s="11">
        <v>2</v>
      </c>
      <c r="EK124" s="11">
        <v>10.5</v>
      </c>
      <c r="EL124" s="11">
        <v>13.5</v>
      </c>
      <c r="EM124" s="11">
        <v>11</v>
      </c>
      <c r="EN124" s="11">
        <v>8.5</v>
      </c>
      <c r="EO124" s="11">
        <v>10</v>
      </c>
      <c r="EP124" s="11">
        <v>0.5</v>
      </c>
      <c r="EQ124" s="11">
        <v>6</v>
      </c>
      <c r="ER124" s="11">
        <v>1</v>
      </c>
      <c r="ES124" s="11">
        <v>6</v>
      </c>
      <c r="ET124" s="11">
        <v>6.5</v>
      </c>
      <c r="EU124" s="11">
        <v>8.5</v>
      </c>
      <c r="EV124" s="11">
        <v>7.5</v>
      </c>
      <c r="EW124" s="11">
        <v>7.5</v>
      </c>
      <c r="EX124" s="11">
        <v>6</v>
      </c>
      <c r="EY124" s="11">
        <v>3.5</v>
      </c>
      <c r="EZ124" s="11">
        <v>1.5</v>
      </c>
      <c r="FA124" s="11">
        <v>2</v>
      </c>
      <c r="FB124" s="11">
        <v>2</v>
      </c>
      <c r="FC124" s="11">
        <v>1.5</v>
      </c>
    </row>
    <row r="125" spans="1:159">
      <c r="A125" s="11">
        <v>1.5</v>
      </c>
      <c r="B125" s="11">
        <v>0.5</v>
      </c>
      <c r="C125" s="11">
        <v>2.5</v>
      </c>
      <c r="D125" s="11">
        <v>1</v>
      </c>
      <c r="E125" s="11">
        <v>1</v>
      </c>
      <c r="F125" s="11">
        <v>5.5</v>
      </c>
      <c r="G125" s="11">
        <v>4.5</v>
      </c>
      <c r="H125" s="11">
        <v>4.5</v>
      </c>
      <c r="I125" s="11">
        <v>8.5</v>
      </c>
      <c r="J125" s="11">
        <v>7.5</v>
      </c>
      <c r="K125" s="11">
        <v>7.5</v>
      </c>
      <c r="L125" s="11">
        <v>6</v>
      </c>
      <c r="M125" s="11">
        <v>5</v>
      </c>
      <c r="N125" s="11">
        <v>5</v>
      </c>
      <c r="O125" s="11">
        <v>1</v>
      </c>
      <c r="P125" s="11">
        <v>1</v>
      </c>
      <c r="Q125" s="11">
        <v>4.5</v>
      </c>
      <c r="R125" s="11">
        <v>1</v>
      </c>
      <c r="S125" s="11">
        <v>1</v>
      </c>
      <c r="T125" s="11">
        <v>0</v>
      </c>
      <c r="U125" s="11">
        <v>0</v>
      </c>
      <c r="V125" s="11">
        <v>0</v>
      </c>
      <c r="W125" s="11">
        <v>0</v>
      </c>
      <c r="X125" s="11">
        <v>0</v>
      </c>
      <c r="Y125" s="11">
        <v>7</v>
      </c>
      <c r="Z125" s="11">
        <v>6.5</v>
      </c>
      <c r="AA125" s="11">
        <v>10</v>
      </c>
      <c r="AB125" s="11">
        <v>9</v>
      </c>
      <c r="AC125" s="11">
        <v>8.5</v>
      </c>
      <c r="AD125" s="11">
        <v>3</v>
      </c>
      <c r="AE125" s="11">
        <v>3.5</v>
      </c>
      <c r="AF125" s="11">
        <v>4.5</v>
      </c>
      <c r="AG125" s="11">
        <v>3.5</v>
      </c>
      <c r="AH125" s="11">
        <v>4.5</v>
      </c>
      <c r="AI125" s="11">
        <v>6</v>
      </c>
      <c r="AJ125" s="11">
        <v>5.5</v>
      </c>
      <c r="AK125" s="11">
        <v>8.5</v>
      </c>
      <c r="AL125" s="11">
        <v>5.5</v>
      </c>
      <c r="AM125" s="11">
        <v>1</v>
      </c>
      <c r="AN125" s="11">
        <v>2</v>
      </c>
      <c r="AO125" s="11">
        <v>6</v>
      </c>
      <c r="AP125" s="11">
        <v>8</v>
      </c>
      <c r="AQ125" s="11">
        <v>9.5</v>
      </c>
      <c r="AR125" s="11">
        <v>4</v>
      </c>
      <c r="AS125" s="11">
        <v>2.5</v>
      </c>
      <c r="AT125" s="11">
        <v>4.5</v>
      </c>
      <c r="AU125" s="11">
        <v>2</v>
      </c>
      <c r="AV125" s="11">
        <v>5.5</v>
      </c>
      <c r="AW125" s="11">
        <v>2.5</v>
      </c>
      <c r="AX125" s="11">
        <v>1</v>
      </c>
      <c r="AY125" s="11">
        <v>1.5</v>
      </c>
      <c r="AZ125" s="11">
        <v>1</v>
      </c>
      <c r="BA125" s="11">
        <v>4.5</v>
      </c>
      <c r="BB125" s="11">
        <v>4.5</v>
      </c>
      <c r="BC125" s="11">
        <v>0</v>
      </c>
      <c r="BD125" s="11">
        <v>0.5</v>
      </c>
      <c r="BE125" s="11">
        <v>3.5</v>
      </c>
      <c r="BF125" s="11">
        <v>2.5</v>
      </c>
      <c r="BG125" s="11">
        <v>3</v>
      </c>
      <c r="BH125" s="11">
        <v>0</v>
      </c>
      <c r="BI125" s="11">
        <v>0</v>
      </c>
      <c r="BJ125" s="11">
        <v>4</v>
      </c>
      <c r="BK125" s="11">
        <v>2</v>
      </c>
      <c r="BL125" s="11">
        <v>0</v>
      </c>
      <c r="BM125" s="11">
        <v>9.5</v>
      </c>
      <c r="BN125" s="11">
        <v>0</v>
      </c>
      <c r="BO125" s="11">
        <v>0</v>
      </c>
      <c r="BP125" s="11">
        <v>8.5</v>
      </c>
      <c r="BQ125" s="11">
        <v>8.5</v>
      </c>
      <c r="BR125" s="11">
        <v>17</v>
      </c>
      <c r="BS125" s="11">
        <v>16</v>
      </c>
      <c r="BT125" s="11">
        <v>12</v>
      </c>
      <c r="BU125" s="11">
        <v>11.5</v>
      </c>
      <c r="BV125" s="11">
        <v>9.5</v>
      </c>
      <c r="BW125" s="11">
        <v>0</v>
      </c>
      <c r="BX125" s="11">
        <v>8.5</v>
      </c>
      <c r="BY125" s="11">
        <v>11.5</v>
      </c>
      <c r="BZ125" s="11">
        <v>10</v>
      </c>
      <c r="CA125" s="11">
        <v>9</v>
      </c>
      <c r="CB125" s="11">
        <v>3.5</v>
      </c>
      <c r="CC125" s="11">
        <v>5</v>
      </c>
      <c r="CD125" s="11">
        <v>10</v>
      </c>
      <c r="CE125" s="11">
        <v>10</v>
      </c>
      <c r="CF125" s="11">
        <v>8</v>
      </c>
      <c r="CG125" s="11">
        <v>6</v>
      </c>
      <c r="CH125" s="11">
        <v>7.5</v>
      </c>
      <c r="CI125" s="11">
        <v>7.5</v>
      </c>
      <c r="CJ125" s="11">
        <v>7.5</v>
      </c>
      <c r="CK125" s="11">
        <v>13</v>
      </c>
      <c r="CL125" s="11">
        <v>6.5</v>
      </c>
      <c r="CM125" s="11">
        <v>6.5</v>
      </c>
      <c r="CN125" s="11">
        <v>2.5</v>
      </c>
      <c r="CO125" s="11">
        <v>2.5</v>
      </c>
      <c r="CP125" s="11">
        <v>3.5</v>
      </c>
      <c r="CQ125" s="11">
        <v>2.5</v>
      </c>
      <c r="CR125" s="11">
        <v>1.5</v>
      </c>
      <c r="CS125" s="11">
        <v>2</v>
      </c>
      <c r="CT125" s="11">
        <v>3.5</v>
      </c>
      <c r="CU125" s="11">
        <v>15</v>
      </c>
      <c r="CV125" s="11">
        <v>7.5</v>
      </c>
      <c r="CW125" s="11">
        <v>10</v>
      </c>
      <c r="CX125" s="11">
        <v>9</v>
      </c>
      <c r="CY125" s="11">
        <v>7</v>
      </c>
      <c r="CZ125" s="11">
        <v>4.5</v>
      </c>
      <c r="DA125" s="11">
        <v>5</v>
      </c>
      <c r="DB125" s="11">
        <v>5.5</v>
      </c>
      <c r="DC125" s="11">
        <v>6.5</v>
      </c>
      <c r="DD125" s="11">
        <v>5</v>
      </c>
      <c r="DE125" s="11">
        <v>7.5</v>
      </c>
      <c r="DF125" s="11">
        <v>0</v>
      </c>
      <c r="DG125" s="11">
        <v>0</v>
      </c>
      <c r="DH125" s="11">
        <v>0</v>
      </c>
      <c r="DI125" s="11">
        <v>0</v>
      </c>
      <c r="DJ125" s="11">
        <v>0</v>
      </c>
      <c r="DK125" s="11">
        <v>0.5</v>
      </c>
      <c r="DL125" s="11">
        <v>7.5</v>
      </c>
      <c r="DM125" s="11">
        <v>4.5</v>
      </c>
      <c r="DN125" s="11">
        <v>6</v>
      </c>
      <c r="DO125" s="11">
        <v>3.5</v>
      </c>
      <c r="DP125" s="11">
        <v>2</v>
      </c>
      <c r="DQ125" s="11">
        <v>0</v>
      </c>
      <c r="DR125" s="11">
        <v>0</v>
      </c>
      <c r="DS125" s="11">
        <v>2</v>
      </c>
      <c r="DT125" s="11">
        <v>0</v>
      </c>
      <c r="DU125" s="11">
        <v>7</v>
      </c>
      <c r="DV125" s="11">
        <v>6</v>
      </c>
      <c r="DW125" s="11">
        <v>7</v>
      </c>
      <c r="DX125" s="11">
        <v>7</v>
      </c>
      <c r="DY125" s="11">
        <v>11</v>
      </c>
      <c r="DZ125" s="11">
        <v>10</v>
      </c>
      <c r="EA125" s="11">
        <v>10</v>
      </c>
      <c r="EB125" s="11">
        <v>2</v>
      </c>
      <c r="EC125" s="11">
        <v>2</v>
      </c>
      <c r="ED125" s="11">
        <v>2.5</v>
      </c>
      <c r="EE125" s="11">
        <v>5</v>
      </c>
      <c r="EF125" s="11">
        <v>4</v>
      </c>
      <c r="EG125" s="11">
        <v>0</v>
      </c>
      <c r="EH125" s="11">
        <v>0</v>
      </c>
      <c r="EI125" s="11">
        <v>0</v>
      </c>
      <c r="EJ125" s="11">
        <v>1.5</v>
      </c>
      <c r="EK125" s="11">
        <v>6.5</v>
      </c>
      <c r="EL125" s="11">
        <v>7</v>
      </c>
      <c r="EM125" s="11">
        <v>5</v>
      </c>
      <c r="EN125" s="11">
        <v>10.5</v>
      </c>
      <c r="EO125" s="11">
        <v>9</v>
      </c>
      <c r="EP125" s="11">
        <v>8</v>
      </c>
      <c r="EQ125" s="11">
        <v>8.5</v>
      </c>
      <c r="ER125" s="11">
        <v>8.5</v>
      </c>
      <c r="ES125" s="11">
        <v>1</v>
      </c>
      <c r="ET125" s="11">
        <v>1</v>
      </c>
      <c r="EU125" s="11">
        <v>2</v>
      </c>
      <c r="EV125" s="11">
        <v>2.5</v>
      </c>
      <c r="EW125" s="11">
        <v>1.5</v>
      </c>
      <c r="EX125" s="11">
        <v>2</v>
      </c>
      <c r="EY125" s="11">
        <v>3.5</v>
      </c>
      <c r="EZ125" s="11">
        <v>10.5</v>
      </c>
      <c r="FA125" s="11">
        <v>10.5</v>
      </c>
      <c r="FB125" s="11">
        <v>12.5</v>
      </c>
      <c r="FC125" s="11">
        <v>8</v>
      </c>
    </row>
    <row r="126" spans="1:159">
      <c r="A126" s="11">
        <v>0</v>
      </c>
      <c r="B126" s="11">
        <v>0</v>
      </c>
      <c r="C126" s="11">
        <v>0</v>
      </c>
      <c r="D126" s="11">
        <v>0</v>
      </c>
      <c r="E126" s="11">
        <v>1</v>
      </c>
      <c r="F126" s="11">
        <v>1</v>
      </c>
      <c r="G126" s="11">
        <v>0</v>
      </c>
      <c r="H126" s="11">
        <v>0</v>
      </c>
      <c r="I126" s="11">
        <v>0</v>
      </c>
      <c r="J126" s="11">
        <v>1.5</v>
      </c>
      <c r="K126" s="11">
        <v>6</v>
      </c>
      <c r="L126" s="11">
        <v>0.5</v>
      </c>
      <c r="M126" s="11">
        <v>0</v>
      </c>
      <c r="N126" s="11">
        <v>0</v>
      </c>
      <c r="O126" s="11">
        <v>0</v>
      </c>
      <c r="P126" s="11">
        <v>0</v>
      </c>
      <c r="Q126" s="11">
        <v>0</v>
      </c>
      <c r="R126" s="11">
        <v>0</v>
      </c>
      <c r="S126" s="11">
        <v>0</v>
      </c>
      <c r="T126" s="11">
        <v>0</v>
      </c>
      <c r="U126" s="11">
        <v>3.5</v>
      </c>
      <c r="V126" s="11">
        <v>0</v>
      </c>
      <c r="W126" s="11">
        <v>2</v>
      </c>
      <c r="X126" s="11">
        <v>2</v>
      </c>
      <c r="Y126" s="11">
        <v>0</v>
      </c>
      <c r="Z126" s="11">
        <v>0.5</v>
      </c>
      <c r="AA126" s="11">
        <v>0</v>
      </c>
      <c r="AB126" s="11">
        <v>0</v>
      </c>
      <c r="AC126" s="11">
        <v>1.5</v>
      </c>
      <c r="AD126" s="11">
        <v>1.5</v>
      </c>
      <c r="AE126" s="11">
        <v>0</v>
      </c>
      <c r="AF126" s="11">
        <v>0</v>
      </c>
      <c r="AG126" s="11">
        <v>1.5</v>
      </c>
      <c r="AH126" s="11">
        <v>0</v>
      </c>
      <c r="AI126" s="11">
        <v>0</v>
      </c>
      <c r="AJ126" s="11">
        <v>0</v>
      </c>
      <c r="AK126" s="11">
        <v>0</v>
      </c>
      <c r="AL126" s="11">
        <v>0</v>
      </c>
      <c r="AM126" s="11">
        <v>3.5</v>
      </c>
      <c r="AN126" s="11">
        <v>8</v>
      </c>
      <c r="AO126" s="11">
        <v>0</v>
      </c>
      <c r="AP126" s="11">
        <v>0</v>
      </c>
      <c r="AQ126" s="11">
        <v>10.5</v>
      </c>
      <c r="AR126" s="11">
        <v>0</v>
      </c>
      <c r="AS126" s="11">
        <v>4</v>
      </c>
      <c r="AT126" s="11">
        <v>5</v>
      </c>
      <c r="AU126" s="11">
        <v>0</v>
      </c>
      <c r="AV126" s="11">
        <v>2.5</v>
      </c>
      <c r="AW126" s="11">
        <v>3.5</v>
      </c>
      <c r="AX126" s="11">
        <v>0</v>
      </c>
      <c r="AY126" s="11">
        <v>0</v>
      </c>
      <c r="AZ126" s="11">
        <v>0</v>
      </c>
      <c r="BA126" s="11">
        <v>0</v>
      </c>
      <c r="BB126" s="11">
        <v>0</v>
      </c>
      <c r="BC126" s="11">
        <v>0</v>
      </c>
      <c r="BD126" s="11">
        <v>0</v>
      </c>
      <c r="BE126" s="11">
        <v>0</v>
      </c>
      <c r="BF126" s="11">
        <v>0</v>
      </c>
      <c r="BG126" s="11">
        <v>0</v>
      </c>
      <c r="BH126" s="11">
        <v>0</v>
      </c>
      <c r="BI126" s="11">
        <v>0</v>
      </c>
      <c r="BJ126" s="11">
        <v>0</v>
      </c>
      <c r="BK126" s="11">
        <v>0</v>
      </c>
      <c r="BL126" s="11">
        <v>0</v>
      </c>
      <c r="BM126" s="11">
        <v>0</v>
      </c>
      <c r="BN126" s="11">
        <v>0</v>
      </c>
      <c r="BO126" s="11">
        <v>0</v>
      </c>
      <c r="BP126" s="11">
        <v>0</v>
      </c>
      <c r="BQ126" s="11">
        <v>0</v>
      </c>
      <c r="BR126" s="11">
        <v>0</v>
      </c>
      <c r="BS126" s="11">
        <v>0</v>
      </c>
      <c r="BT126" s="11">
        <v>0</v>
      </c>
      <c r="BU126" s="11">
        <v>0</v>
      </c>
      <c r="BV126" s="11">
        <v>10.5</v>
      </c>
      <c r="BW126" s="11">
        <v>13</v>
      </c>
      <c r="BX126" s="11">
        <v>7</v>
      </c>
      <c r="BY126" s="11">
        <v>7</v>
      </c>
      <c r="BZ126" s="11">
        <v>7</v>
      </c>
      <c r="CA126" s="11">
        <v>7</v>
      </c>
      <c r="CB126" s="11">
        <v>6</v>
      </c>
      <c r="CC126" s="11">
        <v>6</v>
      </c>
      <c r="CD126" s="11">
        <v>6</v>
      </c>
      <c r="CE126" s="11">
        <v>13</v>
      </c>
      <c r="CF126" s="11">
        <v>13.5</v>
      </c>
      <c r="CG126" s="11">
        <v>13.5</v>
      </c>
      <c r="CH126" s="11">
        <v>11</v>
      </c>
      <c r="CI126" s="11">
        <v>11</v>
      </c>
      <c r="CJ126" s="11">
        <v>7.5</v>
      </c>
      <c r="CK126" s="11">
        <v>2</v>
      </c>
      <c r="CL126" s="11">
        <v>10</v>
      </c>
      <c r="CM126" s="11">
        <v>10</v>
      </c>
      <c r="CN126" s="11">
        <v>9</v>
      </c>
      <c r="CO126" s="11">
        <v>9</v>
      </c>
      <c r="CP126" s="11">
        <v>4</v>
      </c>
      <c r="CQ126" s="11">
        <v>6.5</v>
      </c>
      <c r="CR126" s="11">
        <v>2.5</v>
      </c>
      <c r="CS126" s="11">
        <v>4</v>
      </c>
      <c r="CT126" s="11">
        <v>7</v>
      </c>
      <c r="CU126" s="11">
        <v>14</v>
      </c>
      <c r="CV126" s="11">
        <v>17.5</v>
      </c>
      <c r="CW126" s="11">
        <v>17.5</v>
      </c>
      <c r="CX126" s="11">
        <v>15.5</v>
      </c>
      <c r="CY126" s="11">
        <v>13</v>
      </c>
      <c r="CZ126" s="11">
        <v>11</v>
      </c>
      <c r="DA126" s="11">
        <v>11.5</v>
      </c>
      <c r="DB126" s="11">
        <v>7.5</v>
      </c>
      <c r="DC126" s="11">
        <v>9</v>
      </c>
      <c r="DD126" s="11">
        <v>5</v>
      </c>
      <c r="DE126" s="11">
        <v>8</v>
      </c>
      <c r="DF126" s="11">
        <v>6.5</v>
      </c>
      <c r="DG126" s="11">
        <v>6</v>
      </c>
      <c r="DH126" s="11">
        <v>4.5</v>
      </c>
      <c r="DI126" s="11">
        <v>5.5</v>
      </c>
      <c r="DJ126" s="11">
        <v>7</v>
      </c>
      <c r="DK126" s="11">
        <v>11</v>
      </c>
      <c r="DL126" s="11">
        <v>6.5</v>
      </c>
      <c r="DM126" s="11">
        <v>5</v>
      </c>
      <c r="DN126" s="11">
        <v>6</v>
      </c>
      <c r="DO126" s="11">
        <v>10.5</v>
      </c>
      <c r="DP126" s="11">
        <v>8</v>
      </c>
      <c r="DQ126" s="11">
        <v>0.5</v>
      </c>
      <c r="DR126" s="11">
        <v>0.5</v>
      </c>
      <c r="DS126" s="11">
        <v>0</v>
      </c>
      <c r="DT126" s="11">
        <v>0</v>
      </c>
      <c r="DU126" s="11">
        <v>2.5</v>
      </c>
      <c r="DV126" s="11">
        <v>3.5</v>
      </c>
      <c r="DW126" s="11">
        <v>2.5</v>
      </c>
      <c r="DX126" s="11">
        <v>2.5</v>
      </c>
      <c r="DY126" s="11">
        <v>2.5</v>
      </c>
      <c r="DZ126" s="11">
        <v>2.5</v>
      </c>
      <c r="EA126" s="11">
        <v>1</v>
      </c>
      <c r="EB126" s="11">
        <v>20.5</v>
      </c>
      <c r="EC126" s="11">
        <v>14</v>
      </c>
      <c r="ED126" s="11">
        <v>12</v>
      </c>
      <c r="EE126" s="11">
        <v>1.5</v>
      </c>
      <c r="EF126" s="11">
        <v>5</v>
      </c>
      <c r="EG126" s="11">
        <v>7.5</v>
      </c>
      <c r="EH126" s="11">
        <v>6</v>
      </c>
      <c r="EI126" s="11">
        <v>7.5</v>
      </c>
      <c r="EJ126" s="11">
        <v>4.5</v>
      </c>
      <c r="EK126" s="11">
        <v>10.5</v>
      </c>
      <c r="EL126" s="11">
        <v>7.5</v>
      </c>
      <c r="EM126" s="11">
        <v>11.5</v>
      </c>
      <c r="EN126" s="11">
        <v>10</v>
      </c>
      <c r="EO126" s="11">
        <v>15.5</v>
      </c>
      <c r="EP126" s="11">
        <v>11</v>
      </c>
      <c r="EQ126" s="11">
        <v>10.5</v>
      </c>
      <c r="ER126" s="11">
        <v>8</v>
      </c>
      <c r="ES126" s="11">
        <v>4.5</v>
      </c>
      <c r="ET126" s="11">
        <v>5.5</v>
      </c>
      <c r="EU126" s="11">
        <v>5</v>
      </c>
      <c r="EV126" s="11">
        <v>10</v>
      </c>
      <c r="EW126" s="11">
        <v>5</v>
      </c>
      <c r="EX126" s="11">
        <v>5.5</v>
      </c>
      <c r="EY126" s="11">
        <v>4</v>
      </c>
      <c r="EZ126" s="11">
        <v>6</v>
      </c>
      <c r="FA126" s="11">
        <v>4.5</v>
      </c>
      <c r="FB126" s="11">
        <v>4.5</v>
      </c>
      <c r="FC126" s="11">
        <v>4.5</v>
      </c>
    </row>
    <row r="127" spans="1:159">
      <c r="A127" s="11">
        <v>0</v>
      </c>
      <c r="B127" s="11">
        <v>0</v>
      </c>
      <c r="C127" s="11">
        <v>0</v>
      </c>
      <c r="D127" s="11">
        <v>0</v>
      </c>
      <c r="E127" s="11">
        <v>0</v>
      </c>
      <c r="F127" s="11">
        <v>0</v>
      </c>
      <c r="G127" s="11">
        <v>0</v>
      </c>
      <c r="H127" s="11">
        <v>0</v>
      </c>
      <c r="I127" s="11">
        <v>0</v>
      </c>
      <c r="J127" s="11">
        <v>0</v>
      </c>
      <c r="K127" s="11">
        <v>0.5</v>
      </c>
      <c r="L127" s="11">
        <v>0</v>
      </c>
      <c r="M127" s="11">
        <v>0</v>
      </c>
      <c r="N127" s="11">
        <v>0</v>
      </c>
      <c r="O127" s="11">
        <v>0</v>
      </c>
      <c r="P127" s="11">
        <v>0</v>
      </c>
      <c r="Q127" s="11">
        <v>0</v>
      </c>
      <c r="R127" s="11">
        <v>0</v>
      </c>
      <c r="S127" s="11">
        <v>0</v>
      </c>
      <c r="T127" s="11">
        <v>0</v>
      </c>
      <c r="U127" s="11">
        <v>1</v>
      </c>
      <c r="V127" s="11">
        <v>3.5</v>
      </c>
      <c r="W127" s="11">
        <v>0</v>
      </c>
      <c r="X127" s="11">
        <v>1</v>
      </c>
      <c r="Y127" s="11">
        <v>0</v>
      </c>
      <c r="Z127" s="11">
        <v>0</v>
      </c>
      <c r="AA127" s="11">
        <v>0</v>
      </c>
      <c r="AB127" s="11">
        <v>0</v>
      </c>
      <c r="AC127" s="11">
        <v>0</v>
      </c>
      <c r="AD127" s="11">
        <v>0</v>
      </c>
      <c r="AE127" s="11">
        <v>0</v>
      </c>
      <c r="AF127" s="11">
        <v>0</v>
      </c>
      <c r="AG127" s="11">
        <v>0</v>
      </c>
      <c r="AH127" s="11">
        <v>0</v>
      </c>
      <c r="AI127" s="11">
        <v>0</v>
      </c>
      <c r="AJ127" s="11">
        <v>0</v>
      </c>
      <c r="AK127" s="11">
        <v>0</v>
      </c>
      <c r="AL127" s="11">
        <v>0</v>
      </c>
      <c r="AM127" s="11">
        <v>0</v>
      </c>
      <c r="AN127" s="11">
        <v>0</v>
      </c>
      <c r="AO127" s="11">
        <v>0</v>
      </c>
      <c r="AP127" s="11">
        <v>0</v>
      </c>
      <c r="AQ127" s="11">
        <v>0</v>
      </c>
      <c r="AR127" s="11">
        <v>0</v>
      </c>
      <c r="AS127" s="11">
        <v>0</v>
      </c>
      <c r="AT127" s="11">
        <v>0</v>
      </c>
      <c r="AU127" s="11">
        <v>0</v>
      </c>
      <c r="AV127" s="11">
        <v>0</v>
      </c>
      <c r="AW127" s="11">
        <v>0</v>
      </c>
      <c r="AX127" s="11">
        <v>0</v>
      </c>
      <c r="AY127" s="11">
        <v>0</v>
      </c>
      <c r="AZ127" s="11">
        <v>0</v>
      </c>
      <c r="BA127" s="11">
        <v>0</v>
      </c>
      <c r="BB127" s="11">
        <v>0</v>
      </c>
      <c r="BC127" s="11">
        <v>0</v>
      </c>
      <c r="BD127" s="11">
        <v>0</v>
      </c>
      <c r="BE127" s="11">
        <v>0</v>
      </c>
      <c r="BF127" s="11">
        <v>0</v>
      </c>
      <c r="BG127" s="11">
        <v>0</v>
      </c>
      <c r="BH127" s="11">
        <v>0</v>
      </c>
      <c r="BI127" s="11">
        <v>0</v>
      </c>
      <c r="BJ127" s="11">
        <v>0</v>
      </c>
      <c r="BK127" s="11">
        <v>0</v>
      </c>
      <c r="BL127" s="11">
        <v>0</v>
      </c>
      <c r="BM127" s="11">
        <v>0</v>
      </c>
      <c r="BN127" s="11">
        <v>0</v>
      </c>
      <c r="BO127" s="11">
        <v>0</v>
      </c>
      <c r="BP127" s="11">
        <v>0</v>
      </c>
      <c r="BQ127" s="11">
        <v>0</v>
      </c>
      <c r="BR127" s="11">
        <v>0</v>
      </c>
      <c r="BS127" s="11">
        <v>0</v>
      </c>
      <c r="BT127" s="11">
        <v>0</v>
      </c>
      <c r="BU127" s="11">
        <v>0</v>
      </c>
      <c r="BV127" s="11">
        <v>0</v>
      </c>
      <c r="BW127" s="11">
        <v>0</v>
      </c>
      <c r="BX127" s="11">
        <v>0</v>
      </c>
      <c r="BY127" s="11">
        <v>0</v>
      </c>
      <c r="BZ127" s="11">
        <v>0</v>
      </c>
      <c r="CA127" s="11">
        <v>0</v>
      </c>
      <c r="CB127" s="11">
        <v>0</v>
      </c>
      <c r="CC127" s="11">
        <v>0</v>
      </c>
      <c r="CD127" s="11">
        <v>0</v>
      </c>
      <c r="CE127" s="11">
        <v>0</v>
      </c>
      <c r="CF127" s="11">
        <v>4.5</v>
      </c>
      <c r="CG127" s="11">
        <v>10.5</v>
      </c>
      <c r="CH127" s="11">
        <v>11.5</v>
      </c>
      <c r="CI127" s="11">
        <v>11.5</v>
      </c>
      <c r="CJ127" s="11">
        <v>0</v>
      </c>
      <c r="CK127" s="11">
        <v>0</v>
      </c>
      <c r="CL127" s="11">
        <v>0</v>
      </c>
      <c r="CM127" s="11">
        <v>0</v>
      </c>
      <c r="CN127" s="11">
        <v>0</v>
      </c>
      <c r="CO127" s="11">
        <v>0</v>
      </c>
      <c r="CP127" s="11">
        <v>0</v>
      </c>
      <c r="CQ127" s="11">
        <v>0</v>
      </c>
      <c r="CR127" s="11">
        <v>1</v>
      </c>
      <c r="CS127" s="11">
        <v>1</v>
      </c>
      <c r="CT127" s="11">
        <v>1</v>
      </c>
      <c r="CU127" s="11">
        <v>0</v>
      </c>
      <c r="CV127" s="11">
        <v>0</v>
      </c>
      <c r="CW127" s="11">
        <v>0</v>
      </c>
      <c r="CX127" s="11">
        <v>0</v>
      </c>
      <c r="CY127" s="11">
        <v>0</v>
      </c>
      <c r="CZ127" s="11">
        <v>0</v>
      </c>
      <c r="DA127" s="11">
        <v>0</v>
      </c>
      <c r="DB127" s="11">
        <v>0</v>
      </c>
      <c r="DC127" s="11">
        <v>0</v>
      </c>
      <c r="DD127" s="11">
        <v>0</v>
      </c>
      <c r="DE127" s="11">
        <v>0</v>
      </c>
      <c r="DF127" s="11">
        <v>0</v>
      </c>
      <c r="DG127" s="11">
        <v>0</v>
      </c>
      <c r="DH127" s="11">
        <v>1</v>
      </c>
      <c r="DI127" s="11">
        <v>0</v>
      </c>
      <c r="DJ127" s="11">
        <v>2</v>
      </c>
      <c r="DK127" s="11">
        <v>0</v>
      </c>
      <c r="DL127" s="11">
        <v>0</v>
      </c>
      <c r="DM127" s="11">
        <v>0</v>
      </c>
      <c r="DN127" s="11">
        <v>0</v>
      </c>
      <c r="DO127" s="11">
        <v>7</v>
      </c>
      <c r="DP127" s="11">
        <v>5.5</v>
      </c>
      <c r="DQ127" s="11">
        <v>0</v>
      </c>
      <c r="DR127" s="11">
        <v>1</v>
      </c>
      <c r="DS127" s="11">
        <v>0</v>
      </c>
      <c r="DT127" s="11">
        <v>0.5</v>
      </c>
      <c r="DU127" s="11">
        <v>1.5</v>
      </c>
      <c r="DV127" s="11">
        <v>1.5</v>
      </c>
      <c r="DW127" s="11">
        <v>2.5</v>
      </c>
      <c r="DX127" s="11">
        <v>0</v>
      </c>
      <c r="DY127" s="11">
        <v>3</v>
      </c>
      <c r="DZ127" s="11">
        <v>0</v>
      </c>
      <c r="EA127" s="11">
        <v>0</v>
      </c>
      <c r="EB127" s="11">
        <v>2</v>
      </c>
      <c r="EC127" s="11">
        <v>2</v>
      </c>
      <c r="ED127" s="11">
        <v>2.5</v>
      </c>
      <c r="EE127" s="11">
        <v>3.5</v>
      </c>
      <c r="EF127" s="11">
        <v>3.5</v>
      </c>
      <c r="EG127" s="11">
        <v>1.5</v>
      </c>
      <c r="EH127" s="11">
        <v>7</v>
      </c>
      <c r="EI127" s="11">
        <v>5</v>
      </c>
      <c r="EJ127" s="11">
        <v>3</v>
      </c>
      <c r="EK127" s="11">
        <v>10</v>
      </c>
      <c r="EL127" s="11">
        <v>8</v>
      </c>
      <c r="EM127" s="11">
        <v>0</v>
      </c>
      <c r="EN127" s="11">
        <v>0</v>
      </c>
      <c r="EO127" s="11">
        <v>0</v>
      </c>
      <c r="EP127" s="11">
        <v>0</v>
      </c>
      <c r="EQ127" s="11">
        <v>0</v>
      </c>
      <c r="ER127" s="11">
        <v>0</v>
      </c>
      <c r="ES127" s="11">
        <v>1</v>
      </c>
      <c r="ET127" s="11">
        <v>1</v>
      </c>
      <c r="EU127" s="11">
        <v>1</v>
      </c>
      <c r="EV127" s="11">
        <v>0</v>
      </c>
      <c r="EW127" s="11">
        <v>0</v>
      </c>
      <c r="EX127" s="11">
        <v>1</v>
      </c>
      <c r="EY127" s="11">
        <v>1</v>
      </c>
      <c r="EZ127" s="11">
        <v>1</v>
      </c>
      <c r="FA127" s="11">
        <v>1.5</v>
      </c>
      <c r="FB127" s="11">
        <v>1.5</v>
      </c>
      <c r="FC127" s="11">
        <v>2</v>
      </c>
    </row>
    <row r="128" spans="1:159">
      <c r="A128" s="11">
        <v>0</v>
      </c>
      <c r="B128" s="11">
        <v>0</v>
      </c>
      <c r="C128" s="11">
        <v>0</v>
      </c>
      <c r="D128" s="11">
        <v>0</v>
      </c>
      <c r="E128" s="11">
        <v>0</v>
      </c>
      <c r="F128" s="11">
        <v>0.5</v>
      </c>
      <c r="G128" s="11">
        <v>0</v>
      </c>
      <c r="H128" s="11">
        <v>0.5</v>
      </c>
      <c r="I128" s="11">
        <v>0</v>
      </c>
      <c r="J128" s="11">
        <v>0</v>
      </c>
      <c r="K128" s="11">
        <v>0</v>
      </c>
      <c r="L128" s="11">
        <v>0</v>
      </c>
      <c r="M128" s="11">
        <v>0</v>
      </c>
      <c r="N128" s="11">
        <v>0</v>
      </c>
      <c r="O128" s="11">
        <v>0</v>
      </c>
      <c r="P128" s="11">
        <v>0</v>
      </c>
      <c r="Q128" s="11">
        <v>0</v>
      </c>
      <c r="R128" s="11">
        <v>0</v>
      </c>
      <c r="S128" s="11">
        <v>0</v>
      </c>
      <c r="T128" s="11">
        <v>0</v>
      </c>
      <c r="U128" s="11">
        <v>0</v>
      </c>
      <c r="V128" s="11">
        <v>0</v>
      </c>
      <c r="W128" s="11">
        <v>0</v>
      </c>
      <c r="X128" s="11">
        <v>0</v>
      </c>
      <c r="Y128" s="11">
        <v>0</v>
      </c>
      <c r="Z128" s="11">
        <v>0</v>
      </c>
      <c r="AA128" s="11">
        <v>0</v>
      </c>
      <c r="AB128" s="11">
        <v>0</v>
      </c>
      <c r="AC128" s="11">
        <v>0</v>
      </c>
      <c r="AD128" s="11">
        <v>0</v>
      </c>
      <c r="AE128" s="11">
        <v>0</v>
      </c>
      <c r="AF128" s="11">
        <v>0</v>
      </c>
      <c r="AG128" s="11">
        <v>0</v>
      </c>
      <c r="AH128" s="11">
        <v>0</v>
      </c>
      <c r="AI128" s="11">
        <v>0</v>
      </c>
      <c r="AJ128" s="11">
        <v>0</v>
      </c>
      <c r="AK128" s="11">
        <v>0</v>
      </c>
      <c r="AL128" s="11">
        <v>0</v>
      </c>
      <c r="AM128" s="11">
        <v>0</v>
      </c>
      <c r="AN128" s="11">
        <v>0</v>
      </c>
      <c r="AO128" s="11">
        <v>0</v>
      </c>
      <c r="AP128" s="11">
        <v>0</v>
      </c>
      <c r="AQ128" s="11">
        <v>0</v>
      </c>
      <c r="AR128" s="11">
        <v>0</v>
      </c>
      <c r="AS128" s="11">
        <v>2.5</v>
      </c>
      <c r="AT128" s="11">
        <v>0</v>
      </c>
      <c r="AU128" s="11">
        <v>0</v>
      </c>
      <c r="AV128" s="11">
        <v>0</v>
      </c>
      <c r="AW128" s="11">
        <v>0</v>
      </c>
      <c r="AX128" s="11">
        <v>0</v>
      </c>
      <c r="AY128" s="11">
        <v>0</v>
      </c>
      <c r="AZ128" s="11">
        <v>0</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s="11">
        <v>0</v>
      </c>
      <c r="BY128" s="11">
        <v>0</v>
      </c>
      <c r="BZ128" s="11">
        <v>0</v>
      </c>
      <c r="CA128" s="11">
        <v>0</v>
      </c>
      <c r="CB128" s="11">
        <v>0</v>
      </c>
      <c r="CC128" s="11">
        <v>0</v>
      </c>
      <c r="CD128" s="11">
        <v>0</v>
      </c>
      <c r="CE128" s="11">
        <v>0</v>
      </c>
      <c r="CF128" s="11">
        <v>0</v>
      </c>
      <c r="CG128" s="11">
        <v>0</v>
      </c>
      <c r="CH128" s="11">
        <v>0</v>
      </c>
      <c r="CI128" s="11">
        <v>0</v>
      </c>
      <c r="CJ128" s="11">
        <v>0</v>
      </c>
      <c r="CK128" s="11">
        <v>0</v>
      </c>
      <c r="CL128" s="11">
        <v>0</v>
      </c>
      <c r="CM128" s="11">
        <v>0</v>
      </c>
      <c r="CN128" s="11">
        <v>0</v>
      </c>
      <c r="CO128" s="11">
        <v>0</v>
      </c>
      <c r="CP128" s="11">
        <v>0</v>
      </c>
      <c r="CQ128" s="11">
        <v>0</v>
      </c>
      <c r="CR128" s="11">
        <v>0</v>
      </c>
      <c r="CS128" s="11">
        <v>0</v>
      </c>
      <c r="CT128" s="11">
        <v>0</v>
      </c>
      <c r="CU128" s="11">
        <v>0</v>
      </c>
      <c r="CV128" s="11">
        <v>0</v>
      </c>
      <c r="CW128" s="11">
        <v>0</v>
      </c>
      <c r="CX128" s="11">
        <v>0</v>
      </c>
      <c r="CY128" s="11">
        <v>0</v>
      </c>
      <c r="CZ128" s="11">
        <v>0</v>
      </c>
      <c r="DA128" s="11">
        <v>0</v>
      </c>
      <c r="DB128" s="11">
        <v>0</v>
      </c>
      <c r="DC128" s="11">
        <v>0</v>
      </c>
      <c r="DD128" s="11">
        <v>0</v>
      </c>
      <c r="DE128" s="11">
        <v>0</v>
      </c>
      <c r="DF128" s="11">
        <v>1</v>
      </c>
      <c r="DG128" s="11">
        <v>0</v>
      </c>
      <c r="DH128" s="11">
        <v>0.5</v>
      </c>
      <c r="DI128" s="11">
        <v>0</v>
      </c>
      <c r="DJ128" s="11">
        <v>0</v>
      </c>
      <c r="DK128" s="11">
        <v>0</v>
      </c>
      <c r="DL128" s="11">
        <v>0</v>
      </c>
      <c r="DM128" s="11">
        <v>0</v>
      </c>
      <c r="DN128" s="11">
        <v>0</v>
      </c>
      <c r="DO128" s="11">
        <v>0</v>
      </c>
      <c r="DP128" s="11">
        <v>0</v>
      </c>
      <c r="DQ128" s="11">
        <v>4.5</v>
      </c>
      <c r="DR128" s="11">
        <v>1</v>
      </c>
      <c r="DS128" s="11">
        <v>1.5</v>
      </c>
      <c r="DT128" s="11">
        <v>0</v>
      </c>
      <c r="DU128" s="11">
        <v>0</v>
      </c>
      <c r="DV128" s="11">
        <v>0</v>
      </c>
      <c r="DW128" s="11">
        <v>0</v>
      </c>
      <c r="DX128" s="11">
        <v>0</v>
      </c>
      <c r="DY128" s="11">
        <v>0</v>
      </c>
      <c r="DZ128" s="11">
        <v>0</v>
      </c>
      <c r="EA128" s="11">
        <v>0</v>
      </c>
      <c r="EB128" s="11">
        <v>0.5</v>
      </c>
      <c r="EC128" s="11">
        <v>0.5</v>
      </c>
      <c r="ED128" s="11">
        <v>1</v>
      </c>
      <c r="EE128" s="11">
        <v>1</v>
      </c>
      <c r="EF128" s="11">
        <v>0.5</v>
      </c>
      <c r="EG128" s="11">
        <v>0</v>
      </c>
      <c r="EH128" s="11">
        <v>0</v>
      </c>
      <c r="EI128" s="11">
        <v>0</v>
      </c>
      <c r="EJ128" s="11">
        <v>0</v>
      </c>
      <c r="EK128" s="11">
        <v>0</v>
      </c>
      <c r="EL128" s="11">
        <v>0</v>
      </c>
      <c r="EM128" s="11">
        <v>0</v>
      </c>
      <c r="EN128" s="11">
        <v>0</v>
      </c>
      <c r="EO128" s="11">
        <v>0</v>
      </c>
      <c r="EP128" s="11">
        <v>0</v>
      </c>
      <c r="EQ128" s="11">
        <v>0</v>
      </c>
      <c r="ER128" s="11">
        <v>0</v>
      </c>
      <c r="ES128" s="11">
        <v>0</v>
      </c>
      <c r="ET128" s="11">
        <v>0</v>
      </c>
      <c r="EU128" s="11">
        <v>0</v>
      </c>
      <c r="EV128" s="11">
        <v>0</v>
      </c>
      <c r="EW128" s="11">
        <v>0</v>
      </c>
      <c r="EX128" s="11">
        <v>0</v>
      </c>
      <c r="EY128" s="11">
        <v>0</v>
      </c>
      <c r="EZ128" s="11">
        <v>0</v>
      </c>
      <c r="FA128" s="11">
        <v>0</v>
      </c>
      <c r="FB128" s="11">
        <v>0</v>
      </c>
      <c r="FC128" s="11">
        <v>0</v>
      </c>
    </row>
    <row r="129" spans="1:159">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v>0</v>
      </c>
      <c r="CF129" s="11">
        <v>0</v>
      </c>
      <c r="CG129" s="11">
        <v>0</v>
      </c>
      <c r="CH129" s="11">
        <v>0</v>
      </c>
      <c r="CI129" s="11">
        <v>0</v>
      </c>
      <c r="CJ129" s="11">
        <v>0</v>
      </c>
      <c r="CK129" s="11">
        <v>0</v>
      </c>
      <c r="CL129" s="11">
        <v>0</v>
      </c>
      <c r="CM129" s="11">
        <v>0</v>
      </c>
      <c r="CN129" s="11">
        <v>0</v>
      </c>
      <c r="CO129" s="11">
        <v>0</v>
      </c>
      <c r="CP129" s="11">
        <v>0</v>
      </c>
      <c r="CQ129" s="11">
        <v>0</v>
      </c>
      <c r="CR129" s="11">
        <v>0</v>
      </c>
      <c r="CS129" s="11">
        <v>0</v>
      </c>
      <c r="CT129" s="11">
        <v>0</v>
      </c>
      <c r="CU129" s="11">
        <v>0</v>
      </c>
      <c r="CV129" s="11">
        <v>0</v>
      </c>
      <c r="CW129" s="11">
        <v>0</v>
      </c>
      <c r="CX129" s="11">
        <v>0</v>
      </c>
      <c r="CY129" s="11">
        <v>0</v>
      </c>
      <c r="CZ129" s="11">
        <v>0</v>
      </c>
      <c r="DA129" s="11">
        <v>0</v>
      </c>
      <c r="DB129" s="11">
        <v>0</v>
      </c>
      <c r="DC129" s="11">
        <v>0</v>
      </c>
      <c r="DD129" s="11">
        <v>0</v>
      </c>
      <c r="DE129" s="11">
        <v>0</v>
      </c>
      <c r="DF129" s="11">
        <v>0</v>
      </c>
      <c r="DG129" s="11">
        <v>0</v>
      </c>
      <c r="DH129" s="11">
        <v>0</v>
      </c>
      <c r="DI129" s="11">
        <v>0</v>
      </c>
      <c r="DJ129" s="11">
        <v>0</v>
      </c>
      <c r="DK129" s="11">
        <v>0</v>
      </c>
      <c r="DL129" s="11">
        <v>0</v>
      </c>
      <c r="DM129" s="11">
        <v>0</v>
      </c>
      <c r="DN129" s="11">
        <v>0</v>
      </c>
      <c r="DO129" s="11">
        <v>0</v>
      </c>
      <c r="DP129" s="11">
        <v>0</v>
      </c>
      <c r="DQ129" s="11">
        <v>0</v>
      </c>
      <c r="DR129" s="11">
        <v>0</v>
      </c>
      <c r="DS129" s="11">
        <v>0</v>
      </c>
      <c r="DT129" s="11">
        <v>0</v>
      </c>
      <c r="DU129" s="11">
        <v>0</v>
      </c>
      <c r="DV129" s="11">
        <v>0</v>
      </c>
      <c r="DW129" s="11">
        <v>0</v>
      </c>
      <c r="DX129" s="11">
        <v>0</v>
      </c>
      <c r="DY129" s="11">
        <v>0</v>
      </c>
      <c r="DZ129" s="11">
        <v>0</v>
      </c>
      <c r="EA129" s="11">
        <v>0</v>
      </c>
      <c r="EB129" s="11">
        <v>0</v>
      </c>
      <c r="EC129" s="11">
        <v>0</v>
      </c>
      <c r="ED129" s="11">
        <v>0</v>
      </c>
      <c r="EE129" s="11">
        <v>0</v>
      </c>
      <c r="EF129" s="11">
        <v>0</v>
      </c>
      <c r="EG129" s="11">
        <v>0</v>
      </c>
      <c r="EH129" s="11">
        <v>5.5</v>
      </c>
      <c r="EI129" s="11">
        <v>0</v>
      </c>
      <c r="EJ129" s="11">
        <v>0</v>
      </c>
      <c r="EK129" s="11">
        <v>0</v>
      </c>
      <c r="EL129" s="11">
        <v>3.5</v>
      </c>
      <c r="EM129" s="11">
        <v>0</v>
      </c>
      <c r="EN129" s="11">
        <v>0</v>
      </c>
      <c r="EO129" s="11">
        <v>0</v>
      </c>
      <c r="EP129" s="11">
        <v>0</v>
      </c>
      <c r="EQ129" s="11">
        <v>0</v>
      </c>
      <c r="ER129" s="11">
        <v>0</v>
      </c>
      <c r="ES129" s="11">
        <v>0</v>
      </c>
      <c r="ET129" s="11">
        <v>0</v>
      </c>
      <c r="EU129" s="11">
        <v>0</v>
      </c>
      <c r="EV129" s="11">
        <v>0</v>
      </c>
      <c r="EW129" s="11">
        <v>0</v>
      </c>
      <c r="EX129" s="11">
        <v>0</v>
      </c>
      <c r="EY129" s="11">
        <v>0</v>
      </c>
      <c r="EZ129" s="11">
        <v>0</v>
      </c>
      <c r="FA129" s="11">
        <v>0</v>
      </c>
      <c r="FB129" s="11">
        <v>0</v>
      </c>
      <c r="FC129" s="11">
        <v>0</v>
      </c>
    </row>
    <row r="130" spans="1:159">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row>
    <row r="131" spans="1:159">
      <c r="A131" s="11">
        <v>0</v>
      </c>
      <c r="B131" s="11">
        <v>0</v>
      </c>
      <c r="C131" s="11">
        <v>0</v>
      </c>
      <c r="D131" s="11">
        <v>0</v>
      </c>
      <c r="E131" s="11">
        <v>0</v>
      </c>
      <c r="F131" s="11">
        <v>0</v>
      </c>
      <c r="G131" s="11">
        <v>0</v>
      </c>
      <c r="H131" s="11">
        <v>0</v>
      </c>
      <c r="I131" s="11">
        <v>0</v>
      </c>
      <c r="J131" s="11">
        <v>0</v>
      </c>
      <c r="K131" s="11">
        <v>0</v>
      </c>
      <c r="L131" s="11">
        <v>0</v>
      </c>
      <c r="M131" s="11">
        <v>0</v>
      </c>
      <c r="N131" s="11">
        <v>0</v>
      </c>
      <c r="O131" s="11">
        <v>0</v>
      </c>
      <c r="P131" s="11">
        <v>0</v>
      </c>
      <c r="Q131" s="11">
        <v>0</v>
      </c>
      <c r="R131" s="11">
        <v>0</v>
      </c>
      <c r="S131" s="11">
        <v>0</v>
      </c>
      <c r="T131" s="11">
        <v>0</v>
      </c>
      <c r="U131" s="11">
        <v>0</v>
      </c>
      <c r="V131" s="11">
        <v>0</v>
      </c>
      <c r="W131" s="11">
        <v>0</v>
      </c>
      <c r="X131" s="11">
        <v>0</v>
      </c>
      <c r="Y131" s="11">
        <v>0</v>
      </c>
      <c r="Z131" s="11">
        <v>0</v>
      </c>
      <c r="AA131" s="11">
        <v>0</v>
      </c>
      <c r="AB131" s="11">
        <v>0</v>
      </c>
      <c r="AC131" s="11">
        <v>0</v>
      </c>
      <c r="AD131" s="11">
        <v>0</v>
      </c>
      <c r="AE131" s="11">
        <v>0</v>
      </c>
      <c r="AF131" s="11">
        <v>0</v>
      </c>
      <c r="AG131" s="11">
        <v>0</v>
      </c>
      <c r="AH131" s="11">
        <v>0</v>
      </c>
      <c r="AI131" s="11">
        <v>0</v>
      </c>
      <c r="AJ131" s="11">
        <v>0</v>
      </c>
      <c r="AK131" s="11">
        <v>0</v>
      </c>
      <c r="AL131" s="11">
        <v>0</v>
      </c>
      <c r="AM131" s="11">
        <v>0</v>
      </c>
      <c r="AN131" s="11">
        <v>0</v>
      </c>
      <c r="AO131" s="11">
        <v>0</v>
      </c>
      <c r="AP131" s="11">
        <v>0</v>
      </c>
      <c r="AQ131" s="11">
        <v>0</v>
      </c>
      <c r="AR131" s="11">
        <v>0</v>
      </c>
      <c r="AS131" s="11">
        <v>0</v>
      </c>
      <c r="AT131" s="11">
        <v>0</v>
      </c>
      <c r="AU131" s="11">
        <v>0</v>
      </c>
      <c r="AV131" s="11">
        <v>0</v>
      </c>
      <c r="AW131" s="11">
        <v>0</v>
      </c>
      <c r="AX131" s="11">
        <v>0</v>
      </c>
      <c r="AY131" s="11">
        <v>0</v>
      </c>
      <c r="AZ131" s="11">
        <v>0</v>
      </c>
      <c r="BA131" s="11">
        <v>0</v>
      </c>
      <c r="BB131" s="11">
        <v>0</v>
      </c>
      <c r="BC131" s="11">
        <v>0</v>
      </c>
      <c r="BD131" s="11">
        <v>0</v>
      </c>
      <c r="BE131" s="11">
        <v>0</v>
      </c>
      <c r="BF131" s="11">
        <v>0</v>
      </c>
      <c r="BG131" s="11">
        <v>0</v>
      </c>
      <c r="BH131" s="11">
        <v>0</v>
      </c>
      <c r="BI131" s="11">
        <v>0</v>
      </c>
      <c r="BJ131" s="11">
        <v>0</v>
      </c>
      <c r="BK131" s="11">
        <v>0</v>
      </c>
      <c r="BL131" s="11">
        <v>0</v>
      </c>
      <c r="BM131" s="11">
        <v>0</v>
      </c>
      <c r="BN131" s="11">
        <v>0</v>
      </c>
      <c r="BO131" s="11">
        <v>0</v>
      </c>
      <c r="BP131" s="11">
        <v>0</v>
      </c>
      <c r="BQ131" s="11">
        <v>0</v>
      </c>
      <c r="BR131" s="11">
        <v>0</v>
      </c>
      <c r="BS131" s="11">
        <v>0</v>
      </c>
      <c r="BT131" s="11">
        <v>0</v>
      </c>
      <c r="BU131" s="11">
        <v>0</v>
      </c>
      <c r="BV131" s="11">
        <v>0</v>
      </c>
      <c r="BW131" s="11">
        <v>0</v>
      </c>
      <c r="BX131" s="11">
        <v>0</v>
      </c>
      <c r="BY131" s="11">
        <v>0</v>
      </c>
      <c r="BZ131" s="11">
        <v>0</v>
      </c>
      <c r="CA131" s="11">
        <v>0</v>
      </c>
      <c r="CB131" s="11">
        <v>0</v>
      </c>
      <c r="CC131" s="11">
        <v>0</v>
      </c>
      <c r="CD131" s="11">
        <v>0</v>
      </c>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row>
    <row r="132" spans="1:159">
      <c r="A132" s="11">
        <v>0</v>
      </c>
      <c r="B132" s="11">
        <v>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s="11">
        <v>0</v>
      </c>
      <c r="BY132" s="11">
        <v>0</v>
      </c>
      <c r="BZ132" s="11">
        <v>0</v>
      </c>
      <c r="CA132" s="11">
        <v>0</v>
      </c>
      <c r="CB132" s="11">
        <v>0</v>
      </c>
      <c r="CC132" s="11">
        <v>0</v>
      </c>
      <c r="CD132" s="11">
        <v>0</v>
      </c>
      <c r="CE132" s="11">
        <v>0</v>
      </c>
      <c r="CF132" s="11">
        <v>0</v>
      </c>
      <c r="CG132" s="11">
        <v>0</v>
      </c>
      <c r="CH132" s="11">
        <v>0</v>
      </c>
      <c r="CI132" s="11">
        <v>0</v>
      </c>
      <c r="CJ132" s="11">
        <v>0</v>
      </c>
      <c r="CK132" s="11">
        <v>0</v>
      </c>
      <c r="CL132" s="11">
        <v>0</v>
      </c>
      <c r="CM132" s="11">
        <v>0</v>
      </c>
      <c r="CN132" s="11">
        <v>0</v>
      </c>
      <c r="CO132" s="11">
        <v>0</v>
      </c>
      <c r="CP132" s="11">
        <v>0</v>
      </c>
      <c r="CQ132" s="11">
        <v>0</v>
      </c>
      <c r="CR132" s="11">
        <v>0</v>
      </c>
      <c r="CS132" s="11">
        <v>0</v>
      </c>
      <c r="CT132" s="11">
        <v>0</v>
      </c>
      <c r="CU132" s="11">
        <v>0</v>
      </c>
      <c r="CV132" s="11">
        <v>0</v>
      </c>
      <c r="CW132" s="11">
        <v>0</v>
      </c>
      <c r="CX132" s="11">
        <v>0</v>
      </c>
      <c r="CY132" s="11">
        <v>0</v>
      </c>
      <c r="CZ132" s="11">
        <v>0</v>
      </c>
      <c r="DA132" s="11">
        <v>0</v>
      </c>
      <c r="DB132" s="11">
        <v>0</v>
      </c>
      <c r="DC132" s="11">
        <v>0</v>
      </c>
      <c r="DD132" s="11">
        <v>0</v>
      </c>
      <c r="DE132" s="11">
        <v>0</v>
      </c>
      <c r="DF132" s="11">
        <v>0</v>
      </c>
      <c r="DG132" s="11">
        <v>0</v>
      </c>
      <c r="DH132" s="11">
        <v>0</v>
      </c>
      <c r="DI132" s="11">
        <v>0</v>
      </c>
      <c r="DJ132" s="11">
        <v>0</v>
      </c>
      <c r="DK132" s="11">
        <v>0</v>
      </c>
      <c r="DL132" s="11">
        <v>0</v>
      </c>
      <c r="DM132" s="11">
        <v>0</v>
      </c>
      <c r="DN132" s="11">
        <v>0</v>
      </c>
      <c r="DO132" s="11">
        <v>0</v>
      </c>
      <c r="DP132" s="11">
        <v>0</v>
      </c>
      <c r="DQ132" s="11">
        <v>0</v>
      </c>
      <c r="DR132" s="11">
        <v>0</v>
      </c>
      <c r="DS132" s="11">
        <v>0</v>
      </c>
      <c r="DT132" s="11">
        <v>0</v>
      </c>
      <c r="DU132" s="11">
        <v>0</v>
      </c>
      <c r="DV132" s="11">
        <v>0</v>
      </c>
      <c r="DW132" s="11">
        <v>0</v>
      </c>
      <c r="DX132" s="11">
        <v>0</v>
      </c>
      <c r="DY132" s="11">
        <v>0</v>
      </c>
      <c r="DZ132" s="11">
        <v>0</v>
      </c>
      <c r="EA132" s="11">
        <v>0</v>
      </c>
      <c r="EB132" s="11">
        <v>0</v>
      </c>
      <c r="EC132" s="11">
        <v>0</v>
      </c>
      <c r="ED132" s="11">
        <v>0</v>
      </c>
      <c r="EE132" s="11">
        <v>0</v>
      </c>
      <c r="EF132" s="11">
        <v>0</v>
      </c>
      <c r="EG132" s="11">
        <v>0</v>
      </c>
      <c r="EH132" s="11">
        <v>0</v>
      </c>
      <c r="EI132" s="11">
        <v>0</v>
      </c>
      <c r="EJ132" s="11">
        <v>0</v>
      </c>
      <c r="EK132" s="11">
        <v>0</v>
      </c>
      <c r="EL132" s="11">
        <v>0</v>
      </c>
      <c r="EM132" s="11">
        <v>0</v>
      </c>
      <c r="EN132" s="11">
        <v>0</v>
      </c>
      <c r="EO132" s="11">
        <v>0</v>
      </c>
      <c r="EP132" s="11">
        <v>0</v>
      </c>
      <c r="EQ132" s="11">
        <v>0</v>
      </c>
      <c r="ER132" s="11">
        <v>0</v>
      </c>
      <c r="ES132" s="11">
        <v>0</v>
      </c>
      <c r="ET132" s="11">
        <v>0</v>
      </c>
      <c r="EU132" s="11">
        <v>0</v>
      </c>
      <c r="EV132" s="11">
        <v>0</v>
      </c>
      <c r="EW132" s="11">
        <v>0</v>
      </c>
      <c r="EX132" s="11">
        <v>0</v>
      </c>
      <c r="EY132" s="11">
        <v>0</v>
      </c>
      <c r="EZ132" s="11">
        <v>0</v>
      </c>
      <c r="FA132" s="11">
        <v>0</v>
      </c>
      <c r="FB132" s="11">
        <v>0</v>
      </c>
      <c r="FC132" s="11">
        <v>0</v>
      </c>
    </row>
    <row r="133" spans="1:159">
      <c r="A133" s="11">
        <v>0</v>
      </c>
      <c r="B133" s="11">
        <v>0</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s="11">
        <v>0</v>
      </c>
      <c r="BY133" s="11">
        <v>0</v>
      </c>
      <c r="BZ133" s="11">
        <v>0</v>
      </c>
      <c r="CA133" s="11">
        <v>0</v>
      </c>
      <c r="CB133" s="11">
        <v>0</v>
      </c>
      <c r="CC133" s="11">
        <v>0</v>
      </c>
      <c r="CD133" s="11">
        <v>0</v>
      </c>
      <c r="CE133" s="11">
        <v>0</v>
      </c>
      <c r="CF133" s="11">
        <v>0</v>
      </c>
      <c r="CG133" s="11">
        <v>0</v>
      </c>
      <c r="CH133" s="11">
        <v>0</v>
      </c>
      <c r="CI133" s="11">
        <v>0</v>
      </c>
      <c r="CJ133" s="11">
        <v>0</v>
      </c>
      <c r="CK133" s="11">
        <v>0</v>
      </c>
      <c r="CL133" s="11">
        <v>0</v>
      </c>
      <c r="CM133" s="11">
        <v>0</v>
      </c>
      <c r="CN133" s="11">
        <v>0</v>
      </c>
      <c r="CO133" s="11">
        <v>0</v>
      </c>
      <c r="CP133" s="11">
        <v>0</v>
      </c>
      <c r="CQ133" s="11">
        <v>0</v>
      </c>
      <c r="CR133" s="11">
        <v>0</v>
      </c>
      <c r="CS133" s="11">
        <v>0</v>
      </c>
      <c r="CT133" s="11">
        <v>0</v>
      </c>
      <c r="CU133" s="11">
        <v>0</v>
      </c>
      <c r="CV133" s="11">
        <v>0</v>
      </c>
      <c r="CW133" s="11">
        <v>0</v>
      </c>
      <c r="CX133" s="11">
        <v>0</v>
      </c>
      <c r="CY133" s="11">
        <v>0</v>
      </c>
      <c r="CZ133" s="11">
        <v>0</v>
      </c>
      <c r="DA133" s="11">
        <v>0</v>
      </c>
      <c r="DB133" s="11">
        <v>0</v>
      </c>
      <c r="DC133" s="11">
        <v>0</v>
      </c>
      <c r="DD133" s="11">
        <v>0</v>
      </c>
      <c r="DE133" s="11">
        <v>0</v>
      </c>
      <c r="DF133" s="11">
        <v>0</v>
      </c>
      <c r="DG133" s="11">
        <v>0</v>
      </c>
      <c r="DH133" s="11">
        <v>0</v>
      </c>
      <c r="DI133" s="11">
        <v>0</v>
      </c>
      <c r="DJ133" s="11">
        <v>0</v>
      </c>
      <c r="DK133" s="11">
        <v>0</v>
      </c>
      <c r="DL133" s="11">
        <v>0</v>
      </c>
      <c r="DM133" s="11">
        <v>0</v>
      </c>
      <c r="DN133" s="11">
        <v>0</v>
      </c>
      <c r="DO133" s="11">
        <v>0</v>
      </c>
      <c r="DP133" s="11">
        <v>0</v>
      </c>
      <c r="DQ133" s="11">
        <v>0</v>
      </c>
      <c r="DR133" s="11">
        <v>0</v>
      </c>
      <c r="DS133" s="11">
        <v>0</v>
      </c>
      <c r="DT133" s="11">
        <v>0</v>
      </c>
      <c r="DU133" s="11">
        <v>0</v>
      </c>
      <c r="DV133" s="11">
        <v>0</v>
      </c>
      <c r="DW133" s="11">
        <v>0</v>
      </c>
      <c r="DX133" s="11">
        <v>0</v>
      </c>
      <c r="DY133" s="11">
        <v>0</v>
      </c>
      <c r="DZ133" s="11">
        <v>0</v>
      </c>
      <c r="EA133" s="11">
        <v>0</v>
      </c>
      <c r="EB133" s="11">
        <v>0</v>
      </c>
      <c r="EC133" s="11">
        <v>0</v>
      </c>
      <c r="ED133" s="11">
        <v>0</v>
      </c>
      <c r="EE133" s="11">
        <v>0</v>
      </c>
      <c r="EF133" s="11">
        <v>0</v>
      </c>
      <c r="EG133" s="11">
        <v>0</v>
      </c>
      <c r="EH133" s="11">
        <v>0</v>
      </c>
      <c r="EI133" s="11">
        <v>0</v>
      </c>
      <c r="EJ133" s="11">
        <v>0</v>
      </c>
      <c r="EK133" s="11">
        <v>0</v>
      </c>
      <c r="EL133" s="11">
        <v>0</v>
      </c>
      <c r="EM133" s="11">
        <v>0</v>
      </c>
      <c r="EN133" s="11">
        <v>0</v>
      </c>
      <c r="EO133" s="11">
        <v>0</v>
      </c>
      <c r="EP133" s="11">
        <v>0</v>
      </c>
      <c r="EQ133" s="11">
        <v>0</v>
      </c>
      <c r="ER133" s="11">
        <v>0</v>
      </c>
      <c r="ES133" s="11">
        <v>0</v>
      </c>
      <c r="ET133" s="11">
        <v>0</v>
      </c>
      <c r="EU133" s="11">
        <v>0</v>
      </c>
      <c r="EV133" s="11">
        <v>0</v>
      </c>
      <c r="EW133" s="11">
        <v>0</v>
      </c>
      <c r="EX133" s="11">
        <v>0</v>
      </c>
      <c r="EY133" s="11">
        <v>0</v>
      </c>
      <c r="EZ133" s="11">
        <v>0</v>
      </c>
      <c r="FA133" s="11">
        <v>0</v>
      </c>
      <c r="FB133" s="11">
        <v>0</v>
      </c>
      <c r="FC133" s="11">
        <v>0</v>
      </c>
    </row>
    <row r="134" spans="1:159">
      <c r="A134" s="11">
        <v>0</v>
      </c>
      <c r="B134" s="11">
        <v>0</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s="11">
        <v>0</v>
      </c>
      <c r="BY134" s="11">
        <v>0</v>
      </c>
      <c r="BZ134" s="11">
        <v>0</v>
      </c>
      <c r="CA134" s="11">
        <v>0</v>
      </c>
      <c r="CB134" s="11">
        <v>0</v>
      </c>
      <c r="CC134" s="11">
        <v>0</v>
      </c>
      <c r="CD134" s="11">
        <v>0</v>
      </c>
      <c r="CE134" s="11">
        <v>0</v>
      </c>
      <c r="CF134" s="11">
        <v>0</v>
      </c>
      <c r="CG134" s="11">
        <v>0</v>
      </c>
      <c r="CH134" s="11">
        <v>0</v>
      </c>
      <c r="CI134" s="11">
        <v>0</v>
      </c>
      <c r="CJ134" s="11">
        <v>0</v>
      </c>
      <c r="CK134" s="11">
        <v>0</v>
      </c>
      <c r="CL134" s="11">
        <v>0</v>
      </c>
      <c r="CM134" s="11">
        <v>0</v>
      </c>
      <c r="CN134" s="11">
        <v>0</v>
      </c>
      <c r="CO134" s="11">
        <v>0</v>
      </c>
      <c r="CP134" s="11">
        <v>0</v>
      </c>
      <c r="CQ134" s="11">
        <v>0</v>
      </c>
      <c r="CR134" s="11">
        <v>0</v>
      </c>
      <c r="CS134" s="11">
        <v>0</v>
      </c>
      <c r="CT134" s="11">
        <v>0</v>
      </c>
      <c r="CU134" s="11">
        <v>0</v>
      </c>
      <c r="CV134" s="11">
        <v>0</v>
      </c>
      <c r="CW134" s="11">
        <v>0</v>
      </c>
      <c r="CX134" s="11">
        <v>0</v>
      </c>
      <c r="CY134" s="11">
        <v>0</v>
      </c>
      <c r="CZ134" s="11">
        <v>0</v>
      </c>
      <c r="DA134" s="11">
        <v>0</v>
      </c>
      <c r="DB134" s="11">
        <v>0</v>
      </c>
      <c r="DC134" s="11">
        <v>0</v>
      </c>
      <c r="DD134" s="11">
        <v>0</v>
      </c>
      <c r="DE134" s="11">
        <v>0</v>
      </c>
      <c r="DF134" s="11">
        <v>0</v>
      </c>
      <c r="DG134" s="11">
        <v>0</v>
      </c>
      <c r="DH134" s="11">
        <v>0</v>
      </c>
      <c r="DI134" s="11">
        <v>0</v>
      </c>
      <c r="DJ134" s="11">
        <v>0</v>
      </c>
      <c r="DK134" s="11">
        <v>0</v>
      </c>
      <c r="DL134" s="11">
        <v>0</v>
      </c>
      <c r="DM134" s="11">
        <v>0</v>
      </c>
      <c r="DN134" s="11">
        <v>0</v>
      </c>
      <c r="DO134" s="11">
        <v>0</v>
      </c>
      <c r="DP134" s="11">
        <v>0</v>
      </c>
      <c r="DQ134" s="11">
        <v>0</v>
      </c>
      <c r="DR134" s="11">
        <v>0</v>
      </c>
      <c r="DS134" s="11">
        <v>0</v>
      </c>
      <c r="DT134" s="11">
        <v>0</v>
      </c>
      <c r="DU134" s="11">
        <v>0</v>
      </c>
      <c r="DV134" s="11">
        <v>0</v>
      </c>
      <c r="DW134" s="11">
        <v>0</v>
      </c>
      <c r="DX134" s="11">
        <v>0</v>
      </c>
      <c r="DY134" s="11">
        <v>0</v>
      </c>
      <c r="DZ134" s="11">
        <v>0</v>
      </c>
      <c r="EA134" s="11">
        <v>0</v>
      </c>
      <c r="EB134" s="11">
        <v>0</v>
      </c>
      <c r="EC134" s="11">
        <v>0</v>
      </c>
      <c r="ED134" s="11">
        <v>0</v>
      </c>
      <c r="EE134" s="11">
        <v>0</v>
      </c>
      <c r="EF134" s="11">
        <v>0</v>
      </c>
      <c r="EG134" s="11">
        <v>0</v>
      </c>
      <c r="EH134" s="11">
        <v>0</v>
      </c>
      <c r="EI134" s="11">
        <v>0</v>
      </c>
      <c r="EJ134" s="11">
        <v>0</v>
      </c>
      <c r="EK134" s="11">
        <v>0</v>
      </c>
      <c r="EL134" s="11">
        <v>0</v>
      </c>
      <c r="EM134" s="11">
        <v>0</v>
      </c>
      <c r="EN134" s="11">
        <v>0</v>
      </c>
      <c r="EO134" s="11">
        <v>0</v>
      </c>
      <c r="EP134" s="11">
        <v>0</v>
      </c>
      <c r="EQ134" s="11">
        <v>0</v>
      </c>
      <c r="ER134" s="11">
        <v>0</v>
      </c>
      <c r="ES134" s="11">
        <v>0</v>
      </c>
      <c r="ET134" s="11">
        <v>0</v>
      </c>
      <c r="EU134" s="11">
        <v>0</v>
      </c>
      <c r="EV134" s="11">
        <v>0</v>
      </c>
      <c r="EW134" s="11">
        <v>0</v>
      </c>
      <c r="EX134" s="11">
        <v>0</v>
      </c>
      <c r="EY134" s="11">
        <v>0</v>
      </c>
      <c r="EZ134" s="11">
        <v>0</v>
      </c>
      <c r="FA134" s="11">
        <v>0</v>
      </c>
      <c r="FB134" s="11">
        <v>0</v>
      </c>
      <c r="FC134" s="11">
        <v>0</v>
      </c>
    </row>
    <row r="135" spans="1:159">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v>0</v>
      </c>
      <c r="CF135" s="11">
        <v>0</v>
      </c>
      <c r="CG135" s="11">
        <v>0</v>
      </c>
      <c r="CH135" s="11">
        <v>0</v>
      </c>
      <c r="CI135" s="11">
        <v>0</v>
      </c>
      <c r="CJ135" s="11">
        <v>0</v>
      </c>
      <c r="CK135" s="11">
        <v>0</v>
      </c>
      <c r="CL135" s="11">
        <v>0</v>
      </c>
      <c r="CM135" s="11">
        <v>0</v>
      </c>
      <c r="CN135" s="11">
        <v>0</v>
      </c>
      <c r="CO135" s="11">
        <v>0</v>
      </c>
      <c r="CP135" s="11">
        <v>0</v>
      </c>
      <c r="CQ135" s="11">
        <v>0</v>
      </c>
      <c r="CR135" s="11">
        <v>0</v>
      </c>
      <c r="CS135" s="11">
        <v>0</v>
      </c>
      <c r="CT135" s="11">
        <v>0</v>
      </c>
      <c r="CU135" s="11">
        <v>0</v>
      </c>
      <c r="CV135" s="11">
        <v>0</v>
      </c>
      <c r="CW135" s="11">
        <v>0</v>
      </c>
      <c r="CX135" s="11">
        <v>0</v>
      </c>
      <c r="CY135" s="11">
        <v>0</v>
      </c>
      <c r="CZ135" s="11">
        <v>0</v>
      </c>
      <c r="DA135" s="11">
        <v>0</v>
      </c>
      <c r="DB135" s="11">
        <v>0</v>
      </c>
      <c r="DC135" s="11">
        <v>0</v>
      </c>
      <c r="DD135" s="11">
        <v>0</v>
      </c>
      <c r="DE135" s="11">
        <v>0</v>
      </c>
      <c r="DF135" s="11">
        <v>0</v>
      </c>
      <c r="DG135" s="11">
        <v>0</v>
      </c>
      <c r="DH135" s="11">
        <v>0</v>
      </c>
      <c r="DI135" s="11">
        <v>0</v>
      </c>
      <c r="DJ135" s="11">
        <v>0</v>
      </c>
      <c r="DK135" s="11">
        <v>0</v>
      </c>
      <c r="DL135" s="11">
        <v>0</v>
      </c>
      <c r="DM135" s="11">
        <v>0</v>
      </c>
      <c r="DN135" s="11">
        <v>0</v>
      </c>
      <c r="DO135" s="11">
        <v>0</v>
      </c>
      <c r="DP135" s="11">
        <v>0</v>
      </c>
      <c r="DQ135" s="11">
        <v>0</v>
      </c>
      <c r="DR135" s="11">
        <v>0</v>
      </c>
      <c r="DS135" s="11">
        <v>0</v>
      </c>
      <c r="DT135" s="11">
        <v>0</v>
      </c>
      <c r="DU135" s="11">
        <v>0</v>
      </c>
      <c r="DV135" s="11">
        <v>0</v>
      </c>
      <c r="DW135" s="11">
        <v>0</v>
      </c>
      <c r="DX135" s="11">
        <v>0</v>
      </c>
      <c r="DY135" s="11">
        <v>0</v>
      </c>
      <c r="DZ135" s="11">
        <v>0</v>
      </c>
      <c r="EA135" s="11">
        <v>0</v>
      </c>
      <c r="EB135" s="11">
        <v>0</v>
      </c>
      <c r="EC135" s="11">
        <v>0</v>
      </c>
      <c r="ED135" s="11">
        <v>0</v>
      </c>
      <c r="EE135" s="11">
        <v>0</v>
      </c>
      <c r="EF135" s="11">
        <v>0</v>
      </c>
      <c r="EG135" s="11">
        <v>0</v>
      </c>
      <c r="EH135" s="11">
        <v>0</v>
      </c>
      <c r="EI135" s="11">
        <v>0</v>
      </c>
      <c r="EJ135" s="11">
        <v>0</v>
      </c>
      <c r="EK135" s="11">
        <v>0</v>
      </c>
      <c r="EL135" s="11">
        <v>0</v>
      </c>
      <c r="EM135" s="11">
        <v>0</v>
      </c>
      <c r="EN135" s="11">
        <v>0</v>
      </c>
      <c r="EO135" s="11">
        <v>0</v>
      </c>
      <c r="EP135" s="11">
        <v>0</v>
      </c>
      <c r="EQ135" s="11">
        <v>0</v>
      </c>
      <c r="ER135" s="11">
        <v>0</v>
      </c>
      <c r="ES135" s="11">
        <v>0</v>
      </c>
      <c r="ET135" s="11">
        <v>0</v>
      </c>
      <c r="EU135" s="11">
        <v>0</v>
      </c>
      <c r="EV135" s="11">
        <v>0</v>
      </c>
      <c r="EW135" s="11">
        <v>0</v>
      </c>
      <c r="EX135" s="11">
        <v>0</v>
      </c>
      <c r="EY135" s="11">
        <v>0</v>
      </c>
      <c r="EZ135" s="11">
        <v>0</v>
      </c>
      <c r="FA135" s="11">
        <v>0</v>
      </c>
      <c r="FB135" s="11">
        <v>0</v>
      </c>
      <c r="FC135" s="11">
        <v>0</v>
      </c>
    </row>
    <row r="136" spans="1:159">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row>
    <row r="137" spans="1:159">
      <c r="A137" s="11">
        <v>0.5</v>
      </c>
      <c r="B137" s="11">
        <v>0.5</v>
      </c>
      <c r="C137" s="11">
        <v>0</v>
      </c>
      <c r="D137" s="11">
        <v>0</v>
      </c>
      <c r="E137" s="11">
        <v>0</v>
      </c>
      <c r="F137" s="11">
        <v>0</v>
      </c>
      <c r="G137" s="11">
        <v>0</v>
      </c>
      <c r="H137" s="11">
        <v>0</v>
      </c>
      <c r="I137" s="11">
        <v>0</v>
      </c>
      <c r="J137" s="11">
        <v>0</v>
      </c>
      <c r="K137" s="11">
        <v>0</v>
      </c>
      <c r="L137" s="11">
        <v>0</v>
      </c>
      <c r="M137" s="11">
        <v>0</v>
      </c>
      <c r="N137" s="11">
        <v>0</v>
      </c>
      <c r="O137" s="11">
        <v>0</v>
      </c>
      <c r="P137" s="11">
        <v>0</v>
      </c>
      <c r="Q137" s="11">
        <v>0</v>
      </c>
      <c r="R137" s="11">
        <v>0</v>
      </c>
      <c r="S137" s="11">
        <v>0</v>
      </c>
      <c r="T137" s="11">
        <v>0</v>
      </c>
      <c r="U137" s="11">
        <v>0</v>
      </c>
      <c r="V137" s="11">
        <v>0</v>
      </c>
      <c r="W137" s="11">
        <v>0</v>
      </c>
      <c r="X137" s="11">
        <v>0</v>
      </c>
      <c r="Y137" s="11">
        <v>0</v>
      </c>
      <c r="Z137" s="11">
        <v>0</v>
      </c>
      <c r="AA137" s="11">
        <v>0</v>
      </c>
      <c r="AB137" s="11">
        <v>0</v>
      </c>
      <c r="AC137" s="11">
        <v>0</v>
      </c>
      <c r="AD137" s="11">
        <v>0</v>
      </c>
      <c r="AE137" s="11">
        <v>0</v>
      </c>
      <c r="AF137" s="11">
        <v>0</v>
      </c>
      <c r="AG137" s="11">
        <v>0</v>
      </c>
      <c r="AH137" s="11">
        <v>0</v>
      </c>
      <c r="AI137" s="11">
        <v>0</v>
      </c>
      <c r="AJ137" s="11">
        <v>0</v>
      </c>
      <c r="AK137" s="11">
        <v>0</v>
      </c>
      <c r="AL137" s="11">
        <v>0</v>
      </c>
      <c r="AM137" s="11">
        <v>0</v>
      </c>
      <c r="AN137" s="11">
        <v>0</v>
      </c>
      <c r="AO137" s="11">
        <v>0</v>
      </c>
      <c r="AP137" s="11">
        <v>0</v>
      </c>
      <c r="AQ137" s="11">
        <v>0</v>
      </c>
      <c r="AR137" s="11">
        <v>0</v>
      </c>
      <c r="AS137" s="11">
        <v>0</v>
      </c>
      <c r="AT137" s="11">
        <v>0</v>
      </c>
      <c r="AU137" s="11">
        <v>0</v>
      </c>
      <c r="AV137" s="11">
        <v>0</v>
      </c>
      <c r="AW137" s="11">
        <v>0</v>
      </c>
      <c r="AX137" s="11">
        <v>0</v>
      </c>
      <c r="AY137" s="11">
        <v>0</v>
      </c>
      <c r="AZ137" s="11">
        <v>0</v>
      </c>
      <c r="BA137" s="11">
        <v>0</v>
      </c>
      <c r="BB137" s="11">
        <v>0</v>
      </c>
      <c r="BC137" s="11">
        <v>0</v>
      </c>
      <c r="BD137" s="11">
        <v>0</v>
      </c>
      <c r="BE137" s="11">
        <v>0</v>
      </c>
      <c r="BF137" s="11">
        <v>0</v>
      </c>
      <c r="BG137" s="11">
        <v>0</v>
      </c>
      <c r="BH137" s="11">
        <v>0</v>
      </c>
      <c r="BI137" s="11">
        <v>0</v>
      </c>
      <c r="BJ137" s="11">
        <v>0</v>
      </c>
      <c r="BK137" s="11">
        <v>0</v>
      </c>
      <c r="BL137" s="11">
        <v>0</v>
      </c>
      <c r="BM137" s="11">
        <v>0</v>
      </c>
      <c r="BN137" s="11">
        <v>0</v>
      </c>
      <c r="BO137" s="11">
        <v>0</v>
      </c>
      <c r="BP137" s="11">
        <v>0</v>
      </c>
      <c r="BQ137" s="11">
        <v>0</v>
      </c>
      <c r="BR137" s="11">
        <v>0</v>
      </c>
      <c r="BS137" s="11">
        <v>0</v>
      </c>
      <c r="BT137" s="11">
        <v>0</v>
      </c>
      <c r="BU137" s="11">
        <v>0</v>
      </c>
      <c r="BV137" s="11">
        <v>0</v>
      </c>
      <c r="BW137" s="11">
        <v>0</v>
      </c>
      <c r="BX137" s="11">
        <v>0</v>
      </c>
      <c r="BY137" s="11">
        <v>0</v>
      </c>
      <c r="BZ137" s="11">
        <v>0</v>
      </c>
      <c r="CA137" s="11">
        <v>0</v>
      </c>
      <c r="CB137" s="11">
        <v>0</v>
      </c>
      <c r="CC137" s="11">
        <v>0</v>
      </c>
      <c r="CD137" s="11">
        <v>0</v>
      </c>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row>
    <row r="138" spans="1:159">
      <c r="A138" s="11">
        <v>0.5</v>
      </c>
      <c r="B138" s="11">
        <v>0.5</v>
      </c>
      <c r="C138" s="11">
        <v>0</v>
      </c>
      <c r="D138" s="11">
        <v>0</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s="11">
        <v>0</v>
      </c>
      <c r="BY138" s="11">
        <v>0</v>
      </c>
      <c r="BZ138" s="11">
        <v>0</v>
      </c>
      <c r="CA138" s="11">
        <v>0</v>
      </c>
      <c r="CB138" s="11">
        <v>0</v>
      </c>
      <c r="CC138" s="11">
        <v>0</v>
      </c>
      <c r="CD138" s="11">
        <v>0</v>
      </c>
      <c r="CE138" s="11">
        <v>0</v>
      </c>
      <c r="CF138" s="11">
        <v>0</v>
      </c>
      <c r="CG138" s="11">
        <v>0</v>
      </c>
      <c r="CH138" s="11">
        <v>0</v>
      </c>
      <c r="CI138" s="11">
        <v>0</v>
      </c>
      <c r="CJ138" s="11">
        <v>0</v>
      </c>
      <c r="CK138" s="11">
        <v>0</v>
      </c>
      <c r="CL138" s="11">
        <v>0</v>
      </c>
      <c r="CM138" s="11">
        <v>0</v>
      </c>
      <c r="CN138" s="11">
        <v>0</v>
      </c>
      <c r="CO138" s="11">
        <v>0</v>
      </c>
      <c r="CP138" s="11">
        <v>0</v>
      </c>
      <c r="CQ138" s="11">
        <v>0</v>
      </c>
      <c r="CR138" s="11">
        <v>0</v>
      </c>
      <c r="CS138" s="11">
        <v>0</v>
      </c>
      <c r="CT138" s="11">
        <v>0</v>
      </c>
      <c r="CU138" s="11">
        <v>0</v>
      </c>
      <c r="CV138" s="11">
        <v>0</v>
      </c>
      <c r="CW138" s="11">
        <v>0</v>
      </c>
      <c r="CX138" s="11">
        <v>0</v>
      </c>
      <c r="CY138" s="11">
        <v>0</v>
      </c>
      <c r="CZ138" s="11">
        <v>0</v>
      </c>
      <c r="DA138" s="11">
        <v>0</v>
      </c>
      <c r="DB138" s="11">
        <v>0</v>
      </c>
      <c r="DC138" s="11">
        <v>0</v>
      </c>
      <c r="DD138" s="11">
        <v>0</v>
      </c>
      <c r="DE138" s="11">
        <v>0</v>
      </c>
      <c r="DF138" s="11">
        <v>0</v>
      </c>
      <c r="DG138" s="11">
        <v>0</v>
      </c>
      <c r="DH138" s="11">
        <v>0</v>
      </c>
      <c r="DI138" s="11">
        <v>0</v>
      </c>
      <c r="DJ138" s="11">
        <v>0</v>
      </c>
      <c r="DK138" s="11">
        <v>0</v>
      </c>
      <c r="DL138" s="11">
        <v>0</v>
      </c>
      <c r="DM138" s="11">
        <v>0</v>
      </c>
      <c r="DN138" s="11">
        <v>0</v>
      </c>
      <c r="DO138" s="11">
        <v>0</v>
      </c>
      <c r="DP138" s="11">
        <v>0</v>
      </c>
      <c r="DQ138" s="11">
        <v>0</v>
      </c>
      <c r="DR138" s="11">
        <v>0</v>
      </c>
      <c r="DS138" s="11">
        <v>0</v>
      </c>
      <c r="DT138" s="11">
        <v>0</v>
      </c>
      <c r="DU138" s="11">
        <v>0</v>
      </c>
      <c r="DV138" s="11">
        <v>0</v>
      </c>
      <c r="DW138" s="11">
        <v>0</v>
      </c>
      <c r="DX138" s="11">
        <v>0</v>
      </c>
      <c r="DY138" s="11">
        <v>0</v>
      </c>
      <c r="DZ138" s="11">
        <v>0</v>
      </c>
      <c r="EA138" s="11">
        <v>0</v>
      </c>
      <c r="EB138" s="11">
        <v>0</v>
      </c>
      <c r="EC138" s="11">
        <v>0</v>
      </c>
      <c r="ED138" s="11">
        <v>0</v>
      </c>
      <c r="EE138" s="11">
        <v>0</v>
      </c>
      <c r="EF138" s="11">
        <v>0</v>
      </c>
      <c r="EG138" s="11">
        <v>0</v>
      </c>
      <c r="EH138" s="11">
        <v>0</v>
      </c>
      <c r="EI138" s="11">
        <v>0</v>
      </c>
      <c r="EJ138" s="11">
        <v>0</v>
      </c>
      <c r="EK138" s="11">
        <v>0</v>
      </c>
      <c r="EL138" s="11">
        <v>0</v>
      </c>
      <c r="EM138" s="11">
        <v>0</v>
      </c>
      <c r="EN138" s="11">
        <v>0</v>
      </c>
      <c r="EO138" s="11">
        <v>0</v>
      </c>
      <c r="EP138" s="11">
        <v>0</v>
      </c>
      <c r="EQ138" s="11">
        <v>0</v>
      </c>
      <c r="ER138" s="11">
        <v>0</v>
      </c>
      <c r="ES138" s="11">
        <v>0</v>
      </c>
      <c r="ET138" s="11">
        <v>0</v>
      </c>
      <c r="EU138" s="11">
        <v>0</v>
      </c>
      <c r="EV138" s="11">
        <v>0</v>
      </c>
      <c r="EW138" s="11">
        <v>0</v>
      </c>
      <c r="EX138" s="11">
        <v>0</v>
      </c>
      <c r="EY138" s="11">
        <v>0</v>
      </c>
      <c r="EZ138" s="11">
        <v>0</v>
      </c>
      <c r="FA138" s="11">
        <v>0</v>
      </c>
      <c r="FB138" s="11">
        <v>0</v>
      </c>
      <c r="FC138" s="11">
        <v>0</v>
      </c>
    </row>
    <row r="139" spans="1:159">
      <c r="A139" s="11">
        <v>0.5</v>
      </c>
      <c r="B139" s="11">
        <v>3.5</v>
      </c>
      <c r="C139" s="11">
        <v>1</v>
      </c>
      <c r="D139" s="11">
        <v>1</v>
      </c>
      <c r="E139" s="11">
        <v>1</v>
      </c>
      <c r="F139" s="11">
        <v>1</v>
      </c>
      <c r="G139" s="11">
        <v>1</v>
      </c>
      <c r="H139" s="11">
        <v>1</v>
      </c>
      <c r="I139" s="11">
        <v>1</v>
      </c>
      <c r="J139" s="11">
        <v>1</v>
      </c>
      <c r="K139" s="11">
        <v>1</v>
      </c>
      <c r="L139" s="11">
        <v>1</v>
      </c>
      <c r="M139" s="11">
        <v>1</v>
      </c>
      <c r="N139" s="11">
        <v>1</v>
      </c>
      <c r="O139" s="11">
        <v>1</v>
      </c>
      <c r="P139" s="11">
        <v>1</v>
      </c>
      <c r="Q139" s="11">
        <v>1</v>
      </c>
      <c r="R139" s="11">
        <v>1</v>
      </c>
      <c r="S139" s="11">
        <v>1</v>
      </c>
      <c r="T139" s="11">
        <v>0.5</v>
      </c>
      <c r="U139" s="11">
        <v>0.5</v>
      </c>
      <c r="V139" s="11">
        <v>0.5</v>
      </c>
      <c r="W139" s="11">
        <v>0.5</v>
      </c>
      <c r="X139" s="11">
        <v>0.5</v>
      </c>
      <c r="Y139" s="11">
        <v>1</v>
      </c>
      <c r="Z139" s="11">
        <v>1</v>
      </c>
      <c r="AA139" s="11">
        <v>1</v>
      </c>
      <c r="AB139" s="11">
        <v>1</v>
      </c>
      <c r="AC139" s="11">
        <v>1</v>
      </c>
      <c r="AD139" s="11">
        <v>1</v>
      </c>
      <c r="AE139" s="11">
        <v>1</v>
      </c>
      <c r="AF139" s="11">
        <v>1</v>
      </c>
      <c r="AG139" s="11">
        <v>1</v>
      </c>
      <c r="AH139" s="11">
        <v>0.5</v>
      </c>
      <c r="AI139" s="11">
        <v>0.5</v>
      </c>
      <c r="AJ139" s="11">
        <v>0.5</v>
      </c>
      <c r="AK139" s="11">
        <v>0.5</v>
      </c>
      <c r="AL139" s="11">
        <v>0.5</v>
      </c>
      <c r="AM139" s="11">
        <v>0.5</v>
      </c>
      <c r="AN139" s="11">
        <v>0.5</v>
      </c>
      <c r="AO139" s="11">
        <v>0.5</v>
      </c>
      <c r="AP139" s="11">
        <v>0.5</v>
      </c>
      <c r="AQ139" s="11">
        <v>0.5</v>
      </c>
      <c r="AR139" s="11">
        <v>0.5</v>
      </c>
      <c r="AS139" s="11">
        <v>0.5</v>
      </c>
      <c r="AT139" s="11">
        <v>0.5</v>
      </c>
      <c r="AU139" s="11">
        <v>0.5</v>
      </c>
      <c r="AV139" s="11">
        <v>0.5</v>
      </c>
      <c r="AW139" s="11">
        <v>0.5</v>
      </c>
      <c r="AX139" s="11">
        <v>0.5</v>
      </c>
      <c r="AY139" s="11">
        <v>0.5</v>
      </c>
      <c r="AZ139" s="11">
        <v>0.5</v>
      </c>
      <c r="BA139" s="11">
        <v>0.5</v>
      </c>
      <c r="BB139" s="11">
        <v>0.5</v>
      </c>
      <c r="BC139" s="11">
        <v>0.5</v>
      </c>
      <c r="BD139" s="11">
        <v>0.5</v>
      </c>
      <c r="BE139" s="11">
        <v>0.5</v>
      </c>
      <c r="BF139" s="11">
        <v>0.5</v>
      </c>
      <c r="BG139" s="11">
        <v>0.5</v>
      </c>
      <c r="BH139" s="11">
        <v>0.5</v>
      </c>
      <c r="BI139" s="11">
        <v>0.5</v>
      </c>
      <c r="BJ139" s="11">
        <v>0.5</v>
      </c>
      <c r="BK139" s="11">
        <v>0.5</v>
      </c>
      <c r="BL139" s="11">
        <v>0.5</v>
      </c>
      <c r="BM139" s="11">
        <v>0.5</v>
      </c>
      <c r="BN139" s="11">
        <v>0.5</v>
      </c>
      <c r="BO139" s="11">
        <v>0.5</v>
      </c>
      <c r="BP139" s="11">
        <v>0.5</v>
      </c>
      <c r="BQ139" s="11">
        <v>0.5</v>
      </c>
      <c r="BR139" s="11">
        <v>0.5</v>
      </c>
      <c r="BS139" s="11">
        <v>0.5</v>
      </c>
      <c r="BT139" s="11">
        <v>0.5</v>
      </c>
      <c r="BU139" s="11">
        <v>0.5</v>
      </c>
      <c r="BV139" s="11">
        <v>0.5</v>
      </c>
      <c r="BW139" s="11">
        <v>0.5</v>
      </c>
      <c r="BX139" s="11">
        <v>0.5</v>
      </c>
      <c r="BY139" s="11">
        <v>0.5</v>
      </c>
      <c r="BZ139" s="11">
        <v>0.5</v>
      </c>
      <c r="CA139" s="11">
        <v>0.5</v>
      </c>
      <c r="CB139" s="11">
        <v>0.5</v>
      </c>
      <c r="CC139" s="11">
        <v>0.5</v>
      </c>
      <c r="CD139" s="11">
        <v>0.5</v>
      </c>
      <c r="CE139" s="11">
        <v>0</v>
      </c>
      <c r="CF139" s="11">
        <v>0</v>
      </c>
      <c r="CG139" s="11">
        <v>0</v>
      </c>
      <c r="CH139" s="11">
        <v>0</v>
      </c>
      <c r="CI139" s="11">
        <v>0</v>
      </c>
      <c r="CJ139" s="11">
        <v>0</v>
      </c>
      <c r="CK139" s="11">
        <v>0</v>
      </c>
      <c r="CL139" s="11">
        <v>0</v>
      </c>
      <c r="CM139" s="11">
        <v>0</v>
      </c>
      <c r="CN139" s="11">
        <v>0</v>
      </c>
      <c r="CO139" s="11">
        <v>0</v>
      </c>
      <c r="CP139" s="11">
        <v>0</v>
      </c>
      <c r="CQ139" s="11">
        <v>0</v>
      </c>
      <c r="CR139" s="11">
        <v>0</v>
      </c>
      <c r="CS139" s="11">
        <v>0</v>
      </c>
      <c r="CT139" s="11">
        <v>0</v>
      </c>
      <c r="CU139" s="11">
        <v>0</v>
      </c>
      <c r="CV139" s="11">
        <v>0</v>
      </c>
      <c r="CW139" s="11">
        <v>0</v>
      </c>
      <c r="CX139" s="11">
        <v>0</v>
      </c>
      <c r="CY139" s="11">
        <v>0</v>
      </c>
      <c r="CZ139" s="11">
        <v>0</v>
      </c>
      <c r="DA139" s="11">
        <v>0</v>
      </c>
      <c r="DB139" s="11">
        <v>0</v>
      </c>
      <c r="DC139" s="11">
        <v>0</v>
      </c>
      <c r="DD139" s="11">
        <v>0</v>
      </c>
      <c r="DE139" s="11">
        <v>0</v>
      </c>
      <c r="DF139" s="11">
        <v>0</v>
      </c>
      <c r="DG139" s="11">
        <v>0</v>
      </c>
      <c r="DH139" s="11">
        <v>0</v>
      </c>
      <c r="DI139" s="11">
        <v>0</v>
      </c>
      <c r="DJ139" s="11">
        <v>0</v>
      </c>
      <c r="DK139" s="11">
        <v>0</v>
      </c>
      <c r="DL139" s="11">
        <v>0</v>
      </c>
      <c r="DM139" s="11">
        <v>0</v>
      </c>
      <c r="DN139" s="11">
        <v>0</v>
      </c>
      <c r="DO139" s="11">
        <v>0</v>
      </c>
      <c r="DP139" s="11">
        <v>0</v>
      </c>
      <c r="DQ139" s="11">
        <v>0</v>
      </c>
      <c r="DR139" s="11">
        <v>0</v>
      </c>
      <c r="DS139" s="11">
        <v>0</v>
      </c>
      <c r="DT139" s="11">
        <v>0</v>
      </c>
      <c r="DU139" s="11">
        <v>0</v>
      </c>
      <c r="DV139" s="11">
        <v>0</v>
      </c>
      <c r="DW139" s="11">
        <v>0</v>
      </c>
      <c r="DX139" s="11">
        <v>0</v>
      </c>
      <c r="DY139" s="11">
        <v>0</v>
      </c>
      <c r="DZ139" s="11">
        <v>0</v>
      </c>
      <c r="EA139" s="11">
        <v>0</v>
      </c>
      <c r="EB139" s="11">
        <v>0</v>
      </c>
      <c r="EC139" s="11">
        <v>0</v>
      </c>
      <c r="ED139" s="11">
        <v>0</v>
      </c>
      <c r="EE139" s="11">
        <v>0</v>
      </c>
      <c r="EF139" s="11">
        <v>0</v>
      </c>
      <c r="EG139" s="11">
        <v>0</v>
      </c>
      <c r="EH139" s="11">
        <v>0</v>
      </c>
      <c r="EI139" s="11">
        <v>0</v>
      </c>
      <c r="EJ139" s="11">
        <v>0</v>
      </c>
      <c r="EK139" s="11">
        <v>0</v>
      </c>
      <c r="EL139" s="11">
        <v>0</v>
      </c>
      <c r="EM139" s="11">
        <v>0</v>
      </c>
      <c r="EN139" s="11">
        <v>0</v>
      </c>
      <c r="EO139" s="11">
        <v>0</v>
      </c>
      <c r="EP139" s="11">
        <v>0</v>
      </c>
      <c r="EQ139" s="11">
        <v>0</v>
      </c>
      <c r="ER139" s="11">
        <v>0</v>
      </c>
      <c r="ES139" s="11">
        <v>0</v>
      </c>
      <c r="ET139" s="11">
        <v>0</v>
      </c>
      <c r="EU139" s="11">
        <v>0</v>
      </c>
      <c r="EV139" s="11">
        <v>0</v>
      </c>
      <c r="EW139" s="11">
        <v>0</v>
      </c>
      <c r="EX139" s="11">
        <v>0</v>
      </c>
      <c r="EY139" s="11">
        <v>0</v>
      </c>
      <c r="EZ139" s="11">
        <v>0</v>
      </c>
      <c r="FA139" s="11">
        <v>0</v>
      </c>
      <c r="FB139" s="11">
        <v>0</v>
      </c>
      <c r="FC139" s="11">
        <v>0</v>
      </c>
    </row>
    <row r="140" spans="1:159">
      <c r="A140" s="11">
        <v>0.5</v>
      </c>
      <c r="B140" s="11">
        <v>0.5</v>
      </c>
      <c r="C140" s="11">
        <v>0</v>
      </c>
      <c r="D140" s="11">
        <v>0</v>
      </c>
      <c r="E140" s="11">
        <v>0</v>
      </c>
      <c r="F140" s="11">
        <v>0</v>
      </c>
      <c r="G140" s="11">
        <v>0</v>
      </c>
      <c r="H140" s="11">
        <v>0</v>
      </c>
      <c r="I140" s="11">
        <v>0</v>
      </c>
      <c r="J140" s="11">
        <v>0</v>
      </c>
      <c r="K140" s="11">
        <v>0</v>
      </c>
      <c r="L140" s="11">
        <v>0</v>
      </c>
      <c r="M140" s="11">
        <v>0</v>
      </c>
      <c r="N140" s="11">
        <v>0</v>
      </c>
      <c r="O140" s="11">
        <v>0</v>
      </c>
      <c r="P140" s="11">
        <v>0</v>
      </c>
      <c r="Q140" s="11">
        <v>0</v>
      </c>
      <c r="R140" s="11">
        <v>0</v>
      </c>
      <c r="S140" s="11">
        <v>0</v>
      </c>
      <c r="T140" s="11">
        <v>0</v>
      </c>
      <c r="U140" s="11">
        <v>0</v>
      </c>
      <c r="V140" s="11">
        <v>0</v>
      </c>
      <c r="W140" s="11">
        <v>0</v>
      </c>
      <c r="X140" s="11">
        <v>0</v>
      </c>
      <c r="Y140" s="11">
        <v>0</v>
      </c>
      <c r="Z140" s="11">
        <v>0</v>
      </c>
      <c r="AA140" s="11">
        <v>0</v>
      </c>
      <c r="AB140" s="11">
        <v>0</v>
      </c>
      <c r="AC140" s="11">
        <v>0</v>
      </c>
      <c r="AD140" s="11">
        <v>0</v>
      </c>
      <c r="AE140" s="11">
        <v>0</v>
      </c>
      <c r="AF140" s="11">
        <v>0</v>
      </c>
      <c r="AG140" s="11">
        <v>0</v>
      </c>
      <c r="AH140" s="11">
        <v>0</v>
      </c>
      <c r="AI140" s="11">
        <v>0</v>
      </c>
      <c r="AJ140" s="11">
        <v>0</v>
      </c>
      <c r="AK140" s="11">
        <v>0</v>
      </c>
      <c r="AL140" s="11">
        <v>0</v>
      </c>
      <c r="AM140" s="11">
        <v>0</v>
      </c>
      <c r="AN140" s="11">
        <v>0</v>
      </c>
      <c r="AO140" s="11">
        <v>0</v>
      </c>
      <c r="AP140" s="11">
        <v>0</v>
      </c>
      <c r="AQ140" s="11">
        <v>0</v>
      </c>
      <c r="AR140" s="11">
        <v>0</v>
      </c>
      <c r="AS140" s="11">
        <v>0</v>
      </c>
      <c r="AT140" s="11">
        <v>0</v>
      </c>
      <c r="AU140" s="11">
        <v>0</v>
      </c>
      <c r="AV140" s="11">
        <v>0</v>
      </c>
      <c r="AW140" s="11">
        <v>0</v>
      </c>
      <c r="AX140" s="11">
        <v>0</v>
      </c>
      <c r="AY140" s="11">
        <v>0</v>
      </c>
      <c r="AZ140" s="11">
        <v>0</v>
      </c>
      <c r="BA140" s="11">
        <v>0</v>
      </c>
      <c r="BB140" s="11">
        <v>0</v>
      </c>
      <c r="BC140" s="11">
        <v>0</v>
      </c>
      <c r="BD140" s="11">
        <v>0</v>
      </c>
      <c r="BE140" s="11">
        <v>0</v>
      </c>
      <c r="BF140" s="11">
        <v>0</v>
      </c>
      <c r="BG140" s="11">
        <v>0</v>
      </c>
      <c r="BH140" s="11">
        <v>0</v>
      </c>
      <c r="BI140" s="11">
        <v>0</v>
      </c>
      <c r="BJ140" s="11">
        <v>0</v>
      </c>
      <c r="BK140" s="11">
        <v>0</v>
      </c>
      <c r="BL140" s="11">
        <v>0</v>
      </c>
      <c r="BM140" s="11">
        <v>0</v>
      </c>
      <c r="BN140" s="11">
        <v>0</v>
      </c>
      <c r="BO140" s="11">
        <v>0</v>
      </c>
      <c r="BP140" s="11">
        <v>0</v>
      </c>
      <c r="BQ140" s="11">
        <v>0</v>
      </c>
      <c r="BR140" s="11">
        <v>0</v>
      </c>
      <c r="BS140" s="11">
        <v>0</v>
      </c>
      <c r="BT140" s="11">
        <v>0</v>
      </c>
      <c r="BU140" s="11">
        <v>0</v>
      </c>
      <c r="BV140" s="11">
        <v>0</v>
      </c>
      <c r="BW140" s="11">
        <v>0</v>
      </c>
      <c r="BX140" s="11">
        <v>0</v>
      </c>
      <c r="BY140" s="11">
        <v>0</v>
      </c>
      <c r="BZ140" s="11">
        <v>0</v>
      </c>
      <c r="CA140" s="11">
        <v>0</v>
      </c>
      <c r="CB140" s="11">
        <v>0</v>
      </c>
      <c r="CC140" s="11">
        <v>0</v>
      </c>
      <c r="CD140" s="11">
        <v>0</v>
      </c>
      <c r="CE140" s="11">
        <v>0.5</v>
      </c>
      <c r="CF140" s="11">
        <v>0.5</v>
      </c>
      <c r="CG140" s="11">
        <v>0.5</v>
      </c>
      <c r="CH140" s="11">
        <v>0.5</v>
      </c>
      <c r="CI140" s="11">
        <v>0.5</v>
      </c>
      <c r="CJ140" s="11">
        <v>0.5</v>
      </c>
      <c r="CK140" s="11">
        <v>0.5</v>
      </c>
      <c r="CL140" s="11">
        <v>0.5</v>
      </c>
      <c r="CM140" s="11">
        <v>0.5</v>
      </c>
      <c r="CN140" s="11">
        <v>0.5</v>
      </c>
      <c r="CO140" s="11">
        <v>0.5</v>
      </c>
      <c r="CP140" s="11">
        <v>2.5</v>
      </c>
      <c r="CQ140" s="11">
        <v>2.5</v>
      </c>
      <c r="CR140" s="11">
        <v>1</v>
      </c>
      <c r="CS140" s="11">
        <v>1</v>
      </c>
      <c r="CT140" s="11">
        <v>1</v>
      </c>
      <c r="CU140" s="11">
        <v>0.5</v>
      </c>
      <c r="CV140" s="11">
        <v>0.5</v>
      </c>
      <c r="CW140" s="11">
        <v>0.5</v>
      </c>
      <c r="CX140" s="11">
        <v>0.5</v>
      </c>
      <c r="CY140" s="11">
        <v>0.5</v>
      </c>
      <c r="CZ140" s="11">
        <v>0.5</v>
      </c>
      <c r="DA140" s="11">
        <v>0.5</v>
      </c>
      <c r="DB140" s="11">
        <v>0.5</v>
      </c>
      <c r="DC140" s="11">
        <v>0.5</v>
      </c>
      <c r="DD140" s="11">
        <v>0.5</v>
      </c>
      <c r="DE140" s="11">
        <v>0.5</v>
      </c>
      <c r="DF140" s="11">
        <v>0.5</v>
      </c>
      <c r="DG140" s="11">
        <v>0.5</v>
      </c>
      <c r="DH140" s="11">
        <v>0.5</v>
      </c>
      <c r="DI140" s="11">
        <v>0.5</v>
      </c>
      <c r="DJ140" s="11">
        <v>0.5</v>
      </c>
      <c r="DK140" s="11">
        <v>0.5</v>
      </c>
      <c r="DL140" s="11">
        <v>0.5</v>
      </c>
      <c r="DM140" s="11">
        <v>0.5</v>
      </c>
      <c r="DN140" s="11">
        <v>0.5</v>
      </c>
      <c r="DO140" s="11">
        <v>0.5</v>
      </c>
      <c r="DP140" s="11">
        <v>0.5</v>
      </c>
      <c r="DQ140" s="11">
        <v>0.5</v>
      </c>
      <c r="DR140" s="11">
        <v>0.5</v>
      </c>
      <c r="DS140" s="11">
        <v>0.5</v>
      </c>
      <c r="DT140" s="11">
        <v>0.5</v>
      </c>
      <c r="DU140" s="11">
        <v>1</v>
      </c>
      <c r="DV140" s="11">
        <v>1</v>
      </c>
      <c r="DW140" s="11">
        <v>1</v>
      </c>
      <c r="DX140" s="11">
        <v>1</v>
      </c>
      <c r="DY140" s="11">
        <v>1</v>
      </c>
      <c r="DZ140" s="11">
        <v>1</v>
      </c>
      <c r="EA140" s="11">
        <v>1</v>
      </c>
      <c r="EB140" s="11">
        <v>0.5</v>
      </c>
      <c r="EC140" s="11">
        <v>0.5</v>
      </c>
      <c r="ED140" s="11">
        <v>0.5</v>
      </c>
      <c r="EE140" s="11">
        <v>0.5</v>
      </c>
      <c r="EF140" s="11">
        <v>0.5</v>
      </c>
      <c r="EG140" s="11">
        <v>0.5</v>
      </c>
      <c r="EH140" s="11">
        <v>0.5</v>
      </c>
      <c r="EI140" s="11">
        <v>0.5</v>
      </c>
      <c r="EJ140" s="11">
        <v>0.5</v>
      </c>
      <c r="EK140" s="11">
        <v>0.5</v>
      </c>
      <c r="EL140" s="11">
        <v>0.5</v>
      </c>
      <c r="EM140" s="11">
        <v>0.5</v>
      </c>
      <c r="EN140" s="11">
        <v>0.5</v>
      </c>
      <c r="EO140" s="11">
        <v>0.5</v>
      </c>
      <c r="EP140" s="11">
        <v>0.5</v>
      </c>
      <c r="EQ140" s="11">
        <v>0.5</v>
      </c>
      <c r="ER140" s="11">
        <v>0.5</v>
      </c>
      <c r="ES140" s="11">
        <v>1</v>
      </c>
      <c r="ET140" s="11">
        <v>1</v>
      </c>
      <c r="EU140" s="11">
        <v>5</v>
      </c>
      <c r="EV140" s="11">
        <v>2.5</v>
      </c>
      <c r="EW140" s="11">
        <v>2.5</v>
      </c>
      <c r="EX140" s="11">
        <v>1</v>
      </c>
      <c r="EY140" s="11">
        <v>1</v>
      </c>
      <c r="EZ140" s="11">
        <v>1</v>
      </c>
      <c r="FA140" s="11">
        <v>1</v>
      </c>
      <c r="FB140" s="11">
        <v>1</v>
      </c>
      <c r="FC140" s="11">
        <v>1</v>
      </c>
    </row>
    <row r="141" spans="1:159">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v>0</v>
      </c>
      <c r="CF141" s="11">
        <v>0</v>
      </c>
      <c r="CG141" s="11">
        <v>0</v>
      </c>
      <c r="CH141" s="11">
        <v>0</v>
      </c>
      <c r="CI141" s="11">
        <v>0</v>
      </c>
      <c r="CJ141" s="11">
        <v>0</v>
      </c>
      <c r="CK141" s="11">
        <v>0</v>
      </c>
      <c r="CL141" s="11">
        <v>0</v>
      </c>
      <c r="CM141" s="11">
        <v>0</v>
      </c>
      <c r="CN141" s="11">
        <v>0</v>
      </c>
      <c r="CO141" s="11">
        <v>0</v>
      </c>
      <c r="CP141" s="11">
        <v>0</v>
      </c>
      <c r="CQ141" s="11">
        <v>0</v>
      </c>
      <c r="CR141" s="11">
        <v>0</v>
      </c>
      <c r="CS141" s="11">
        <v>0</v>
      </c>
      <c r="CT141" s="11">
        <v>0</v>
      </c>
      <c r="CU141" s="11">
        <v>0</v>
      </c>
      <c r="CV141" s="11">
        <v>0</v>
      </c>
      <c r="CW141" s="11">
        <v>0</v>
      </c>
      <c r="CX141" s="11">
        <v>0</v>
      </c>
      <c r="CY141" s="11">
        <v>0</v>
      </c>
      <c r="CZ141" s="11">
        <v>0</v>
      </c>
      <c r="DA141" s="11">
        <v>0</v>
      </c>
      <c r="DB141" s="11">
        <v>0</v>
      </c>
      <c r="DC141" s="11">
        <v>0</v>
      </c>
      <c r="DD141" s="11">
        <v>0</v>
      </c>
      <c r="DE141" s="11">
        <v>0</v>
      </c>
      <c r="DF141" s="11">
        <v>0</v>
      </c>
      <c r="DG141" s="11">
        <v>0</v>
      </c>
      <c r="DH141" s="11">
        <v>0</v>
      </c>
      <c r="DI141" s="11">
        <v>0</v>
      </c>
      <c r="DJ141" s="11">
        <v>0</v>
      </c>
      <c r="DK141" s="11">
        <v>0</v>
      </c>
      <c r="DL141" s="11">
        <v>0</v>
      </c>
      <c r="DM141" s="11">
        <v>0</v>
      </c>
      <c r="DN141" s="11">
        <v>0</v>
      </c>
      <c r="DO141" s="11">
        <v>0</v>
      </c>
      <c r="DP141" s="11">
        <v>0</v>
      </c>
      <c r="DQ141" s="11">
        <v>0</v>
      </c>
      <c r="DR141" s="11">
        <v>0</v>
      </c>
      <c r="DS141" s="11">
        <v>0</v>
      </c>
      <c r="DT141" s="11">
        <v>0</v>
      </c>
      <c r="DU141" s="11">
        <v>0</v>
      </c>
      <c r="DV141" s="11">
        <v>0</v>
      </c>
      <c r="DW141" s="11">
        <v>0</v>
      </c>
      <c r="DX141" s="11">
        <v>0</v>
      </c>
      <c r="DY141" s="11">
        <v>0</v>
      </c>
      <c r="DZ141" s="11">
        <v>0</v>
      </c>
      <c r="EA141" s="11">
        <v>0</v>
      </c>
      <c r="EB141" s="11">
        <v>0</v>
      </c>
      <c r="EC141" s="11">
        <v>0</v>
      </c>
      <c r="ED141" s="11">
        <v>0</v>
      </c>
      <c r="EE141" s="11">
        <v>0</v>
      </c>
      <c r="EF141" s="11">
        <v>0</v>
      </c>
      <c r="EG141" s="11">
        <v>0</v>
      </c>
      <c r="EH141" s="11">
        <v>0</v>
      </c>
      <c r="EI141" s="11">
        <v>0</v>
      </c>
      <c r="EJ141" s="11">
        <v>0</v>
      </c>
      <c r="EK141" s="11">
        <v>0</v>
      </c>
      <c r="EL141" s="11">
        <v>0</v>
      </c>
      <c r="EM141" s="11">
        <v>0</v>
      </c>
      <c r="EN141" s="11">
        <v>0</v>
      </c>
      <c r="EO141" s="11">
        <v>0</v>
      </c>
      <c r="EP141" s="11">
        <v>0</v>
      </c>
      <c r="EQ141" s="11">
        <v>0</v>
      </c>
      <c r="ER141" s="11">
        <v>0</v>
      </c>
      <c r="ES141" s="11">
        <v>0</v>
      </c>
      <c r="ET141" s="11">
        <v>0</v>
      </c>
      <c r="EU141" s="11">
        <v>0</v>
      </c>
      <c r="EV141" s="11">
        <v>0</v>
      </c>
      <c r="EW141" s="11">
        <v>0</v>
      </c>
      <c r="EX141" s="11">
        <v>0</v>
      </c>
      <c r="EY141" s="11">
        <v>0</v>
      </c>
      <c r="EZ141" s="11">
        <v>0</v>
      </c>
      <c r="FA141" s="11">
        <v>0</v>
      </c>
      <c r="FB141" s="11">
        <v>0</v>
      </c>
      <c r="FC141" s="11">
        <v>0</v>
      </c>
    </row>
    <row r="142" spans="1:159">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row>
    <row r="143" spans="1:159">
      <c r="A143" s="11">
        <v>0.5</v>
      </c>
      <c r="B143" s="11">
        <v>0.5</v>
      </c>
      <c r="C143" s="11">
        <v>0.5</v>
      </c>
      <c r="D143" s="11">
        <v>0.5</v>
      </c>
      <c r="E143" s="11">
        <v>0.5</v>
      </c>
      <c r="F143" s="11">
        <v>0.5</v>
      </c>
      <c r="G143" s="11">
        <v>0.5</v>
      </c>
      <c r="H143" s="11">
        <v>0.5</v>
      </c>
      <c r="I143" s="11">
        <v>0.5</v>
      </c>
      <c r="J143" s="11">
        <v>0.5</v>
      </c>
      <c r="K143" s="11">
        <v>0.5</v>
      </c>
      <c r="L143" s="11">
        <v>0.5</v>
      </c>
      <c r="M143" s="11">
        <v>0.5</v>
      </c>
      <c r="N143" s="11">
        <v>0.5</v>
      </c>
      <c r="O143" s="11">
        <v>0.5</v>
      </c>
      <c r="P143" s="11">
        <v>0.5</v>
      </c>
      <c r="Q143" s="11">
        <v>0.5</v>
      </c>
      <c r="R143" s="11">
        <v>0.5</v>
      </c>
      <c r="S143" s="11">
        <v>0.5</v>
      </c>
      <c r="T143" s="11">
        <v>0.5</v>
      </c>
      <c r="U143" s="11">
        <v>0.5</v>
      </c>
      <c r="V143" s="11">
        <v>0.5</v>
      </c>
      <c r="W143" s="11">
        <v>0.5</v>
      </c>
      <c r="X143" s="11">
        <v>0.5</v>
      </c>
      <c r="Y143" s="11">
        <v>1.5</v>
      </c>
      <c r="Z143" s="11">
        <v>5.5</v>
      </c>
      <c r="AA143" s="11">
        <v>4.5</v>
      </c>
      <c r="AB143" s="11">
        <v>5</v>
      </c>
      <c r="AC143" s="11">
        <v>5</v>
      </c>
      <c r="AD143" s="11">
        <v>0.5</v>
      </c>
      <c r="AE143" s="11">
        <v>0.5</v>
      </c>
      <c r="AF143" s="11">
        <v>0.5</v>
      </c>
      <c r="AG143" s="11">
        <v>0.5</v>
      </c>
      <c r="AH143" s="11">
        <v>1</v>
      </c>
      <c r="AI143" s="11">
        <v>1</v>
      </c>
      <c r="AJ143" s="11">
        <v>1</v>
      </c>
      <c r="AK143" s="11">
        <v>1</v>
      </c>
      <c r="AL143" s="11">
        <v>1</v>
      </c>
      <c r="AM143" s="11">
        <v>1</v>
      </c>
      <c r="AN143" s="11">
        <v>1</v>
      </c>
      <c r="AO143" s="11">
        <v>1</v>
      </c>
      <c r="AP143" s="11">
        <v>1</v>
      </c>
      <c r="AQ143" s="11">
        <v>1</v>
      </c>
      <c r="AR143" s="11">
        <v>2.5</v>
      </c>
      <c r="AS143" s="11">
        <v>1.5</v>
      </c>
      <c r="AT143" s="11">
        <v>1</v>
      </c>
      <c r="AU143" s="11">
        <v>1</v>
      </c>
      <c r="AV143" s="11">
        <v>1</v>
      </c>
      <c r="AW143" s="11">
        <v>1</v>
      </c>
      <c r="AX143" s="11">
        <v>1</v>
      </c>
      <c r="AY143" s="11">
        <v>1</v>
      </c>
      <c r="AZ143" s="11">
        <v>1</v>
      </c>
      <c r="BA143" s="11">
        <v>1</v>
      </c>
      <c r="BB143" s="11">
        <v>1</v>
      </c>
      <c r="BC143" s="11">
        <v>1</v>
      </c>
      <c r="BD143" s="11">
        <v>1</v>
      </c>
      <c r="BE143" s="11">
        <v>1</v>
      </c>
      <c r="BF143" s="11">
        <v>1</v>
      </c>
      <c r="BG143" s="11">
        <v>1</v>
      </c>
      <c r="BH143" s="11">
        <v>1</v>
      </c>
      <c r="BI143" s="11">
        <v>1</v>
      </c>
      <c r="BJ143" s="11">
        <v>1</v>
      </c>
      <c r="BK143" s="11">
        <v>1</v>
      </c>
      <c r="BL143" s="11">
        <v>1</v>
      </c>
      <c r="BM143" s="11">
        <v>1</v>
      </c>
      <c r="BN143" s="11">
        <v>1</v>
      </c>
      <c r="BO143" s="11">
        <v>1</v>
      </c>
      <c r="BP143" s="11">
        <v>1</v>
      </c>
      <c r="BQ143" s="11">
        <v>1</v>
      </c>
      <c r="BR143" s="11">
        <v>1</v>
      </c>
      <c r="BS143" s="11">
        <v>1</v>
      </c>
      <c r="BT143" s="11">
        <v>1</v>
      </c>
      <c r="BU143" s="11">
        <v>1</v>
      </c>
      <c r="BV143" s="11">
        <v>1</v>
      </c>
      <c r="BW143" s="11">
        <v>1</v>
      </c>
      <c r="BX143" s="11">
        <v>1</v>
      </c>
      <c r="BY143" s="11">
        <v>1</v>
      </c>
      <c r="BZ143" s="11">
        <v>1</v>
      </c>
      <c r="CA143" s="11">
        <v>1</v>
      </c>
      <c r="CB143" s="11">
        <v>1</v>
      </c>
      <c r="CC143" s="11">
        <v>1</v>
      </c>
      <c r="CD143" s="11">
        <v>1</v>
      </c>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row>
    <row r="144" spans="1:159">
      <c r="A144" s="11">
        <v>0.5</v>
      </c>
      <c r="B144" s="11">
        <v>0.5</v>
      </c>
      <c r="C144" s="11">
        <v>0.5</v>
      </c>
      <c r="D144" s="11">
        <v>0.5</v>
      </c>
      <c r="E144" s="11">
        <v>0.5</v>
      </c>
      <c r="F144" s="11">
        <v>0.5</v>
      </c>
      <c r="G144" s="11">
        <v>0.5</v>
      </c>
      <c r="H144" s="11">
        <v>0.5</v>
      </c>
      <c r="I144" s="11">
        <v>0.5</v>
      </c>
      <c r="J144" s="11">
        <v>0.5</v>
      </c>
      <c r="K144" s="11">
        <v>0.5</v>
      </c>
      <c r="L144" s="11">
        <v>0.5</v>
      </c>
      <c r="M144" s="11">
        <v>0.5</v>
      </c>
      <c r="N144" s="11">
        <v>0.5</v>
      </c>
      <c r="O144" s="11">
        <v>0.5</v>
      </c>
      <c r="P144" s="11">
        <v>0.5</v>
      </c>
      <c r="Q144" s="11">
        <v>0.5</v>
      </c>
      <c r="R144" s="11">
        <v>0.5</v>
      </c>
      <c r="S144" s="11">
        <v>0.5</v>
      </c>
      <c r="T144" s="11">
        <v>3</v>
      </c>
      <c r="U144" s="11">
        <v>3</v>
      </c>
      <c r="V144" s="11">
        <v>3</v>
      </c>
      <c r="W144" s="11">
        <v>3</v>
      </c>
      <c r="X144" s="11">
        <v>3</v>
      </c>
      <c r="Y144" s="11">
        <v>0.5</v>
      </c>
      <c r="Z144" s="11">
        <v>0.5</v>
      </c>
      <c r="AA144" s="11">
        <v>0.5</v>
      </c>
      <c r="AB144" s="11">
        <v>0.5</v>
      </c>
      <c r="AC144" s="11">
        <v>0.5</v>
      </c>
      <c r="AD144" s="11">
        <v>0.5</v>
      </c>
      <c r="AE144" s="11">
        <v>0.5</v>
      </c>
      <c r="AF144" s="11">
        <v>0.5</v>
      </c>
      <c r="AG144" s="11">
        <v>0.5</v>
      </c>
      <c r="AH144" s="11">
        <v>2.5</v>
      </c>
      <c r="AI144" s="11">
        <v>2.5</v>
      </c>
      <c r="AJ144" s="11">
        <v>2.5</v>
      </c>
      <c r="AK144" s="11">
        <v>2.5</v>
      </c>
      <c r="AL144" s="11">
        <v>2.5</v>
      </c>
      <c r="AM144" s="11">
        <v>1.5</v>
      </c>
      <c r="AN144" s="11">
        <v>1.5</v>
      </c>
      <c r="AO144" s="11">
        <v>2.5</v>
      </c>
      <c r="AP144" s="11">
        <v>2.5</v>
      </c>
      <c r="AQ144" s="11">
        <v>2.5</v>
      </c>
      <c r="AR144" s="11">
        <v>2.5</v>
      </c>
      <c r="AS144" s="11">
        <v>4.5</v>
      </c>
      <c r="AT144" s="11">
        <v>3</v>
      </c>
      <c r="AU144" s="11">
        <v>6.5</v>
      </c>
      <c r="AV144" s="11">
        <v>6.5</v>
      </c>
      <c r="AW144" s="11">
        <v>6.5</v>
      </c>
      <c r="AX144" s="11">
        <v>2.5</v>
      </c>
      <c r="AY144" s="11">
        <v>2.5</v>
      </c>
      <c r="AZ144" s="11">
        <v>2.5</v>
      </c>
      <c r="BA144" s="11">
        <v>2.5</v>
      </c>
      <c r="BB144" s="11">
        <v>2.5</v>
      </c>
      <c r="BC144" s="11">
        <v>2.5</v>
      </c>
      <c r="BD144" s="11">
        <v>2.5</v>
      </c>
      <c r="BE144" s="11">
        <v>2.5</v>
      </c>
      <c r="BF144" s="11">
        <v>2.5</v>
      </c>
      <c r="BG144" s="11">
        <v>2.5</v>
      </c>
      <c r="BH144" s="11">
        <v>2.5</v>
      </c>
      <c r="BI144" s="11">
        <v>2.5</v>
      </c>
      <c r="BJ144" s="11">
        <v>2.5</v>
      </c>
      <c r="BK144" s="11">
        <v>2.5</v>
      </c>
      <c r="BL144" s="11">
        <v>2.5</v>
      </c>
      <c r="BM144" s="11">
        <v>2.5</v>
      </c>
      <c r="BN144" s="11">
        <v>2.5</v>
      </c>
      <c r="BO144" s="11">
        <v>2.5</v>
      </c>
      <c r="BP144" s="11">
        <v>2.5</v>
      </c>
      <c r="BQ144" s="11">
        <v>2.5</v>
      </c>
      <c r="BR144" s="11">
        <v>2.5</v>
      </c>
      <c r="BS144" s="11">
        <v>2.5</v>
      </c>
      <c r="BT144" s="11">
        <v>2.5</v>
      </c>
      <c r="BU144" s="11">
        <v>2.5</v>
      </c>
      <c r="BV144" s="11">
        <v>2.5</v>
      </c>
      <c r="BW144" s="11">
        <v>2.5</v>
      </c>
      <c r="BX144" s="11">
        <v>2.5</v>
      </c>
      <c r="BY144" s="11">
        <v>2.5</v>
      </c>
      <c r="BZ144" s="11">
        <v>2.5</v>
      </c>
      <c r="CA144" s="11">
        <v>2.5</v>
      </c>
      <c r="CB144" s="11">
        <v>2.5</v>
      </c>
      <c r="CC144" s="11">
        <v>2.5</v>
      </c>
      <c r="CD144" s="11">
        <v>2.5</v>
      </c>
      <c r="CE144" s="11">
        <v>1</v>
      </c>
      <c r="CF144" s="11">
        <v>1</v>
      </c>
      <c r="CG144" s="11">
        <v>1</v>
      </c>
      <c r="CH144" s="11">
        <v>1</v>
      </c>
      <c r="CI144" s="11">
        <v>1</v>
      </c>
      <c r="CJ144" s="11">
        <v>1</v>
      </c>
      <c r="CK144" s="11">
        <v>1</v>
      </c>
      <c r="CL144" s="11">
        <v>1</v>
      </c>
      <c r="CM144" s="11">
        <v>1</v>
      </c>
      <c r="CN144" s="11">
        <v>1</v>
      </c>
      <c r="CO144" s="11">
        <v>1</v>
      </c>
      <c r="CP144" s="11">
        <v>0.5</v>
      </c>
      <c r="CQ144" s="11">
        <v>0.5</v>
      </c>
      <c r="CR144" s="11">
        <v>0.5</v>
      </c>
      <c r="CS144" s="11">
        <v>0.5</v>
      </c>
      <c r="CT144" s="11">
        <v>0.5</v>
      </c>
      <c r="CU144" s="11">
        <v>1</v>
      </c>
      <c r="CV144" s="11">
        <v>1</v>
      </c>
      <c r="CW144" s="11">
        <v>1</v>
      </c>
      <c r="CX144" s="11">
        <v>1</v>
      </c>
      <c r="CY144" s="11">
        <v>1</v>
      </c>
      <c r="CZ144" s="11">
        <v>1</v>
      </c>
      <c r="DA144" s="11">
        <v>1</v>
      </c>
      <c r="DB144" s="11">
        <v>1</v>
      </c>
      <c r="DC144" s="11">
        <v>1</v>
      </c>
      <c r="DD144" s="11">
        <v>1</v>
      </c>
      <c r="DE144" s="11">
        <v>1</v>
      </c>
      <c r="DF144" s="11">
        <v>0.5</v>
      </c>
      <c r="DG144" s="11">
        <v>0.5</v>
      </c>
      <c r="DH144" s="11">
        <v>0.5</v>
      </c>
      <c r="DI144" s="11">
        <v>0.5</v>
      </c>
      <c r="DJ144" s="11">
        <v>0.5</v>
      </c>
      <c r="DK144" s="11">
        <v>0.5</v>
      </c>
      <c r="DL144" s="11">
        <v>1</v>
      </c>
      <c r="DM144" s="11">
        <v>1</v>
      </c>
      <c r="DN144" s="11">
        <v>1</v>
      </c>
      <c r="DO144" s="11">
        <v>1</v>
      </c>
      <c r="DP144" s="11">
        <v>1</v>
      </c>
      <c r="DQ144" s="11">
        <v>0.5</v>
      </c>
      <c r="DR144" s="11">
        <v>0.5</v>
      </c>
      <c r="DS144" s="11">
        <v>0.5</v>
      </c>
      <c r="DT144" s="11">
        <v>0.5</v>
      </c>
      <c r="DU144" s="11">
        <v>0.5</v>
      </c>
      <c r="DV144" s="11">
        <v>9</v>
      </c>
      <c r="DW144" s="11">
        <v>5</v>
      </c>
      <c r="DX144" s="11">
        <v>5</v>
      </c>
      <c r="DY144" s="11">
        <v>5</v>
      </c>
      <c r="DZ144" s="11">
        <v>3</v>
      </c>
      <c r="EA144" s="11">
        <v>3</v>
      </c>
      <c r="EB144" s="11">
        <v>1</v>
      </c>
      <c r="EC144" s="11">
        <v>1</v>
      </c>
      <c r="ED144" s="11">
        <v>1</v>
      </c>
      <c r="EE144" s="11">
        <v>1</v>
      </c>
      <c r="EF144" s="11">
        <v>1</v>
      </c>
      <c r="EG144" s="11">
        <v>2</v>
      </c>
      <c r="EH144" s="11">
        <v>2</v>
      </c>
      <c r="EI144" s="11">
        <v>0</v>
      </c>
      <c r="EJ144" s="11">
        <v>2.5</v>
      </c>
      <c r="EK144" s="11">
        <v>1</v>
      </c>
      <c r="EL144" s="11">
        <v>1</v>
      </c>
      <c r="EM144" s="11">
        <v>1</v>
      </c>
      <c r="EN144" s="11">
        <v>1</v>
      </c>
      <c r="EO144" s="11">
        <v>1</v>
      </c>
      <c r="EP144" s="11">
        <v>1</v>
      </c>
      <c r="EQ144" s="11">
        <v>1</v>
      </c>
      <c r="ER144" s="11">
        <v>1</v>
      </c>
      <c r="ES144" s="11">
        <v>0.5</v>
      </c>
      <c r="ET144" s="11">
        <v>0.5</v>
      </c>
      <c r="EU144" s="11">
        <v>0.5</v>
      </c>
      <c r="EV144" s="11">
        <v>0.5</v>
      </c>
      <c r="EW144" s="11">
        <v>0.5</v>
      </c>
      <c r="EX144" s="11">
        <v>0.5</v>
      </c>
      <c r="EY144" s="11">
        <v>0.5</v>
      </c>
      <c r="EZ144" s="11">
        <v>0.5</v>
      </c>
      <c r="FA144" s="11">
        <v>0.5</v>
      </c>
      <c r="FB144" s="11">
        <v>0.5</v>
      </c>
      <c r="FC144" s="11">
        <v>0.5</v>
      </c>
    </row>
    <row r="145" spans="1:159">
      <c r="A145" s="11">
        <v>0.5</v>
      </c>
      <c r="B145" s="11">
        <v>0.5</v>
      </c>
      <c r="C145" s="11">
        <v>0.5</v>
      </c>
      <c r="D145" s="11">
        <v>0.5</v>
      </c>
      <c r="E145" s="11">
        <v>0.5</v>
      </c>
      <c r="F145" s="11">
        <v>0.5</v>
      </c>
      <c r="G145" s="11">
        <v>0.5</v>
      </c>
      <c r="H145" s="11">
        <v>0.5</v>
      </c>
      <c r="I145" s="11">
        <v>0.5</v>
      </c>
      <c r="J145" s="11">
        <v>0.5</v>
      </c>
      <c r="K145" s="11">
        <v>0.5</v>
      </c>
      <c r="L145" s="11">
        <v>0.5</v>
      </c>
      <c r="M145" s="11">
        <v>0.5</v>
      </c>
      <c r="N145" s="11">
        <v>0.5</v>
      </c>
      <c r="O145" s="11">
        <v>0.5</v>
      </c>
      <c r="P145" s="11">
        <v>0.5</v>
      </c>
      <c r="Q145" s="11">
        <v>0.5</v>
      </c>
      <c r="R145" s="11">
        <v>0.5</v>
      </c>
      <c r="S145" s="11">
        <v>0.5</v>
      </c>
      <c r="T145" s="11">
        <v>0.5</v>
      </c>
      <c r="U145" s="11">
        <v>0.5</v>
      </c>
      <c r="V145" s="11">
        <v>0.5</v>
      </c>
      <c r="W145" s="11">
        <v>0.5</v>
      </c>
      <c r="X145" s="11">
        <v>0.5</v>
      </c>
      <c r="Y145" s="11">
        <v>0.5</v>
      </c>
      <c r="Z145" s="11">
        <v>0.5</v>
      </c>
      <c r="AA145" s="11">
        <v>0.5</v>
      </c>
      <c r="AB145" s="11">
        <v>0.5</v>
      </c>
      <c r="AC145" s="11">
        <v>0.5</v>
      </c>
      <c r="AD145" s="11">
        <v>0.5</v>
      </c>
      <c r="AE145" s="11">
        <v>0.5</v>
      </c>
      <c r="AF145" s="11">
        <v>0.5</v>
      </c>
      <c r="AG145" s="11">
        <v>0.5</v>
      </c>
      <c r="AH145" s="11">
        <v>0.5</v>
      </c>
      <c r="AI145" s="11">
        <v>0.5</v>
      </c>
      <c r="AJ145" s="11">
        <v>0.5</v>
      </c>
      <c r="AK145" s="11">
        <v>0.5</v>
      </c>
      <c r="AL145" s="11">
        <v>0.5</v>
      </c>
      <c r="AM145" s="11">
        <v>0.5</v>
      </c>
      <c r="AN145" s="11">
        <v>0.5</v>
      </c>
      <c r="AO145" s="11">
        <v>0.5</v>
      </c>
      <c r="AP145" s="11">
        <v>0.5</v>
      </c>
      <c r="AQ145" s="11">
        <v>0.5</v>
      </c>
      <c r="AR145" s="11">
        <v>0.5</v>
      </c>
      <c r="AS145" s="11">
        <v>0.5</v>
      </c>
      <c r="AT145" s="11">
        <v>0.5</v>
      </c>
      <c r="AU145" s="11">
        <v>0.5</v>
      </c>
      <c r="AV145" s="11">
        <v>0.5</v>
      </c>
      <c r="AW145" s="11">
        <v>0.5</v>
      </c>
      <c r="AX145" s="11">
        <v>0.5</v>
      </c>
      <c r="AY145" s="11">
        <v>0.5</v>
      </c>
      <c r="AZ145" s="11">
        <v>0.5</v>
      </c>
      <c r="BA145" s="11">
        <v>0.5</v>
      </c>
      <c r="BB145" s="11">
        <v>0.5</v>
      </c>
      <c r="BC145" s="11">
        <v>0.5</v>
      </c>
      <c r="BD145" s="11">
        <v>0.5</v>
      </c>
      <c r="BE145" s="11">
        <v>0.5</v>
      </c>
      <c r="BF145" s="11">
        <v>0.5</v>
      </c>
      <c r="BG145" s="11">
        <v>0.5</v>
      </c>
      <c r="BH145" s="11">
        <v>0.5</v>
      </c>
      <c r="BI145" s="11">
        <v>0.5</v>
      </c>
      <c r="BJ145" s="11">
        <v>0.5</v>
      </c>
      <c r="BK145" s="11">
        <v>0.5</v>
      </c>
      <c r="BL145" s="11">
        <v>0.5</v>
      </c>
      <c r="BM145" s="11">
        <v>0.5</v>
      </c>
      <c r="BN145" s="11">
        <v>0.5</v>
      </c>
      <c r="BO145" s="11">
        <v>0.5</v>
      </c>
      <c r="BP145" s="11">
        <v>0.5</v>
      </c>
      <c r="BQ145" s="11">
        <v>0.5</v>
      </c>
      <c r="BR145" s="11">
        <v>0.5</v>
      </c>
      <c r="BS145" s="11">
        <v>0.5</v>
      </c>
      <c r="BT145" s="11">
        <v>0.5</v>
      </c>
      <c r="BU145" s="11">
        <v>0.5</v>
      </c>
      <c r="BV145" s="11">
        <v>0.5</v>
      </c>
      <c r="BW145" s="11">
        <v>0.5</v>
      </c>
      <c r="BX145" s="11">
        <v>0.5</v>
      </c>
      <c r="BY145" s="11">
        <v>0.5</v>
      </c>
      <c r="BZ145" s="11">
        <v>0.5</v>
      </c>
      <c r="CA145" s="11">
        <v>0.5</v>
      </c>
      <c r="CB145" s="11">
        <v>0.5</v>
      </c>
      <c r="CC145" s="11">
        <v>0.5</v>
      </c>
      <c r="CD145" s="11">
        <v>0.5</v>
      </c>
      <c r="CE145" s="11">
        <v>2.5</v>
      </c>
      <c r="CF145" s="11">
        <v>2.5</v>
      </c>
      <c r="CG145" s="11">
        <v>2.5</v>
      </c>
      <c r="CH145" s="11">
        <v>2.5</v>
      </c>
      <c r="CI145" s="11">
        <v>2.5</v>
      </c>
      <c r="CJ145" s="11">
        <v>2.5</v>
      </c>
      <c r="CK145" s="11">
        <v>2.5</v>
      </c>
      <c r="CL145" s="11">
        <v>2.5</v>
      </c>
      <c r="CM145" s="11">
        <v>2.5</v>
      </c>
      <c r="CN145" s="11">
        <v>2.5</v>
      </c>
      <c r="CO145" s="11">
        <v>2.5</v>
      </c>
      <c r="CP145" s="11">
        <v>0.5</v>
      </c>
      <c r="CQ145" s="11">
        <v>0.5</v>
      </c>
      <c r="CR145" s="11">
        <v>0.5</v>
      </c>
      <c r="CS145" s="11">
        <v>0.5</v>
      </c>
      <c r="CT145" s="11">
        <v>0.5</v>
      </c>
      <c r="CU145" s="11">
        <v>2.5</v>
      </c>
      <c r="CV145" s="11">
        <v>2.5</v>
      </c>
      <c r="CW145" s="11">
        <v>2.5</v>
      </c>
      <c r="CX145" s="11">
        <v>2.5</v>
      </c>
      <c r="CY145" s="11">
        <v>2.5</v>
      </c>
      <c r="CZ145" s="11">
        <v>1</v>
      </c>
      <c r="DA145" s="11">
        <v>1</v>
      </c>
      <c r="DB145" s="11">
        <v>1</v>
      </c>
      <c r="DC145" s="11">
        <v>1</v>
      </c>
      <c r="DD145" s="11">
        <v>1</v>
      </c>
      <c r="DE145" s="11">
        <v>1</v>
      </c>
      <c r="DF145" s="11">
        <v>0.5</v>
      </c>
      <c r="DG145" s="11">
        <v>0.5</v>
      </c>
      <c r="DH145" s="11">
        <v>0.5</v>
      </c>
      <c r="DI145" s="11">
        <v>0.5</v>
      </c>
      <c r="DJ145" s="11">
        <v>3</v>
      </c>
      <c r="DK145" s="11">
        <v>3</v>
      </c>
      <c r="DL145" s="11">
        <v>1</v>
      </c>
      <c r="DM145" s="11">
        <v>1</v>
      </c>
      <c r="DN145" s="11">
        <v>1</v>
      </c>
      <c r="DO145" s="11">
        <v>1</v>
      </c>
      <c r="DP145" s="11">
        <v>1</v>
      </c>
      <c r="DQ145" s="11">
        <v>0.5</v>
      </c>
      <c r="DR145" s="11">
        <v>0.5</v>
      </c>
      <c r="DS145" s="11">
        <v>0.5</v>
      </c>
      <c r="DT145" s="11">
        <v>0.5</v>
      </c>
      <c r="DU145" s="11">
        <v>0.5</v>
      </c>
      <c r="DV145" s="11">
        <v>0.5</v>
      </c>
      <c r="DW145" s="11">
        <v>0.5</v>
      </c>
      <c r="DX145" s="11">
        <v>0.5</v>
      </c>
      <c r="DY145" s="11">
        <v>0.5</v>
      </c>
      <c r="DZ145" s="11">
        <v>0.5</v>
      </c>
      <c r="EA145" s="11">
        <v>0.5</v>
      </c>
      <c r="EB145" s="11">
        <v>2.5</v>
      </c>
      <c r="EC145" s="11">
        <v>2.5</v>
      </c>
      <c r="ED145" s="11">
        <v>2.5</v>
      </c>
      <c r="EE145" s="11">
        <v>2.5</v>
      </c>
      <c r="EF145" s="11">
        <v>2.5</v>
      </c>
      <c r="EG145" s="11">
        <v>3</v>
      </c>
      <c r="EH145" s="11">
        <v>3</v>
      </c>
      <c r="EI145" s="11">
        <v>3.5</v>
      </c>
      <c r="EJ145" s="11">
        <v>2</v>
      </c>
      <c r="EK145" s="11">
        <v>2.5</v>
      </c>
      <c r="EL145" s="11">
        <v>2.5</v>
      </c>
      <c r="EM145" s="11">
        <v>2.5</v>
      </c>
      <c r="EN145" s="11">
        <v>2.5</v>
      </c>
      <c r="EO145" s="11">
        <v>2.5</v>
      </c>
      <c r="EP145" s="11">
        <v>2.5</v>
      </c>
      <c r="EQ145" s="11">
        <v>2.5</v>
      </c>
      <c r="ER145" s="11">
        <v>2.5</v>
      </c>
      <c r="ES145" s="11">
        <v>0.5</v>
      </c>
      <c r="ET145" s="11">
        <v>0.5</v>
      </c>
      <c r="EU145" s="11">
        <v>0.5</v>
      </c>
      <c r="EV145" s="11">
        <v>0.5</v>
      </c>
      <c r="EW145" s="11">
        <v>0.5</v>
      </c>
      <c r="EX145" s="11">
        <v>0.5</v>
      </c>
      <c r="EY145" s="11">
        <v>0.5</v>
      </c>
      <c r="EZ145" s="11">
        <v>0.5</v>
      </c>
      <c r="FA145" s="11">
        <v>0.5</v>
      </c>
      <c r="FB145" s="11">
        <v>0.5</v>
      </c>
      <c r="FC145" s="11">
        <v>0.5</v>
      </c>
    </row>
    <row r="146" spans="1:159">
      <c r="A146" s="78">
        <v>0.5</v>
      </c>
      <c r="B146" s="78">
        <v>0.5</v>
      </c>
      <c r="C146" s="78">
        <v>0.5</v>
      </c>
      <c r="D146" s="78">
        <v>0.5</v>
      </c>
      <c r="E146" s="78">
        <v>0.5</v>
      </c>
      <c r="F146" s="78">
        <v>0.5</v>
      </c>
      <c r="G146" s="78">
        <v>0.5</v>
      </c>
      <c r="H146" s="78">
        <v>0.5</v>
      </c>
      <c r="I146" s="78">
        <v>0.5</v>
      </c>
      <c r="J146" s="78">
        <v>0.5</v>
      </c>
      <c r="K146" s="78">
        <v>0.5</v>
      </c>
      <c r="L146" s="78">
        <v>0.5</v>
      </c>
      <c r="M146" s="78">
        <v>0.5</v>
      </c>
      <c r="N146" s="78">
        <v>0.5</v>
      </c>
      <c r="O146" s="78">
        <v>0.5</v>
      </c>
      <c r="P146" s="78">
        <v>0.5</v>
      </c>
      <c r="Q146" s="78">
        <v>0.5</v>
      </c>
      <c r="R146" s="78">
        <v>0.5</v>
      </c>
      <c r="S146" s="78">
        <v>0.5</v>
      </c>
      <c r="T146" s="78">
        <v>0.5</v>
      </c>
      <c r="U146" s="78">
        <v>0.5</v>
      </c>
      <c r="V146" s="78">
        <v>0.5</v>
      </c>
      <c r="W146" s="78">
        <v>0.5</v>
      </c>
      <c r="X146" s="78">
        <v>0.5</v>
      </c>
      <c r="Y146" s="78">
        <v>0.5</v>
      </c>
      <c r="Z146" s="78">
        <v>0.5</v>
      </c>
      <c r="AA146" s="78">
        <v>0.5</v>
      </c>
      <c r="AB146" s="78">
        <v>0.5</v>
      </c>
      <c r="AC146" s="78">
        <v>0.5</v>
      </c>
      <c r="AD146" s="78">
        <v>0.5</v>
      </c>
      <c r="AE146" s="78">
        <v>0.5</v>
      </c>
      <c r="AF146" s="78">
        <v>0.5</v>
      </c>
      <c r="AG146" s="78">
        <v>0.5</v>
      </c>
      <c r="AH146" s="78">
        <v>0.5</v>
      </c>
      <c r="AI146" s="78">
        <v>0.5</v>
      </c>
      <c r="AJ146" s="78">
        <v>0.5</v>
      </c>
      <c r="AK146" s="78">
        <v>0.5</v>
      </c>
      <c r="AL146" s="78">
        <v>0.5</v>
      </c>
      <c r="AM146" s="78">
        <v>0.5</v>
      </c>
      <c r="AN146" s="78">
        <v>0.5</v>
      </c>
      <c r="AO146" s="78">
        <v>0.5</v>
      </c>
      <c r="AP146" s="78">
        <v>0.5</v>
      </c>
      <c r="AQ146" s="78">
        <v>0.5</v>
      </c>
      <c r="AR146" s="78">
        <v>0.5</v>
      </c>
      <c r="AS146" s="78">
        <v>0.5</v>
      </c>
      <c r="AT146" s="78">
        <v>0.5</v>
      </c>
      <c r="AU146" s="78">
        <v>0.5</v>
      </c>
      <c r="AV146" s="78">
        <v>0.5</v>
      </c>
      <c r="AW146" s="78">
        <v>0.5</v>
      </c>
      <c r="AX146" s="78">
        <v>0.5</v>
      </c>
      <c r="AY146" s="78">
        <v>0.5</v>
      </c>
      <c r="AZ146" s="78">
        <v>0.5</v>
      </c>
      <c r="BA146" s="78">
        <v>0.5</v>
      </c>
      <c r="BB146" s="78">
        <v>0.5</v>
      </c>
      <c r="BC146" s="78">
        <v>0.5</v>
      </c>
      <c r="BD146" s="78">
        <v>0.5</v>
      </c>
      <c r="BE146" s="78">
        <v>0.5</v>
      </c>
      <c r="BF146" s="78">
        <v>0.5</v>
      </c>
      <c r="BG146" s="78">
        <v>0.5</v>
      </c>
      <c r="BH146" s="78">
        <v>0.5</v>
      </c>
      <c r="BI146" s="78">
        <v>0.5</v>
      </c>
      <c r="BJ146" s="78">
        <v>0.5</v>
      </c>
      <c r="BK146" s="78">
        <v>0.5</v>
      </c>
      <c r="BL146" s="78">
        <v>0.5</v>
      </c>
      <c r="BM146" s="78">
        <v>0.5</v>
      </c>
      <c r="BN146" s="78">
        <v>0.5</v>
      </c>
      <c r="BO146" s="78">
        <v>0.5</v>
      </c>
      <c r="BP146" s="78">
        <v>0.5</v>
      </c>
      <c r="BQ146" s="78">
        <v>0.5</v>
      </c>
      <c r="BR146" s="78">
        <v>0.5</v>
      </c>
      <c r="BS146" s="78">
        <v>0.5</v>
      </c>
      <c r="BT146" s="78">
        <v>0.5</v>
      </c>
      <c r="BU146" s="78">
        <v>0.5</v>
      </c>
      <c r="BV146" s="78">
        <v>0.5</v>
      </c>
      <c r="BW146" s="78">
        <v>0.5</v>
      </c>
      <c r="BX146" s="78">
        <v>0.5</v>
      </c>
      <c r="BY146" s="78">
        <v>0.5</v>
      </c>
      <c r="BZ146" s="78">
        <v>0.5</v>
      </c>
      <c r="CA146" s="78">
        <v>0.5</v>
      </c>
      <c r="CB146" s="78">
        <v>0.5</v>
      </c>
      <c r="CC146" s="78">
        <v>0.5</v>
      </c>
      <c r="CD146" s="78">
        <v>0.5</v>
      </c>
      <c r="CE146" s="11">
        <v>0.5</v>
      </c>
      <c r="CF146" s="11">
        <v>0.5</v>
      </c>
      <c r="CG146" s="11">
        <v>0.5</v>
      </c>
      <c r="CH146" s="11">
        <v>0.5</v>
      </c>
      <c r="CI146" s="11">
        <v>0.5</v>
      </c>
      <c r="CJ146" s="11">
        <v>0.5</v>
      </c>
      <c r="CK146" s="11">
        <v>0.5</v>
      </c>
      <c r="CL146" s="11">
        <v>0.5</v>
      </c>
      <c r="CM146" s="11">
        <v>0.5</v>
      </c>
      <c r="CN146" s="11">
        <v>0.5</v>
      </c>
      <c r="CO146" s="11">
        <v>0.5</v>
      </c>
      <c r="CP146" s="11">
        <v>0.5</v>
      </c>
      <c r="CQ146" s="11">
        <v>0.5</v>
      </c>
      <c r="CR146" s="11">
        <v>0.5</v>
      </c>
      <c r="CS146" s="11">
        <v>0.5</v>
      </c>
      <c r="CT146" s="11">
        <v>0.5</v>
      </c>
      <c r="CU146" s="11">
        <v>0.5</v>
      </c>
      <c r="CV146" s="11">
        <v>0.5</v>
      </c>
      <c r="CW146" s="11">
        <v>0.5</v>
      </c>
      <c r="CX146" s="11">
        <v>0.5</v>
      </c>
      <c r="CY146" s="11">
        <v>0.5</v>
      </c>
      <c r="CZ146" s="11">
        <v>0.5</v>
      </c>
      <c r="DA146" s="11">
        <v>0.5</v>
      </c>
      <c r="DB146" s="11">
        <v>0.5</v>
      </c>
      <c r="DC146" s="11">
        <v>0.5</v>
      </c>
      <c r="DD146" s="11">
        <v>0.5</v>
      </c>
      <c r="DE146" s="11">
        <v>0.5</v>
      </c>
      <c r="DF146" s="11">
        <v>0.5</v>
      </c>
      <c r="DG146" s="11">
        <v>0.5</v>
      </c>
      <c r="DH146" s="11">
        <v>0.5</v>
      </c>
      <c r="DI146" s="11">
        <v>0.5</v>
      </c>
      <c r="DJ146" s="11">
        <v>0.5</v>
      </c>
      <c r="DK146" s="11">
        <v>0.5</v>
      </c>
      <c r="DL146" s="11">
        <v>0.5</v>
      </c>
      <c r="DM146" s="11">
        <v>0.5</v>
      </c>
      <c r="DN146" s="11">
        <v>0.5</v>
      </c>
      <c r="DO146" s="11">
        <v>0.5</v>
      </c>
      <c r="DP146" s="11">
        <v>0.5</v>
      </c>
      <c r="DQ146" s="11">
        <v>0.5</v>
      </c>
      <c r="DR146" s="11">
        <v>0.5</v>
      </c>
      <c r="DS146" s="11">
        <v>0.5</v>
      </c>
      <c r="DT146" s="11">
        <v>0.5</v>
      </c>
      <c r="DU146" s="11">
        <v>0.5</v>
      </c>
      <c r="DV146" s="11">
        <v>0.5</v>
      </c>
      <c r="DW146" s="11">
        <v>0.5</v>
      </c>
      <c r="DX146" s="11">
        <v>0.5</v>
      </c>
      <c r="DY146" s="11">
        <v>0.5</v>
      </c>
      <c r="DZ146" s="11">
        <v>0.5</v>
      </c>
      <c r="EA146" s="11">
        <v>0.5</v>
      </c>
      <c r="EB146" s="11">
        <v>0.5</v>
      </c>
      <c r="EC146" s="11">
        <v>0.5</v>
      </c>
      <c r="ED146" s="11">
        <v>0.5</v>
      </c>
      <c r="EE146" s="11">
        <v>0.5</v>
      </c>
      <c r="EF146" s="11">
        <v>0.5</v>
      </c>
      <c r="EG146" s="11">
        <v>0.5</v>
      </c>
      <c r="EH146" s="11">
        <v>0.5</v>
      </c>
      <c r="EI146" s="11">
        <v>0.5</v>
      </c>
      <c r="EJ146" s="11">
        <v>0.5</v>
      </c>
      <c r="EK146" s="11">
        <v>0.5</v>
      </c>
      <c r="EL146" s="11">
        <v>0.5</v>
      </c>
      <c r="EM146" s="11">
        <v>0.5</v>
      </c>
      <c r="EN146" s="11">
        <v>0.5</v>
      </c>
      <c r="EO146" s="11">
        <v>0.5</v>
      </c>
      <c r="EP146" s="11">
        <v>0.5</v>
      </c>
      <c r="EQ146" s="11">
        <v>0.5</v>
      </c>
      <c r="ER146" s="11">
        <v>0.5</v>
      </c>
      <c r="ES146" s="11">
        <v>0.5</v>
      </c>
      <c r="ET146" s="11">
        <v>0.5</v>
      </c>
      <c r="EU146" s="11">
        <v>0.5</v>
      </c>
      <c r="EV146" s="11">
        <v>0.5</v>
      </c>
      <c r="EW146" s="11">
        <v>0.5</v>
      </c>
      <c r="EX146" s="11">
        <v>0.5</v>
      </c>
      <c r="EY146" s="11">
        <v>0.5</v>
      </c>
      <c r="EZ146" s="11">
        <v>0.5</v>
      </c>
      <c r="FA146" s="11">
        <v>0.5</v>
      </c>
      <c r="FB146" s="11">
        <v>0.5</v>
      </c>
      <c r="FC146" s="11">
        <v>0.5</v>
      </c>
    </row>
    <row r="147" spans="1:159">
      <c r="A147" s="11">
        <v>0.5</v>
      </c>
      <c r="B147" s="11">
        <v>0.5</v>
      </c>
      <c r="C147" s="11">
        <v>0.5</v>
      </c>
      <c r="D147" s="11">
        <v>0.5</v>
      </c>
      <c r="E147" s="11">
        <v>0.5</v>
      </c>
      <c r="F147" s="11">
        <v>0.5</v>
      </c>
      <c r="G147" s="11">
        <v>0.5</v>
      </c>
      <c r="H147" s="11">
        <v>0.5</v>
      </c>
      <c r="I147" s="11">
        <v>0.5</v>
      </c>
      <c r="J147" s="11">
        <v>0.5</v>
      </c>
      <c r="K147" s="11">
        <v>0.5</v>
      </c>
      <c r="L147" s="11">
        <v>0.5</v>
      </c>
      <c r="M147" s="11">
        <v>0.5</v>
      </c>
      <c r="N147" s="11">
        <v>0.5</v>
      </c>
      <c r="O147" s="11">
        <v>0.5</v>
      </c>
      <c r="P147" s="11">
        <v>0.5</v>
      </c>
      <c r="Q147" s="11">
        <v>0.5</v>
      </c>
      <c r="R147" s="11">
        <v>0.5</v>
      </c>
      <c r="S147" s="11">
        <v>0.5</v>
      </c>
      <c r="T147" s="11">
        <v>0.5</v>
      </c>
      <c r="U147" s="11">
        <v>0.5</v>
      </c>
      <c r="V147" s="11">
        <v>0.5</v>
      </c>
      <c r="W147" s="11">
        <v>0.5</v>
      </c>
      <c r="X147" s="11">
        <v>0.5</v>
      </c>
      <c r="Y147" s="11">
        <v>0.5</v>
      </c>
      <c r="Z147" s="11">
        <v>0.5</v>
      </c>
      <c r="AA147" s="11">
        <v>0.5</v>
      </c>
      <c r="AB147" s="11">
        <v>0.5</v>
      </c>
      <c r="AC147" s="11">
        <v>0.5</v>
      </c>
      <c r="AD147" s="11">
        <v>0.5</v>
      </c>
      <c r="AE147" s="11">
        <v>0.5</v>
      </c>
      <c r="AF147" s="11">
        <v>0.5</v>
      </c>
      <c r="AG147" s="11">
        <v>0.5</v>
      </c>
      <c r="AH147" s="11">
        <v>0.5</v>
      </c>
      <c r="AI147" s="11">
        <v>0.5</v>
      </c>
      <c r="AJ147" s="11">
        <v>0.5</v>
      </c>
      <c r="AK147" s="11">
        <v>0.5</v>
      </c>
      <c r="AL147" s="11">
        <v>0.5</v>
      </c>
      <c r="AM147" s="11">
        <v>0.5</v>
      </c>
      <c r="AN147" s="11">
        <v>0.5</v>
      </c>
      <c r="AO147" s="11">
        <v>0.5</v>
      </c>
      <c r="AP147" s="11">
        <v>0.5</v>
      </c>
      <c r="AQ147" s="11">
        <v>0.5</v>
      </c>
      <c r="AR147" s="11">
        <v>0.5</v>
      </c>
      <c r="AS147" s="11">
        <v>0.5</v>
      </c>
      <c r="AT147" s="11">
        <v>0.5</v>
      </c>
      <c r="AU147" s="11">
        <v>0.5</v>
      </c>
      <c r="AV147" s="11">
        <v>0.5</v>
      </c>
      <c r="AW147" s="11">
        <v>0.5</v>
      </c>
      <c r="AX147" s="11">
        <v>0.5</v>
      </c>
      <c r="AY147" s="11">
        <v>0.5</v>
      </c>
      <c r="AZ147" s="11">
        <v>0.5</v>
      </c>
      <c r="BA147" s="11">
        <v>0.5</v>
      </c>
      <c r="BB147" s="11">
        <v>0.5</v>
      </c>
      <c r="BC147" s="11">
        <v>0.5</v>
      </c>
      <c r="BD147" s="11">
        <v>0.5</v>
      </c>
      <c r="BE147" s="11">
        <v>0.5</v>
      </c>
      <c r="BF147" s="11">
        <v>0.5</v>
      </c>
      <c r="BG147" s="11">
        <v>0.5</v>
      </c>
      <c r="BH147" s="11">
        <v>0.5</v>
      </c>
      <c r="BI147" s="11">
        <v>0.5</v>
      </c>
      <c r="BJ147" s="11">
        <v>0.5</v>
      </c>
      <c r="BK147" s="11">
        <v>0.5</v>
      </c>
      <c r="BL147" s="11">
        <v>0.5</v>
      </c>
      <c r="BM147" s="11">
        <v>0.5</v>
      </c>
      <c r="BN147" s="11">
        <v>0.5</v>
      </c>
      <c r="BO147" s="11">
        <v>0.5</v>
      </c>
      <c r="BP147" s="11">
        <v>0.5</v>
      </c>
      <c r="BQ147" s="11">
        <v>0.5</v>
      </c>
      <c r="BR147" s="11">
        <v>0.5</v>
      </c>
      <c r="BS147" s="11">
        <v>0.5</v>
      </c>
      <c r="BT147" s="11">
        <v>0.5</v>
      </c>
      <c r="BU147" s="11">
        <v>0.5</v>
      </c>
      <c r="BV147" s="11">
        <v>0.5</v>
      </c>
      <c r="BW147" s="11">
        <v>0.5</v>
      </c>
      <c r="BX147" s="11">
        <v>0.5</v>
      </c>
      <c r="BY147" s="11">
        <v>0.5</v>
      </c>
      <c r="BZ147" s="11">
        <v>0.5</v>
      </c>
      <c r="CA147" s="11">
        <v>0.5</v>
      </c>
      <c r="CB147" s="11">
        <v>0.5</v>
      </c>
      <c r="CC147" s="11">
        <v>0.5</v>
      </c>
      <c r="CD147" s="11">
        <v>0.5</v>
      </c>
      <c r="CE147" s="78">
        <v>0.5</v>
      </c>
      <c r="CF147" s="78">
        <v>0.5</v>
      </c>
      <c r="CG147" s="78">
        <v>0.5</v>
      </c>
      <c r="CH147" s="78">
        <v>0.5</v>
      </c>
      <c r="CI147" s="78">
        <v>0.5</v>
      </c>
      <c r="CJ147" s="78">
        <v>0.5</v>
      </c>
      <c r="CK147" s="78">
        <v>0.5</v>
      </c>
      <c r="CL147" s="78">
        <v>0.5</v>
      </c>
      <c r="CM147" s="78">
        <v>0.5</v>
      </c>
      <c r="CN147" s="78">
        <v>0.5</v>
      </c>
      <c r="CO147" s="78">
        <v>0.5</v>
      </c>
      <c r="CP147" s="78">
        <v>0.5</v>
      </c>
      <c r="CQ147" s="78">
        <v>0.5</v>
      </c>
      <c r="CR147" s="78">
        <v>0.5</v>
      </c>
      <c r="CS147" s="78">
        <v>0.5</v>
      </c>
      <c r="CT147" s="78">
        <v>0.5</v>
      </c>
      <c r="CU147" s="78">
        <v>0.5</v>
      </c>
      <c r="CV147" s="78">
        <v>0.5</v>
      </c>
      <c r="CW147" s="78">
        <v>0.5</v>
      </c>
      <c r="CX147" s="78">
        <v>0.5</v>
      </c>
      <c r="CY147" s="78">
        <v>0.5</v>
      </c>
      <c r="CZ147" s="78">
        <v>0.5</v>
      </c>
      <c r="DA147" s="78">
        <v>0.5</v>
      </c>
      <c r="DB147" s="78">
        <v>0.5</v>
      </c>
      <c r="DC147" s="78">
        <v>0.5</v>
      </c>
      <c r="DD147" s="78">
        <v>0.5</v>
      </c>
      <c r="DE147" s="78">
        <v>0.5</v>
      </c>
      <c r="DF147" s="78">
        <v>0.5</v>
      </c>
      <c r="DG147" s="78">
        <v>0.5</v>
      </c>
      <c r="DH147" s="78">
        <v>0.5</v>
      </c>
      <c r="DI147" s="78">
        <v>0.5</v>
      </c>
      <c r="DJ147" s="78">
        <v>0.5</v>
      </c>
      <c r="DK147" s="78">
        <v>0.5</v>
      </c>
      <c r="DL147" s="78">
        <v>0.5</v>
      </c>
      <c r="DM147" s="78">
        <v>0.5</v>
      </c>
      <c r="DN147" s="78">
        <v>0.5</v>
      </c>
      <c r="DO147" s="78">
        <v>0.5</v>
      </c>
      <c r="DP147" s="78">
        <v>0.5</v>
      </c>
      <c r="DQ147" s="78">
        <v>0.5</v>
      </c>
      <c r="DR147" s="78">
        <v>0.5</v>
      </c>
      <c r="DS147" s="78">
        <v>0.5</v>
      </c>
      <c r="DT147" s="78">
        <v>0.5</v>
      </c>
      <c r="DU147" s="78">
        <v>0.5</v>
      </c>
      <c r="DV147" s="78">
        <v>4.5</v>
      </c>
      <c r="DW147" s="78">
        <v>0.5</v>
      </c>
      <c r="DX147" s="78">
        <v>0.5</v>
      </c>
      <c r="DY147" s="78">
        <v>0.5</v>
      </c>
      <c r="DZ147" s="78">
        <v>0.5</v>
      </c>
      <c r="EA147" s="78">
        <v>0.5</v>
      </c>
      <c r="EB147" s="78">
        <v>0.5</v>
      </c>
      <c r="EC147" s="78">
        <v>0.5</v>
      </c>
      <c r="ED147" s="78">
        <v>0.5</v>
      </c>
      <c r="EE147" s="78">
        <v>0.5</v>
      </c>
      <c r="EF147" s="78">
        <v>0.5</v>
      </c>
      <c r="EG147" s="78">
        <v>0.5</v>
      </c>
      <c r="EH147" s="78">
        <v>0.5</v>
      </c>
      <c r="EI147" s="78">
        <v>0.5</v>
      </c>
      <c r="EJ147" s="78">
        <v>0.5</v>
      </c>
      <c r="EK147" s="78">
        <v>0.5</v>
      </c>
      <c r="EL147" s="78">
        <v>0.5</v>
      </c>
      <c r="EM147" s="78">
        <v>0.5</v>
      </c>
      <c r="EN147" s="78">
        <v>0.5</v>
      </c>
      <c r="EO147" s="78">
        <v>0.5</v>
      </c>
      <c r="EP147" s="78">
        <v>0.5</v>
      </c>
      <c r="EQ147" s="78">
        <v>0.5</v>
      </c>
      <c r="ER147" s="78">
        <v>0.5</v>
      </c>
      <c r="ES147" s="78">
        <v>0.5</v>
      </c>
      <c r="ET147" s="78">
        <v>0.5</v>
      </c>
      <c r="EU147" s="78">
        <v>0.5</v>
      </c>
      <c r="EV147" s="78">
        <v>0.5</v>
      </c>
      <c r="EW147" s="78">
        <v>0.5</v>
      </c>
      <c r="EX147" s="78">
        <v>0.5</v>
      </c>
      <c r="EY147" s="78">
        <v>0.5</v>
      </c>
      <c r="EZ147" s="78">
        <v>0.5</v>
      </c>
      <c r="FA147" s="78">
        <v>0.5</v>
      </c>
      <c r="FB147" s="78">
        <v>0.5</v>
      </c>
      <c r="FC147" s="78">
        <v>0.5</v>
      </c>
    </row>
    <row r="148" spans="1:159">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c r="BG148" s="65"/>
      <c r="BH148" s="65"/>
      <c r="BI148" s="65"/>
      <c r="BJ148" s="65"/>
      <c r="BK148" s="65"/>
      <c r="BL148" s="65"/>
      <c r="BM148" s="65"/>
      <c r="BN148" s="65"/>
      <c r="BO148" s="65"/>
      <c r="BP148" s="65"/>
      <c r="BQ148" s="65"/>
      <c r="BR148" s="65"/>
      <c r="BS148" s="65"/>
      <c r="BT148" s="65"/>
      <c r="BU148" s="65"/>
      <c r="BV148" s="65"/>
      <c r="BW148" s="65"/>
      <c r="BX148" s="65"/>
      <c r="BY148" s="65"/>
      <c r="BZ148" s="65"/>
      <c r="CA148" s="65"/>
      <c r="CB148" s="65"/>
      <c r="CC148" s="65"/>
      <c r="CD148" s="65"/>
      <c r="CE148" s="11">
        <v>0.5</v>
      </c>
      <c r="CF148" s="11">
        <v>0.5</v>
      </c>
      <c r="CG148" s="11">
        <v>0.5</v>
      </c>
      <c r="CH148" s="11">
        <v>0.5</v>
      </c>
      <c r="CI148" s="11">
        <v>0.5</v>
      </c>
      <c r="CJ148" s="11">
        <v>0.5</v>
      </c>
      <c r="CK148" s="11">
        <v>0.5</v>
      </c>
      <c r="CL148" s="11">
        <v>0.5</v>
      </c>
      <c r="CM148" s="11">
        <v>0.5</v>
      </c>
      <c r="CN148" s="11">
        <v>0.5</v>
      </c>
      <c r="CO148" s="11">
        <v>0.5</v>
      </c>
      <c r="CP148" s="11">
        <v>0.5</v>
      </c>
      <c r="CQ148" s="11">
        <v>0.5</v>
      </c>
      <c r="CR148" s="11">
        <v>0.5</v>
      </c>
      <c r="CS148" s="11">
        <v>0.5</v>
      </c>
      <c r="CT148" s="11">
        <v>0.5</v>
      </c>
      <c r="CU148" s="11">
        <v>0.5</v>
      </c>
      <c r="CV148" s="11">
        <v>0.5</v>
      </c>
      <c r="CW148" s="11">
        <v>0.5</v>
      </c>
      <c r="CX148" s="11">
        <v>0.5</v>
      </c>
      <c r="CY148" s="11">
        <v>0.5</v>
      </c>
      <c r="CZ148" s="11">
        <v>0.5</v>
      </c>
      <c r="DA148" s="11">
        <v>0.5</v>
      </c>
      <c r="DB148" s="11">
        <v>0.5</v>
      </c>
      <c r="DC148" s="11">
        <v>0.5</v>
      </c>
      <c r="DD148" s="11">
        <v>0.5</v>
      </c>
      <c r="DE148" s="11">
        <v>0.5</v>
      </c>
      <c r="DF148" s="11">
        <v>0.5</v>
      </c>
      <c r="DG148" s="11">
        <v>0.5</v>
      </c>
      <c r="DH148" s="11">
        <v>0.5</v>
      </c>
      <c r="DI148" s="11">
        <v>0.5</v>
      </c>
      <c r="DJ148" s="11">
        <v>0.5</v>
      </c>
      <c r="DK148" s="11">
        <v>0.5</v>
      </c>
      <c r="DL148" s="11">
        <v>0.5</v>
      </c>
      <c r="DM148" s="11">
        <v>0.5</v>
      </c>
      <c r="DN148" s="11">
        <v>0.5</v>
      </c>
      <c r="DO148" s="11">
        <v>0.5</v>
      </c>
      <c r="DP148" s="11">
        <v>0.5</v>
      </c>
      <c r="DQ148" s="11">
        <v>0.5</v>
      </c>
      <c r="DR148" s="11">
        <v>0.5</v>
      </c>
      <c r="DS148" s="11">
        <v>0.5</v>
      </c>
      <c r="DT148" s="11">
        <v>0.5</v>
      </c>
      <c r="DU148" s="11">
        <v>0.5</v>
      </c>
      <c r="DV148" s="11">
        <v>0.5</v>
      </c>
      <c r="DW148" s="11">
        <v>0.5</v>
      </c>
      <c r="DX148" s="11">
        <v>0.5</v>
      </c>
      <c r="DY148" s="11">
        <v>0.5</v>
      </c>
      <c r="DZ148" s="11">
        <v>0.5</v>
      </c>
      <c r="EA148" s="11">
        <v>0.5</v>
      </c>
      <c r="EB148" s="11">
        <v>0.5</v>
      </c>
      <c r="EC148" s="11">
        <v>0.5</v>
      </c>
      <c r="ED148" s="11">
        <v>0.5</v>
      </c>
      <c r="EE148" s="11">
        <v>0.5</v>
      </c>
      <c r="EF148" s="11">
        <v>0.5</v>
      </c>
      <c r="EG148" s="11">
        <v>0.5</v>
      </c>
      <c r="EH148" s="11">
        <v>0.5</v>
      </c>
      <c r="EI148" s="11">
        <v>0.5</v>
      </c>
      <c r="EJ148" s="11">
        <v>0.5</v>
      </c>
      <c r="EK148" s="11">
        <v>0.5</v>
      </c>
      <c r="EL148" s="11">
        <v>0.5</v>
      </c>
      <c r="EM148" s="11">
        <v>0.5</v>
      </c>
      <c r="EN148" s="11">
        <v>0.5</v>
      </c>
      <c r="EO148" s="11">
        <v>0.5</v>
      </c>
      <c r="EP148" s="11">
        <v>0.5</v>
      </c>
      <c r="EQ148" s="11">
        <v>0.5</v>
      </c>
      <c r="ER148" s="11">
        <v>0.5</v>
      </c>
      <c r="ES148" s="11">
        <v>0.5</v>
      </c>
      <c r="ET148" s="11">
        <v>0.5</v>
      </c>
      <c r="EU148" s="11">
        <v>0.5</v>
      </c>
      <c r="EV148" s="11">
        <v>0.5</v>
      </c>
      <c r="EW148" s="11">
        <v>0.5</v>
      </c>
      <c r="EX148" s="11">
        <v>0.5</v>
      </c>
      <c r="EY148" s="11">
        <v>0.5</v>
      </c>
      <c r="EZ148" s="11">
        <v>0.5</v>
      </c>
      <c r="FA148" s="11">
        <v>0.5</v>
      </c>
      <c r="FB148" s="11">
        <v>0.5</v>
      </c>
      <c r="FC148" s="11">
        <v>0.5</v>
      </c>
    </row>
    <row r="149" spans="1:159">
      <c r="CE149" s="65"/>
      <c r="CF149" s="65"/>
      <c r="CG149" s="65"/>
      <c r="CH149" s="65"/>
      <c r="CI149" s="65"/>
      <c r="CJ149" s="65"/>
      <c r="CK149" s="65"/>
      <c r="CL149" s="65"/>
      <c r="CM149" s="65"/>
      <c r="CN149" s="65"/>
      <c r="CO149" s="65"/>
      <c r="CP149" s="11"/>
      <c r="CQ149" s="11"/>
      <c r="CR149" s="11"/>
      <c r="CS149" s="11"/>
      <c r="CT149" s="11"/>
      <c r="CU149" s="65"/>
      <c r="CV149" s="65"/>
      <c r="CW149" s="65"/>
      <c r="CX149" s="65"/>
      <c r="CY149" s="65"/>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65"/>
      <c r="EC149" s="65"/>
      <c r="ED149" s="65"/>
      <c r="EE149" s="65"/>
      <c r="EF149" s="65"/>
      <c r="EG149" s="65"/>
      <c r="EH149" s="65"/>
      <c r="EI149" s="65"/>
      <c r="EJ149" s="65"/>
      <c r="EK149" s="65"/>
      <c r="EL149" s="65"/>
      <c r="EM149" s="65"/>
      <c r="EN149" s="65"/>
      <c r="EO149" s="65"/>
      <c r="EP149" s="65"/>
      <c r="EQ149" s="65"/>
      <c r="ER149" s="65"/>
      <c r="ES149" s="11"/>
      <c r="ET149" s="11"/>
      <c r="EU149" s="11"/>
      <c r="EV149" s="11"/>
      <c r="EW149" s="11"/>
      <c r="EX149" s="11"/>
    </row>
    <row r="150" spans="1:159">
      <c r="A150" s="81"/>
      <c r="DM150" s="52"/>
      <c r="DP150" s="53"/>
    </row>
    <row r="151" spans="1:159">
      <c r="A151" s="51" t="s">
        <v>959</v>
      </c>
      <c r="B151" s="51" t="s">
        <v>153</v>
      </c>
      <c r="C151" s="51" t="s">
        <v>154</v>
      </c>
      <c r="D151" s="51" t="s">
        <v>160</v>
      </c>
      <c r="E151" s="51" t="s">
        <v>959</v>
      </c>
      <c r="DM151" s="52"/>
      <c r="DP151" s="53"/>
    </row>
    <row r="152" spans="1:159" ht="27">
      <c r="A152" s="51">
        <v>34</v>
      </c>
      <c r="B152" s="51">
        <v>86</v>
      </c>
      <c r="C152" s="51">
        <v>102</v>
      </c>
      <c r="D152" s="51">
        <v>222</v>
      </c>
      <c r="E152" s="51">
        <v>34</v>
      </c>
      <c r="CQ152" s="51" t="s">
        <v>640</v>
      </c>
      <c r="CR152" s="82" t="s">
        <v>152</v>
      </c>
      <c r="CS152" s="51" t="s">
        <v>153</v>
      </c>
      <c r="CT152" s="51" t="s">
        <v>154</v>
      </c>
      <c r="DE152" s="51"/>
      <c r="DL152" s="51"/>
      <c r="DM152" s="51"/>
      <c r="DN152" s="51"/>
      <c r="DO152" s="52"/>
      <c r="DP152" s="53"/>
    </row>
    <row r="153" spans="1:159">
      <c r="A153" s="51">
        <v>59</v>
      </c>
      <c r="B153" s="51">
        <v>82</v>
      </c>
      <c r="C153" s="51">
        <v>115</v>
      </c>
      <c r="D153" s="51">
        <v>256</v>
      </c>
      <c r="E153" s="51">
        <v>59</v>
      </c>
      <c r="CQ153" s="54" t="s">
        <v>187</v>
      </c>
      <c r="CR153" s="83">
        <v>2.1587301587301591</v>
      </c>
      <c r="CS153" s="83">
        <v>5.8823529411764701</v>
      </c>
      <c r="CT153" s="83">
        <v>13.545816733067728</v>
      </c>
      <c r="DE153" s="51"/>
      <c r="DL153" s="51"/>
      <c r="DM153" s="51"/>
      <c r="DN153" s="51"/>
      <c r="DO153" s="52"/>
      <c r="DP153" s="53"/>
    </row>
    <row r="154" spans="1:159">
      <c r="A154" s="51">
        <v>44</v>
      </c>
      <c r="B154" s="51">
        <v>94</v>
      </c>
      <c r="C154" s="51">
        <v>88</v>
      </c>
      <c r="D154" s="51">
        <v>226</v>
      </c>
      <c r="E154" s="51">
        <v>44</v>
      </c>
      <c r="CQ154" s="54" t="s">
        <v>188</v>
      </c>
      <c r="CR154" s="83">
        <v>3.7460317460317456</v>
      </c>
      <c r="CS154" s="83">
        <v>5.6087551299589604</v>
      </c>
      <c r="CT154" s="83">
        <v>15.272244355909695</v>
      </c>
      <c r="DE154" s="51"/>
      <c r="DL154" s="51"/>
      <c r="DM154" s="51"/>
      <c r="DN154" s="51"/>
      <c r="DO154" s="52"/>
      <c r="DP154" s="53"/>
    </row>
    <row r="155" spans="1:159">
      <c r="A155" s="51">
        <v>52</v>
      </c>
      <c r="B155" s="51">
        <v>92</v>
      </c>
      <c r="C155" s="51">
        <v>106</v>
      </c>
      <c r="D155" s="51">
        <v>250</v>
      </c>
      <c r="E155" s="51">
        <v>52</v>
      </c>
      <c r="CQ155" s="54" t="s">
        <v>189</v>
      </c>
      <c r="CR155" s="83">
        <v>2.7936507936507935</v>
      </c>
      <c r="CS155" s="83">
        <v>6.4295485636114913</v>
      </c>
      <c r="CT155" s="83">
        <v>11.686586985391765</v>
      </c>
      <c r="DE155" s="51"/>
      <c r="DL155" s="51"/>
      <c r="DM155" s="51"/>
      <c r="DN155" s="51"/>
      <c r="DO155" s="52"/>
      <c r="DP155" s="53"/>
    </row>
    <row r="156" spans="1:159">
      <c r="A156" s="51">
        <v>51</v>
      </c>
      <c r="B156" s="51">
        <v>86</v>
      </c>
      <c r="C156" s="51">
        <v>128</v>
      </c>
      <c r="D156" s="51">
        <v>265</v>
      </c>
      <c r="E156" s="51">
        <v>51</v>
      </c>
      <c r="CQ156" s="54" t="s">
        <v>190</v>
      </c>
      <c r="CR156" s="83">
        <v>3.3015873015873018</v>
      </c>
      <c r="CS156" s="83">
        <v>6.2927496580027356</v>
      </c>
      <c r="CT156" s="83">
        <v>14.07702523240372</v>
      </c>
      <c r="DE156" s="51"/>
      <c r="DL156" s="51"/>
      <c r="DM156" s="51"/>
      <c r="DN156" s="51"/>
      <c r="DO156" s="52"/>
      <c r="DP156" s="53"/>
    </row>
    <row r="157" spans="1:159">
      <c r="A157" s="51">
        <v>62</v>
      </c>
      <c r="B157" s="51">
        <v>88</v>
      </c>
      <c r="C157" s="51">
        <v>112</v>
      </c>
      <c r="D157" s="51">
        <v>262</v>
      </c>
      <c r="E157" s="51">
        <v>62</v>
      </c>
      <c r="CQ157" s="54" t="s">
        <v>191</v>
      </c>
      <c r="CR157" s="83">
        <v>3.2380952380952377</v>
      </c>
      <c r="CS157" s="83">
        <v>5.8823529411764701</v>
      </c>
      <c r="CT157" s="83">
        <v>16.998671978751659</v>
      </c>
      <c r="DE157" s="51"/>
      <c r="DL157" s="51"/>
      <c r="DM157" s="51"/>
      <c r="DN157" s="51"/>
      <c r="DO157" s="52"/>
      <c r="DP157" s="53"/>
    </row>
    <row r="158" spans="1:159">
      <c r="A158" s="51">
        <v>67</v>
      </c>
      <c r="B158" s="51">
        <v>90</v>
      </c>
      <c r="C158" s="51">
        <v>132</v>
      </c>
      <c r="D158" s="51">
        <v>289</v>
      </c>
      <c r="E158" s="51">
        <v>67</v>
      </c>
      <c r="CQ158" s="54" t="s">
        <v>192</v>
      </c>
      <c r="CR158" s="83">
        <v>3.9365079365079367</v>
      </c>
      <c r="CS158" s="83">
        <v>6.0191518467852259</v>
      </c>
      <c r="CT158" s="83">
        <v>14.873837981407704</v>
      </c>
      <c r="DE158" s="51"/>
      <c r="DL158" s="51"/>
      <c r="DM158" s="51"/>
      <c r="DN158" s="51"/>
      <c r="DO158" s="52"/>
      <c r="DP158" s="53"/>
    </row>
    <row r="159" spans="1:159">
      <c r="A159" s="51">
        <v>72</v>
      </c>
      <c r="B159" s="51">
        <v>76</v>
      </c>
      <c r="C159" s="51">
        <v>127</v>
      </c>
      <c r="D159" s="51">
        <v>275</v>
      </c>
      <c r="E159" s="51">
        <v>72</v>
      </c>
      <c r="CQ159" s="54" t="s">
        <v>193</v>
      </c>
      <c r="CR159" s="83">
        <v>4.253968253968254</v>
      </c>
      <c r="CS159" s="83">
        <v>6.1559507523939807</v>
      </c>
      <c r="CT159" s="83">
        <v>17.529880478087652</v>
      </c>
      <c r="DE159" s="51"/>
      <c r="DL159" s="51"/>
      <c r="DM159" s="51"/>
      <c r="DN159" s="51"/>
      <c r="DO159" s="52"/>
      <c r="DP159" s="53"/>
    </row>
    <row r="160" spans="1:159">
      <c r="A160" s="51">
        <v>60</v>
      </c>
      <c r="B160" s="51">
        <v>104</v>
      </c>
      <c r="C160" s="51">
        <v>105</v>
      </c>
      <c r="D160" s="51">
        <v>269</v>
      </c>
      <c r="E160" s="51">
        <v>60</v>
      </c>
      <c r="CQ160" s="54" t="s">
        <v>641</v>
      </c>
      <c r="CR160" s="83">
        <v>4.5714285714285712</v>
      </c>
      <c r="CS160" s="83">
        <v>5.198358413132695</v>
      </c>
      <c r="CT160" s="83">
        <v>16.865869853917662</v>
      </c>
      <c r="DE160" s="51"/>
      <c r="DL160" s="51"/>
      <c r="DM160" s="51"/>
      <c r="DN160" s="51"/>
      <c r="DO160" s="52"/>
      <c r="DP160" s="53"/>
    </row>
    <row r="161" spans="1:120">
      <c r="A161" s="51">
        <v>72</v>
      </c>
      <c r="B161" s="51">
        <v>103</v>
      </c>
      <c r="C161" s="51">
        <v>125</v>
      </c>
      <c r="D161" s="51">
        <v>300</v>
      </c>
      <c r="E161" s="51">
        <v>72</v>
      </c>
      <c r="CQ161" s="54" t="s">
        <v>642</v>
      </c>
      <c r="CR161" s="83">
        <v>3.8095238095238098</v>
      </c>
      <c r="CS161" s="83">
        <v>7.1135430916552664</v>
      </c>
      <c r="CT161" s="83">
        <v>13.944223107569719</v>
      </c>
      <c r="DE161" s="51"/>
      <c r="DL161" s="51"/>
      <c r="DM161" s="51"/>
      <c r="DN161" s="51"/>
      <c r="DO161" s="52"/>
      <c r="DP161" s="53"/>
    </row>
    <row r="162" spans="1:120">
      <c r="A162" s="51">
        <v>77</v>
      </c>
      <c r="B162" s="51">
        <v>103</v>
      </c>
      <c r="C162" s="51">
        <v>117</v>
      </c>
      <c r="D162" s="51">
        <v>297</v>
      </c>
      <c r="E162" s="51">
        <v>77</v>
      </c>
      <c r="CQ162" s="54" t="s">
        <v>643</v>
      </c>
      <c r="CR162" s="83">
        <v>4.5714285714285712</v>
      </c>
      <c r="CS162" s="83">
        <v>7.0451436388508899</v>
      </c>
      <c r="CT162" s="83">
        <v>16.600265604249667</v>
      </c>
      <c r="DE162" s="51"/>
      <c r="DL162" s="51"/>
      <c r="DM162" s="51"/>
      <c r="DN162" s="51"/>
      <c r="DO162" s="52"/>
      <c r="DP162" s="53"/>
    </row>
    <row r="163" spans="1:120">
      <c r="A163" s="51">
        <v>94</v>
      </c>
      <c r="B163" s="51">
        <v>115</v>
      </c>
      <c r="C163" s="51">
        <v>134</v>
      </c>
      <c r="D163" s="51">
        <v>343</v>
      </c>
      <c r="E163" s="51">
        <v>94</v>
      </c>
      <c r="CQ163" s="54" t="s">
        <v>644</v>
      </c>
      <c r="CR163" s="83">
        <v>4.8888888888888893</v>
      </c>
      <c r="CS163" s="83">
        <v>7.0451436388508899</v>
      </c>
      <c r="CT163" s="83">
        <v>15.53784860557769</v>
      </c>
      <c r="DE163" s="51"/>
      <c r="DL163" s="51"/>
      <c r="DM163" s="51"/>
      <c r="DN163" s="51"/>
      <c r="DO163" s="52"/>
      <c r="DP163" s="53"/>
    </row>
    <row r="164" spans="1:120">
      <c r="A164" s="51">
        <v>69</v>
      </c>
      <c r="B164" s="51">
        <v>77</v>
      </c>
      <c r="C164" s="51">
        <v>114</v>
      </c>
      <c r="D164" s="51">
        <v>260</v>
      </c>
      <c r="E164" s="51">
        <v>69</v>
      </c>
      <c r="CQ164" s="54" t="s">
        <v>645</v>
      </c>
      <c r="CR164" s="83">
        <v>5.9682539682539684</v>
      </c>
      <c r="CS164" s="83">
        <v>7.8659370725034208</v>
      </c>
      <c r="CT164" s="83">
        <v>17.795484727755646</v>
      </c>
      <c r="DE164" s="51"/>
      <c r="DL164" s="51"/>
      <c r="DM164" s="51"/>
      <c r="DN164" s="51"/>
      <c r="DO164" s="52"/>
      <c r="DP164" s="53"/>
    </row>
    <row r="165" spans="1:120">
      <c r="A165" s="51">
        <v>53</v>
      </c>
      <c r="B165" s="51">
        <v>90</v>
      </c>
      <c r="C165" s="51">
        <v>104</v>
      </c>
      <c r="D165" s="51">
        <v>247</v>
      </c>
      <c r="E165" s="51">
        <v>53</v>
      </c>
      <c r="CQ165" s="54" t="s">
        <v>646</v>
      </c>
      <c r="CR165" s="83">
        <v>4.3809523809523814</v>
      </c>
      <c r="CS165" s="83">
        <v>5.2667578659370724</v>
      </c>
      <c r="CT165" s="83">
        <v>15.139442231075698</v>
      </c>
      <c r="DE165" s="51"/>
      <c r="DL165" s="51"/>
      <c r="DM165" s="51"/>
      <c r="DN165" s="51"/>
      <c r="DO165" s="52"/>
      <c r="DP165" s="53"/>
    </row>
    <row r="166" spans="1:120">
      <c r="A166" s="51">
        <v>70</v>
      </c>
      <c r="B166" s="51">
        <v>93</v>
      </c>
      <c r="C166" s="51">
        <v>105</v>
      </c>
      <c r="D166" s="51">
        <v>268</v>
      </c>
      <c r="E166" s="51">
        <v>70</v>
      </c>
      <c r="CQ166" s="54" t="s">
        <v>647</v>
      </c>
      <c r="CR166" s="83">
        <v>3.3650793650793656</v>
      </c>
      <c r="CS166" s="83">
        <v>6.1559507523939807</v>
      </c>
      <c r="CT166" s="83">
        <v>13.811420982735722</v>
      </c>
      <c r="DE166" s="51"/>
      <c r="DL166" s="51"/>
      <c r="DM166" s="51"/>
      <c r="DN166" s="51"/>
      <c r="DO166" s="52"/>
      <c r="DP166" s="53"/>
    </row>
    <row r="167" spans="1:120">
      <c r="A167" s="51">
        <v>66</v>
      </c>
      <c r="B167" s="51">
        <v>83</v>
      </c>
      <c r="C167" s="51">
        <v>111</v>
      </c>
      <c r="D167" s="51">
        <v>260</v>
      </c>
      <c r="E167" s="51">
        <v>66</v>
      </c>
      <c r="CQ167" s="54" t="s">
        <v>648</v>
      </c>
      <c r="CR167" s="83">
        <v>4.4444444444444446</v>
      </c>
      <c r="CS167" s="83">
        <v>6.3611491108071139</v>
      </c>
      <c r="CT167" s="83">
        <v>13.944223107569719</v>
      </c>
      <c r="DE167" s="51"/>
      <c r="DL167" s="51"/>
      <c r="DM167" s="51"/>
      <c r="DN167" s="51"/>
      <c r="DO167" s="52"/>
      <c r="DP167" s="53"/>
    </row>
    <row r="168" spans="1:120">
      <c r="A168" s="51">
        <v>54</v>
      </c>
      <c r="B168" s="51">
        <v>70</v>
      </c>
      <c r="C168" s="51">
        <v>118</v>
      </c>
      <c r="D168" s="51">
        <v>242</v>
      </c>
      <c r="E168" s="51">
        <v>54</v>
      </c>
      <c r="CQ168" s="51" t="s">
        <v>649</v>
      </c>
      <c r="CR168" s="83">
        <v>4.1904761904761907</v>
      </c>
      <c r="CS168" s="83">
        <v>5.6771545827633378</v>
      </c>
      <c r="CT168" s="83">
        <v>14.741035856573706</v>
      </c>
      <c r="DE168" s="51"/>
      <c r="DL168" s="51"/>
      <c r="DM168" s="51"/>
      <c r="DN168" s="51"/>
      <c r="DO168" s="52"/>
      <c r="DP168" s="53"/>
    </row>
    <row r="169" spans="1:120">
      <c r="A169" s="51">
        <v>58</v>
      </c>
      <c r="B169" s="51">
        <v>79</v>
      </c>
      <c r="C169" s="51">
        <v>116</v>
      </c>
      <c r="D169" s="51">
        <v>254</v>
      </c>
      <c r="E169" s="51">
        <v>58</v>
      </c>
      <c r="CQ169" s="54" t="s">
        <v>650</v>
      </c>
      <c r="CR169" s="83">
        <v>3.4285714285714288</v>
      </c>
      <c r="CS169" s="83">
        <v>4.7879616963064295</v>
      </c>
      <c r="CT169" s="83">
        <v>15.670650730411687</v>
      </c>
      <c r="DE169" s="51"/>
      <c r="DL169" s="51"/>
      <c r="DM169" s="51"/>
      <c r="DN169" s="51"/>
      <c r="DO169" s="52"/>
      <c r="DP169" s="53"/>
    </row>
    <row r="170" spans="1:120">
      <c r="A170" s="51">
        <v>58</v>
      </c>
      <c r="B170" s="51">
        <v>85</v>
      </c>
      <c r="C170" s="51">
        <v>121</v>
      </c>
      <c r="D170" s="51">
        <v>264</v>
      </c>
      <c r="E170" s="51">
        <v>58</v>
      </c>
      <c r="CQ170" s="54" t="s">
        <v>651</v>
      </c>
      <c r="CR170" s="83">
        <v>3.6825396825396823</v>
      </c>
      <c r="CS170" s="83">
        <v>5.4035567715458273</v>
      </c>
      <c r="CT170" s="83">
        <v>15.405046480743692</v>
      </c>
      <c r="DE170" s="51"/>
      <c r="DL170" s="51"/>
      <c r="DM170" s="51"/>
      <c r="DN170" s="51"/>
      <c r="DO170" s="52"/>
      <c r="DP170" s="53"/>
    </row>
    <row r="171" spans="1:120">
      <c r="A171" s="51">
        <v>51</v>
      </c>
      <c r="B171" s="51">
        <v>90</v>
      </c>
      <c r="C171" s="51">
        <v>123</v>
      </c>
      <c r="D171" s="51">
        <v>269</v>
      </c>
      <c r="E171" s="51">
        <v>51</v>
      </c>
      <c r="CQ171" s="54" t="s">
        <v>652</v>
      </c>
      <c r="CR171" s="83">
        <v>3.6825396825396823</v>
      </c>
      <c r="CS171" s="83">
        <v>5.8139534883720927</v>
      </c>
      <c r="CT171" s="83">
        <v>16.069057104913679</v>
      </c>
      <c r="DE171" s="51"/>
      <c r="DL171" s="51"/>
      <c r="DM171" s="51"/>
      <c r="DN171" s="51"/>
      <c r="DO171" s="52"/>
      <c r="DP171" s="53"/>
    </row>
    <row r="172" spans="1:120">
      <c r="A172" s="51">
        <v>52</v>
      </c>
      <c r="B172" s="51">
        <v>82</v>
      </c>
      <c r="C172" s="51">
        <v>135</v>
      </c>
      <c r="D172" s="51">
        <v>269</v>
      </c>
      <c r="E172" s="51">
        <v>52</v>
      </c>
      <c r="CQ172" s="54" t="s">
        <v>653</v>
      </c>
      <c r="CR172" s="83">
        <v>3.2380952380952377</v>
      </c>
      <c r="CS172" s="83">
        <v>6.1559507523939807</v>
      </c>
      <c r="CT172" s="83">
        <v>16.334661354581673</v>
      </c>
      <c r="DE172" s="51"/>
      <c r="DL172" s="51"/>
      <c r="DM172" s="51"/>
      <c r="DN172" s="51"/>
      <c r="DO172" s="52"/>
      <c r="DP172" s="53"/>
    </row>
    <row r="173" spans="1:120">
      <c r="A173" s="51">
        <v>40</v>
      </c>
      <c r="B173" s="51">
        <v>82</v>
      </c>
      <c r="C173" s="51">
        <v>129</v>
      </c>
      <c r="D173" s="51">
        <v>251</v>
      </c>
      <c r="E173" s="51">
        <v>40</v>
      </c>
      <c r="CQ173" s="54" t="s">
        <v>654</v>
      </c>
      <c r="CR173" s="83">
        <v>3.3015873015873018</v>
      </c>
      <c r="CS173" s="83">
        <v>5.6087551299589604</v>
      </c>
      <c r="CT173" s="83">
        <v>17.928286852589643</v>
      </c>
      <c r="DE173" s="51"/>
      <c r="DL173" s="51"/>
      <c r="DM173" s="51"/>
      <c r="DN173" s="51"/>
      <c r="DO173" s="52"/>
      <c r="DP173" s="53"/>
    </row>
    <row r="174" spans="1:120">
      <c r="A174" s="51">
        <v>48</v>
      </c>
      <c r="B174" s="51">
        <v>91</v>
      </c>
      <c r="C174" s="51">
        <v>145</v>
      </c>
      <c r="D174" s="51">
        <v>284</v>
      </c>
      <c r="E174" s="51">
        <v>48</v>
      </c>
      <c r="CQ174" s="54" t="s">
        <v>655</v>
      </c>
      <c r="CR174" s="83">
        <v>2.5396825396825395</v>
      </c>
      <c r="CS174" s="83">
        <v>5.6087551299589604</v>
      </c>
      <c r="CT174" s="83">
        <v>17.131474103585656</v>
      </c>
      <c r="DE174" s="51"/>
      <c r="DL174" s="51"/>
      <c r="DM174" s="51"/>
      <c r="DN174" s="51"/>
      <c r="DO174" s="52"/>
      <c r="DP174" s="53"/>
    </row>
    <row r="175" spans="1:120">
      <c r="A175" s="51">
        <v>63</v>
      </c>
      <c r="B175" s="51">
        <v>88</v>
      </c>
      <c r="C175" s="51">
        <v>122</v>
      </c>
      <c r="D175" s="51">
        <v>273</v>
      </c>
      <c r="E175" s="51">
        <v>63</v>
      </c>
      <c r="CQ175" s="54" t="s">
        <v>656</v>
      </c>
      <c r="CR175" s="83">
        <v>3.0476190476190474</v>
      </c>
      <c r="CS175" s="83">
        <v>6.2243502051983581</v>
      </c>
      <c r="CT175" s="83">
        <v>19.256308100929616</v>
      </c>
      <c r="DE175" s="51"/>
      <c r="DL175" s="51"/>
      <c r="DM175" s="51"/>
      <c r="DN175" s="51"/>
      <c r="DO175" s="52"/>
      <c r="DP175" s="53"/>
    </row>
    <row r="176" spans="1:120">
      <c r="A176" s="51">
        <v>51</v>
      </c>
      <c r="B176" s="51">
        <v>107</v>
      </c>
      <c r="C176" s="51">
        <v>111</v>
      </c>
      <c r="D176" s="51">
        <v>269</v>
      </c>
      <c r="E176" s="51">
        <v>51</v>
      </c>
      <c r="CQ176" s="54" t="s">
        <v>657</v>
      </c>
      <c r="CR176" s="83">
        <v>4</v>
      </c>
      <c r="CS176" s="83">
        <v>6.0191518467852259</v>
      </c>
      <c r="CT176" s="83">
        <v>16.201859229747676</v>
      </c>
      <c r="DE176" s="51"/>
      <c r="DL176" s="51"/>
      <c r="DM176" s="51"/>
      <c r="DN176" s="51"/>
      <c r="DO176" s="52"/>
      <c r="DP176" s="53"/>
    </row>
    <row r="177" spans="1:120">
      <c r="A177" s="51">
        <v>41</v>
      </c>
      <c r="B177" s="51">
        <v>93</v>
      </c>
      <c r="C177" s="51">
        <v>111</v>
      </c>
      <c r="D177" s="51">
        <v>245</v>
      </c>
      <c r="E177" s="51">
        <v>41</v>
      </c>
      <c r="CQ177" s="54" t="s">
        <v>658</v>
      </c>
      <c r="CR177" s="83">
        <v>3.2380952380952377</v>
      </c>
      <c r="CS177" s="83">
        <v>7.3187414500683996</v>
      </c>
      <c r="CT177" s="83">
        <v>14.741035856573706</v>
      </c>
      <c r="DE177" s="51"/>
      <c r="DL177" s="51"/>
      <c r="DM177" s="51"/>
      <c r="DN177" s="51"/>
      <c r="DO177" s="52"/>
      <c r="DP177" s="53"/>
    </row>
    <row r="178" spans="1:120">
      <c r="A178" s="51">
        <v>49</v>
      </c>
      <c r="B178" s="51">
        <v>94</v>
      </c>
      <c r="C178" s="51">
        <v>123</v>
      </c>
      <c r="D178" s="51">
        <v>266</v>
      </c>
      <c r="E178" s="51">
        <v>49</v>
      </c>
      <c r="CQ178" s="54" t="s">
        <v>659</v>
      </c>
      <c r="CR178" s="83">
        <v>2.6031746031746033</v>
      </c>
      <c r="CS178" s="83">
        <v>6.3611491108071139</v>
      </c>
      <c r="CT178" s="83">
        <v>14.741035856573706</v>
      </c>
      <c r="DE178" s="51"/>
      <c r="DL178" s="51"/>
      <c r="DM178" s="51"/>
      <c r="DN178" s="51"/>
      <c r="DO178" s="52"/>
      <c r="DP178" s="53"/>
    </row>
    <row r="179" spans="1:120">
      <c r="A179" s="51">
        <v>42</v>
      </c>
      <c r="B179" s="51">
        <v>80</v>
      </c>
      <c r="C179" s="51">
        <v>111</v>
      </c>
      <c r="D179" s="51">
        <v>233</v>
      </c>
      <c r="E179" s="51">
        <v>42</v>
      </c>
      <c r="CQ179" s="54" t="s">
        <v>660</v>
      </c>
      <c r="CR179" s="83">
        <v>3.1111111111111112</v>
      </c>
      <c r="CS179" s="83">
        <v>6.4295485636114913</v>
      </c>
      <c r="CT179" s="83">
        <v>16.334661354581673</v>
      </c>
      <c r="DE179" s="51"/>
      <c r="DL179" s="51"/>
      <c r="DM179" s="51"/>
      <c r="DN179" s="51"/>
      <c r="DO179" s="52"/>
      <c r="DP179" s="53"/>
    </row>
    <row r="180" spans="1:120">
      <c r="A180" s="51">
        <v>59</v>
      </c>
      <c r="B180" s="51">
        <v>73</v>
      </c>
      <c r="C180" s="51">
        <v>109</v>
      </c>
      <c r="D180" s="51">
        <v>241</v>
      </c>
      <c r="E180" s="51">
        <v>59</v>
      </c>
      <c r="CQ180" s="54" t="s">
        <v>661</v>
      </c>
      <c r="CR180" s="83">
        <v>2.666666666666667</v>
      </c>
      <c r="CS180" s="83">
        <v>5.4719562243502047</v>
      </c>
      <c r="CT180" s="83">
        <v>14.741035856573706</v>
      </c>
      <c r="DE180" s="51"/>
      <c r="DL180" s="51"/>
      <c r="DM180" s="51"/>
      <c r="DN180" s="51"/>
      <c r="DO180" s="52"/>
      <c r="DP180" s="53"/>
    </row>
    <row r="181" spans="1:120">
      <c r="A181" s="51">
        <v>46</v>
      </c>
      <c r="B181" s="51">
        <v>63</v>
      </c>
      <c r="C181" s="51">
        <v>92</v>
      </c>
      <c r="D181" s="51">
        <v>201</v>
      </c>
      <c r="E181" s="51">
        <v>46</v>
      </c>
      <c r="CQ181" s="54" t="s">
        <v>662</v>
      </c>
      <c r="CR181" s="83">
        <v>3.7460317460317456</v>
      </c>
      <c r="CS181" s="83">
        <v>4.9931600547195618</v>
      </c>
      <c r="CT181" s="83">
        <v>14.475431606905712</v>
      </c>
      <c r="DE181" s="51"/>
      <c r="DL181" s="51"/>
      <c r="DM181" s="51"/>
      <c r="DN181" s="51"/>
      <c r="DO181" s="52"/>
      <c r="DP181" s="53"/>
    </row>
    <row r="182" spans="1:120">
      <c r="A182" s="51">
        <v>43</v>
      </c>
      <c r="B182" s="51">
        <v>65</v>
      </c>
      <c r="C182" s="51">
        <v>97</v>
      </c>
      <c r="D182" s="51">
        <v>205</v>
      </c>
      <c r="E182" s="51">
        <v>43</v>
      </c>
      <c r="CQ182" s="54" t="s">
        <v>663</v>
      </c>
      <c r="CR182" s="83">
        <v>2.9206349206349209</v>
      </c>
      <c r="CS182" s="83">
        <v>4.3091655266757867</v>
      </c>
      <c r="CT182" s="83">
        <v>12.217795484727755</v>
      </c>
      <c r="DE182" s="51"/>
      <c r="DL182" s="51"/>
      <c r="DM182" s="51"/>
      <c r="DN182" s="51"/>
      <c r="DO182" s="52"/>
      <c r="DP182" s="53"/>
    </row>
    <row r="183" spans="1:120">
      <c r="A183" s="51">
        <v>29</v>
      </c>
      <c r="B183" s="51">
        <v>72</v>
      </c>
      <c r="C183" s="51">
        <v>95</v>
      </c>
      <c r="D183" s="51">
        <v>196</v>
      </c>
      <c r="E183" s="51">
        <v>29</v>
      </c>
      <c r="CQ183" s="54" t="s">
        <v>664</v>
      </c>
      <c r="CR183" s="83">
        <v>2.7301587301587302</v>
      </c>
      <c r="CS183" s="83">
        <v>4.4459644322845415</v>
      </c>
      <c r="CT183" s="83">
        <v>12.881806108897742</v>
      </c>
      <c r="DE183" s="51"/>
      <c r="DL183" s="51"/>
      <c r="DM183" s="51"/>
      <c r="DN183" s="51"/>
      <c r="DO183" s="52"/>
      <c r="DP183" s="53"/>
    </row>
    <row r="184" spans="1:120">
      <c r="A184" s="51">
        <v>37</v>
      </c>
      <c r="B184" s="51">
        <v>84</v>
      </c>
      <c r="C184" s="51">
        <v>85</v>
      </c>
      <c r="D184" s="51">
        <v>206</v>
      </c>
      <c r="E184" s="51">
        <v>37</v>
      </c>
      <c r="CQ184" s="54" t="s">
        <v>665</v>
      </c>
      <c r="CR184" s="83">
        <v>1.8412698412698412</v>
      </c>
      <c r="CS184" s="83">
        <v>4.9247606019151844</v>
      </c>
      <c r="CT184" s="83">
        <v>12.616201859229747</v>
      </c>
      <c r="DE184" s="51"/>
      <c r="DL184" s="51"/>
      <c r="DM184" s="51"/>
      <c r="DN184" s="51"/>
      <c r="DO184" s="52"/>
      <c r="DP184" s="53"/>
    </row>
    <row r="185" spans="1:120">
      <c r="A185" s="51">
        <v>42</v>
      </c>
      <c r="B185" s="51">
        <v>63</v>
      </c>
      <c r="C185" s="51">
        <v>102</v>
      </c>
      <c r="D185" s="51">
        <v>207</v>
      </c>
      <c r="E185" s="51">
        <v>42</v>
      </c>
      <c r="CQ185" s="54" t="s">
        <v>666</v>
      </c>
      <c r="CR185" s="83">
        <v>2.3492063492063493</v>
      </c>
      <c r="CS185" s="83">
        <v>5.7455540355677153</v>
      </c>
      <c r="CT185" s="83">
        <v>11.288180610889773</v>
      </c>
      <c r="DE185" s="51"/>
      <c r="DL185" s="51"/>
      <c r="DM185" s="51"/>
      <c r="DN185" s="51"/>
      <c r="DO185" s="52"/>
      <c r="DP185" s="53"/>
    </row>
    <row r="186" spans="1:120">
      <c r="A186" s="51">
        <v>33</v>
      </c>
      <c r="B186" s="51">
        <v>61</v>
      </c>
      <c r="C186" s="51">
        <v>104</v>
      </c>
      <c r="D186" s="51">
        <v>198</v>
      </c>
      <c r="E186" s="51">
        <v>33</v>
      </c>
      <c r="CQ186" s="54" t="s">
        <v>667</v>
      </c>
      <c r="CR186" s="83">
        <v>2.666666666666667</v>
      </c>
      <c r="CS186" s="83">
        <v>4.3091655266757867</v>
      </c>
      <c r="CT186" s="83">
        <v>13.545816733067728</v>
      </c>
      <c r="DE186" s="51"/>
      <c r="DL186" s="51"/>
      <c r="DM186" s="51"/>
      <c r="DN186" s="51"/>
      <c r="DO186" s="52"/>
      <c r="DP186" s="53"/>
    </row>
    <row r="187" spans="1:120">
      <c r="A187" s="51">
        <v>42</v>
      </c>
      <c r="B187" s="51">
        <v>67</v>
      </c>
      <c r="C187" s="51">
        <v>116</v>
      </c>
      <c r="D187" s="51">
        <v>225</v>
      </c>
      <c r="E187" s="51">
        <v>42</v>
      </c>
      <c r="CQ187" s="54" t="s">
        <v>668</v>
      </c>
      <c r="CR187" s="83">
        <v>2.0952380952380953</v>
      </c>
      <c r="CS187" s="83">
        <v>4.1723666210670318</v>
      </c>
      <c r="CT187" s="83">
        <v>13.811420982735722</v>
      </c>
      <c r="DE187" s="51"/>
      <c r="DL187" s="51"/>
      <c r="DM187" s="51"/>
      <c r="DN187" s="51"/>
      <c r="DO187" s="52"/>
      <c r="DP187" s="53"/>
    </row>
    <row r="188" spans="1:120">
      <c r="A188" s="51">
        <v>31</v>
      </c>
      <c r="B188" s="51">
        <v>67</v>
      </c>
      <c r="C188" s="51">
        <v>102</v>
      </c>
      <c r="D188" s="51">
        <v>200</v>
      </c>
      <c r="E188" s="51">
        <v>31</v>
      </c>
      <c r="CQ188" s="54" t="s">
        <v>669</v>
      </c>
      <c r="CR188" s="83">
        <v>2.666666666666667</v>
      </c>
      <c r="CS188" s="83">
        <v>4.5827633378932964</v>
      </c>
      <c r="CT188" s="83">
        <v>15.405046480743692</v>
      </c>
      <c r="DE188" s="51"/>
      <c r="DL188" s="51"/>
      <c r="DM188" s="51"/>
      <c r="DN188" s="51"/>
      <c r="DO188" s="52"/>
      <c r="DP188" s="53"/>
    </row>
    <row r="189" spans="1:120">
      <c r="A189" s="51">
        <v>31</v>
      </c>
      <c r="B189" s="51">
        <v>74</v>
      </c>
      <c r="C189" s="51">
        <v>70</v>
      </c>
      <c r="D189" s="51">
        <v>175</v>
      </c>
      <c r="E189" s="51">
        <v>31</v>
      </c>
      <c r="CQ189" s="54" t="s">
        <v>670</v>
      </c>
      <c r="CR189" s="83">
        <v>1.9682539682539684</v>
      </c>
      <c r="CS189" s="83">
        <v>4.5827633378932964</v>
      </c>
      <c r="CT189" s="83">
        <v>13.545816733067728</v>
      </c>
      <c r="DE189" s="51"/>
      <c r="DL189" s="51"/>
      <c r="DM189" s="51"/>
      <c r="DN189" s="51"/>
      <c r="DO189" s="52"/>
      <c r="DP189" s="53"/>
    </row>
    <row r="190" spans="1:120">
      <c r="A190" s="51">
        <v>36</v>
      </c>
      <c r="B190" s="51">
        <v>64</v>
      </c>
      <c r="C190" s="51">
        <v>77</v>
      </c>
      <c r="D190" s="51">
        <v>177</v>
      </c>
      <c r="E190" s="51">
        <v>36</v>
      </c>
      <c r="CQ190" s="54" t="s">
        <v>671</v>
      </c>
      <c r="CR190" s="83">
        <v>1.9682539682539684</v>
      </c>
      <c r="CS190" s="83">
        <v>5.0615595075239401</v>
      </c>
      <c r="CT190" s="83">
        <v>9.2961487383798147</v>
      </c>
      <c r="DE190" s="51"/>
      <c r="DL190" s="51"/>
      <c r="DM190" s="51"/>
      <c r="DN190" s="51"/>
      <c r="DO190" s="52"/>
      <c r="DP190" s="53"/>
    </row>
    <row r="191" spans="1:120">
      <c r="A191" s="51">
        <v>25</v>
      </c>
      <c r="B191" s="51">
        <v>64</v>
      </c>
      <c r="C191" s="51">
        <v>82</v>
      </c>
      <c r="D191" s="51">
        <v>171</v>
      </c>
      <c r="E191" s="51">
        <v>25</v>
      </c>
      <c r="CQ191" s="54" t="s">
        <v>672</v>
      </c>
      <c r="CR191" s="83">
        <v>2.2857142857142856</v>
      </c>
      <c r="CS191" s="83">
        <v>4.3775649794801641</v>
      </c>
      <c r="CT191" s="83">
        <v>10.225763612217795</v>
      </c>
      <c r="DE191" s="51"/>
      <c r="DL191" s="51"/>
      <c r="DM191" s="51"/>
      <c r="DN191" s="51"/>
      <c r="DO191" s="52"/>
      <c r="DP191" s="53"/>
    </row>
    <row r="192" spans="1:120">
      <c r="A192" s="51">
        <v>40</v>
      </c>
      <c r="B192" s="51">
        <v>58</v>
      </c>
      <c r="C192" s="51">
        <v>80</v>
      </c>
      <c r="D192" s="51">
        <v>178</v>
      </c>
      <c r="E192" s="51">
        <v>40</v>
      </c>
      <c r="CQ192" s="54" t="s">
        <v>673</v>
      </c>
      <c r="CR192" s="83">
        <v>1.5873015873015872</v>
      </c>
      <c r="CS192" s="83">
        <v>4.3775649794801641</v>
      </c>
      <c r="CT192" s="83">
        <v>10.889774236387781</v>
      </c>
      <c r="DE192" s="51"/>
      <c r="DL192" s="51"/>
      <c r="DM192" s="51"/>
      <c r="DN192" s="51"/>
      <c r="DO192" s="52"/>
      <c r="DP192" s="53"/>
    </row>
    <row r="193" spans="1:120">
      <c r="A193" s="51">
        <v>37</v>
      </c>
      <c r="B193" s="51">
        <v>62</v>
      </c>
      <c r="C193" s="51">
        <v>79</v>
      </c>
      <c r="D193" s="51">
        <v>178</v>
      </c>
      <c r="E193" s="51">
        <v>37</v>
      </c>
      <c r="CQ193" s="54" t="s">
        <v>674</v>
      </c>
      <c r="CR193" s="83">
        <v>2.5396825396825395</v>
      </c>
      <c r="CS193" s="83">
        <v>3.9671682626538987</v>
      </c>
      <c r="CT193" s="83">
        <v>10.624169986719787</v>
      </c>
      <c r="DE193" s="51"/>
      <c r="DL193" s="51"/>
      <c r="DM193" s="51"/>
      <c r="DN193" s="51"/>
      <c r="DO193" s="52"/>
      <c r="DP193" s="53"/>
    </row>
    <row r="194" spans="1:120">
      <c r="A194" s="51">
        <v>31</v>
      </c>
      <c r="B194" s="51">
        <v>69</v>
      </c>
      <c r="C194" s="51">
        <v>59</v>
      </c>
      <c r="D194" s="51">
        <v>159</v>
      </c>
      <c r="E194" s="51">
        <v>31</v>
      </c>
      <c r="CQ194" s="54" t="s">
        <v>675</v>
      </c>
      <c r="CR194" s="83">
        <v>2.3492063492063493</v>
      </c>
      <c r="CS194" s="83">
        <v>4.2407660738714092</v>
      </c>
      <c r="CT194" s="83">
        <v>10.49136786188579</v>
      </c>
      <c r="DE194" s="51"/>
      <c r="DL194" s="51"/>
      <c r="DM194" s="51"/>
      <c r="DN194" s="51"/>
      <c r="DO194" s="52"/>
      <c r="DP194" s="53"/>
    </row>
    <row r="195" spans="1:120">
      <c r="A195" s="51">
        <v>28</v>
      </c>
      <c r="B195" s="51">
        <v>67</v>
      </c>
      <c r="C195" s="51">
        <v>62</v>
      </c>
      <c r="D195" s="51">
        <v>157</v>
      </c>
      <c r="E195" s="51">
        <v>28</v>
      </c>
      <c r="CQ195" s="54" t="s">
        <v>676</v>
      </c>
      <c r="CR195" s="83">
        <v>1.9682539682539684</v>
      </c>
      <c r="CS195" s="83">
        <v>4.7195622435020521</v>
      </c>
      <c r="CT195" s="83">
        <v>7.8353253652058434</v>
      </c>
      <c r="DE195" s="51"/>
      <c r="DL195" s="51"/>
      <c r="DM195" s="51"/>
      <c r="DN195" s="51"/>
      <c r="DO195" s="52"/>
      <c r="DP195" s="53"/>
    </row>
    <row r="196" spans="1:120">
      <c r="A196" s="51">
        <v>21</v>
      </c>
      <c r="B196" s="51">
        <v>57</v>
      </c>
      <c r="C196" s="51">
        <v>53</v>
      </c>
      <c r="D196" s="51">
        <v>131</v>
      </c>
      <c r="E196" s="51">
        <v>21</v>
      </c>
      <c r="CQ196" s="54" t="s">
        <v>677</v>
      </c>
      <c r="CR196" s="83">
        <v>1.7777777777777777</v>
      </c>
      <c r="CS196" s="83">
        <v>4.5827633378932964</v>
      </c>
      <c r="CT196" s="83">
        <v>8.2337317397078351</v>
      </c>
      <c r="DE196" s="51"/>
      <c r="DL196" s="51"/>
      <c r="DM196" s="51"/>
      <c r="DN196" s="51"/>
      <c r="DO196" s="52"/>
      <c r="DP196" s="53"/>
    </row>
    <row r="197" spans="1:120">
      <c r="A197" s="51">
        <v>18</v>
      </c>
      <c r="B197" s="51">
        <v>60</v>
      </c>
      <c r="C197" s="51">
        <v>46</v>
      </c>
      <c r="D197" s="51">
        <v>124</v>
      </c>
      <c r="E197" s="51">
        <v>18</v>
      </c>
      <c r="CQ197" s="54" t="s">
        <v>678</v>
      </c>
      <c r="CR197" s="83">
        <v>1.3333333333333335</v>
      </c>
      <c r="CS197" s="83">
        <v>3.8987688098495212</v>
      </c>
      <c r="CT197" s="83">
        <v>7.0385126162018601</v>
      </c>
      <c r="DE197" s="51"/>
      <c r="DL197" s="51"/>
      <c r="DM197" s="51"/>
      <c r="DN197" s="51"/>
      <c r="DO197" s="52"/>
      <c r="DP197" s="53"/>
    </row>
    <row r="198" spans="1:120">
      <c r="A198" s="51">
        <v>12</v>
      </c>
      <c r="B198" s="51">
        <v>65</v>
      </c>
      <c r="C198" s="51">
        <v>56</v>
      </c>
      <c r="D198" s="51">
        <v>133</v>
      </c>
      <c r="E198" s="51">
        <v>12</v>
      </c>
      <c r="CQ198" s="54" t="s">
        <v>679</v>
      </c>
      <c r="CR198" s="83">
        <v>1.1428571428571428</v>
      </c>
      <c r="CS198" s="83">
        <v>4.1039671682626535</v>
      </c>
      <c r="CT198" s="83">
        <v>6.1088977423638777</v>
      </c>
      <c r="DE198" s="51"/>
      <c r="DL198" s="51"/>
      <c r="DM198" s="51"/>
      <c r="DN198" s="51"/>
      <c r="DO198" s="52"/>
      <c r="DP198" s="53"/>
    </row>
    <row r="199" spans="1:120">
      <c r="A199" s="51">
        <v>16</v>
      </c>
      <c r="B199" s="51">
        <v>57</v>
      </c>
      <c r="C199" s="51">
        <v>51</v>
      </c>
      <c r="D199" s="51">
        <v>124</v>
      </c>
      <c r="E199" s="51">
        <v>16</v>
      </c>
      <c r="CQ199" s="54" t="s">
        <v>680</v>
      </c>
      <c r="CR199" s="83">
        <v>0.76190476190476186</v>
      </c>
      <c r="CS199" s="83">
        <v>4.4459644322845415</v>
      </c>
      <c r="CT199" s="83">
        <v>7.4369189907038518</v>
      </c>
      <c r="DE199" s="51"/>
      <c r="DL199" s="51"/>
      <c r="DM199" s="51"/>
      <c r="DN199" s="51"/>
      <c r="DO199" s="52"/>
      <c r="DP199" s="53"/>
    </row>
    <row r="200" spans="1:120">
      <c r="A200" s="51">
        <v>20</v>
      </c>
      <c r="B200" s="51">
        <v>59</v>
      </c>
      <c r="C200" s="51">
        <v>53</v>
      </c>
      <c r="D200" s="51">
        <v>132</v>
      </c>
      <c r="E200" s="51">
        <v>20</v>
      </c>
      <c r="CQ200" s="54" t="s">
        <v>681</v>
      </c>
      <c r="CR200" s="83">
        <v>1.0158730158730158</v>
      </c>
      <c r="CS200" s="83">
        <v>3.8987688098495212</v>
      </c>
      <c r="CT200" s="83">
        <v>6.7729083665338639</v>
      </c>
      <c r="DE200" s="51"/>
      <c r="DL200" s="51"/>
      <c r="DM200" s="51"/>
      <c r="DN200" s="51"/>
      <c r="DO200" s="52"/>
      <c r="DP200" s="53"/>
    </row>
    <row r="201" spans="1:120">
      <c r="A201" s="51">
        <v>27</v>
      </c>
      <c r="B201" s="51">
        <v>70</v>
      </c>
      <c r="C201" s="51">
        <v>83</v>
      </c>
      <c r="D201" s="51">
        <v>180</v>
      </c>
      <c r="E201" s="51">
        <v>27</v>
      </c>
      <c r="CQ201" s="54" t="s">
        <v>682</v>
      </c>
      <c r="CR201" s="83">
        <v>1.2698412698412698</v>
      </c>
      <c r="CS201" s="83">
        <v>4.0355677154582761</v>
      </c>
      <c r="CT201" s="83">
        <v>7.0385126162018601</v>
      </c>
      <c r="DE201" s="51"/>
      <c r="DL201" s="51"/>
      <c r="DM201" s="51"/>
      <c r="DN201" s="51"/>
      <c r="DO201" s="52"/>
      <c r="DP201" s="53"/>
    </row>
    <row r="202" spans="1:120">
      <c r="A202" s="51">
        <v>15</v>
      </c>
      <c r="B202" s="51">
        <v>48</v>
      </c>
      <c r="C202" s="51">
        <v>58</v>
      </c>
      <c r="D202" s="51">
        <v>121</v>
      </c>
      <c r="E202" s="51">
        <v>15</v>
      </c>
      <c r="CQ202" s="54" t="s">
        <v>683</v>
      </c>
      <c r="CR202" s="83">
        <v>1.7142857142857144</v>
      </c>
      <c r="CS202" s="83">
        <v>4.7879616963064295</v>
      </c>
      <c r="CT202" s="83">
        <v>11.022576361221779</v>
      </c>
      <c r="DE202" s="51"/>
      <c r="DL202" s="51"/>
      <c r="DM202" s="51"/>
      <c r="DN202" s="51"/>
      <c r="DO202" s="52"/>
      <c r="DP202" s="53"/>
    </row>
    <row r="203" spans="1:120">
      <c r="A203" s="51">
        <v>10</v>
      </c>
      <c r="B203" s="51">
        <v>33</v>
      </c>
      <c r="C203" s="51">
        <v>57</v>
      </c>
      <c r="D203" s="51">
        <v>100</v>
      </c>
      <c r="E203" s="51">
        <v>10</v>
      </c>
      <c r="CQ203" s="54" t="s">
        <v>684</v>
      </c>
      <c r="CR203" s="83">
        <v>0.95238095238095244</v>
      </c>
      <c r="CS203" s="83">
        <v>3.2831737346101231</v>
      </c>
      <c r="CT203" s="83">
        <v>7.7025232403718462</v>
      </c>
      <c r="DE203" s="51"/>
      <c r="DL203" s="51"/>
      <c r="DM203" s="51"/>
      <c r="DN203" s="51"/>
      <c r="DO203" s="52"/>
      <c r="DP203" s="53"/>
    </row>
    <row r="204" spans="1:120">
      <c r="A204" s="51">
        <v>21</v>
      </c>
      <c r="B204" s="51">
        <v>29</v>
      </c>
      <c r="C204" s="51">
        <v>79</v>
      </c>
      <c r="D204" s="51">
        <v>129</v>
      </c>
      <c r="E204" s="51">
        <v>21</v>
      </c>
      <c r="CQ204" s="54" t="s">
        <v>685</v>
      </c>
      <c r="CR204" s="83">
        <v>0.59101654846335694</v>
      </c>
      <c r="CS204" s="83">
        <v>2.1317829457364339</v>
      </c>
      <c r="CT204" s="83">
        <v>7.0197044334975365</v>
      </c>
      <c r="DE204" s="51"/>
      <c r="DL204" s="51"/>
      <c r="DM204" s="51"/>
      <c r="DN204" s="51"/>
      <c r="DO204" s="52"/>
      <c r="DP204" s="53"/>
    </row>
    <row r="205" spans="1:120">
      <c r="A205" s="51">
        <v>25</v>
      </c>
      <c r="B205" s="51">
        <v>35</v>
      </c>
      <c r="C205" s="51">
        <v>76</v>
      </c>
      <c r="D205" s="51">
        <v>136</v>
      </c>
      <c r="E205" s="51">
        <v>25</v>
      </c>
      <c r="CQ205" s="54" t="s">
        <v>686</v>
      </c>
      <c r="CR205" s="83">
        <v>1.2411347517730498</v>
      </c>
      <c r="CS205" s="83">
        <v>1.8733850129198968</v>
      </c>
      <c r="CT205" s="83">
        <v>9.7290640394088683</v>
      </c>
      <c r="DE205" s="51"/>
      <c r="DL205" s="51"/>
      <c r="DM205" s="51"/>
      <c r="DN205" s="51"/>
      <c r="DO205" s="52"/>
      <c r="DP205" s="53"/>
    </row>
    <row r="206" spans="1:120">
      <c r="A206" s="51">
        <v>19</v>
      </c>
      <c r="B206" s="51">
        <v>33</v>
      </c>
      <c r="C206" s="51">
        <v>116</v>
      </c>
      <c r="D206" s="51">
        <v>168</v>
      </c>
      <c r="E206" s="51">
        <v>19</v>
      </c>
      <c r="CQ206" s="54" t="s">
        <v>687</v>
      </c>
      <c r="CR206" s="83">
        <v>1.4775413711583925</v>
      </c>
      <c r="CS206" s="83">
        <v>2.260981912144703</v>
      </c>
      <c r="CT206" s="83">
        <v>9.3596059113300498</v>
      </c>
      <c r="DE206" s="51"/>
      <c r="DL206" s="51"/>
      <c r="DM206" s="51"/>
      <c r="DN206" s="51"/>
      <c r="DO206" s="52"/>
      <c r="DP206" s="53"/>
    </row>
    <row r="207" spans="1:120">
      <c r="A207" s="51">
        <v>20</v>
      </c>
      <c r="B207" s="51">
        <v>41</v>
      </c>
      <c r="C207" s="51">
        <v>128</v>
      </c>
      <c r="D207" s="51">
        <v>189</v>
      </c>
      <c r="E207" s="51">
        <v>20</v>
      </c>
      <c r="CQ207" s="54" t="s">
        <v>688</v>
      </c>
      <c r="CR207" s="83">
        <v>1.1229314420803782</v>
      </c>
      <c r="CS207" s="83">
        <v>2.1317829457364339</v>
      </c>
      <c r="CT207" s="83">
        <v>14.285714285714285</v>
      </c>
      <c r="DE207" s="51"/>
      <c r="DL207" s="51"/>
      <c r="DM207" s="51"/>
      <c r="DN207" s="51"/>
      <c r="DO207" s="52"/>
      <c r="DP207" s="53"/>
    </row>
    <row r="208" spans="1:120">
      <c r="A208" s="51">
        <v>25</v>
      </c>
      <c r="B208" s="51">
        <v>34</v>
      </c>
      <c r="C208" s="51">
        <v>125</v>
      </c>
      <c r="D208" s="51">
        <v>184</v>
      </c>
      <c r="E208" s="51">
        <v>25</v>
      </c>
      <c r="CQ208" s="54" t="s">
        <v>689</v>
      </c>
      <c r="CR208" s="83">
        <v>1.1820330969267139</v>
      </c>
      <c r="CS208" s="83">
        <v>2.648578811369509</v>
      </c>
      <c r="CT208" s="83">
        <v>15.763546798029557</v>
      </c>
      <c r="DE208" s="51"/>
      <c r="DL208" s="51"/>
      <c r="DM208" s="51"/>
      <c r="DN208" s="51"/>
      <c r="DO208" s="52"/>
      <c r="DP208" s="53"/>
    </row>
    <row r="209" spans="1:120">
      <c r="A209" s="51">
        <v>16</v>
      </c>
      <c r="B209" s="51">
        <v>38</v>
      </c>
      <c r="C209" s="51">
        <v>124</v>
      </c>
      <c r="D209" s="51">
        <v>178</v>
      </c>
      <c r="E209" s="51">
        <v>16</v>
      </c>
      <c r="CQ209" s="54" t="s">
        <v>690</v>
      </c>
      <c r="CR209" s="83">
        <v>1.4775413711583925</v>
      </c>
      <c r="CS209" s="83">
        <v>2.1963824289405682</v>
      </c>
      <c r="CT209" s="83">
        <v>15.39408866995074</v>
      </c>
      <c r="DE209" s="51"/>
      <c r="DL209" s="51"/>
      <c r="DM209" s="51"/>
      <c r="DN209" s="51"/>
      <c r="DO209" s="52"/>
      <c r="DP209" s="53"/>
    </row>
    <row r="210" spans="1:120">
      <c r="A210" s="51">
        <v>15</v>
      </c>
      <c r="B210" s="51">
        <v>25</v>
      </c>
      <c r="C210" s="51">
        <v>134</v>
      </c>
      <c r="D210" s="51">
        <v>174</v>
      </c>
      <c r="E210" s="51">
        <v>15</v>
      </c>
      <c r="CQ210" s="54" t="s">
        <v>691</v>
      </c>
      <c r="CR210" s="83">
        <v>0.94562647754137119</v>
      </c>
      <c r="CS210" s="83">
        <v>2.454780361757106</v>
      </c>
      <c r="CT210" s="83">
        <v>15.270935960591133</v>
      </c>
      <c r="DE210" s="51"/>
      <c r="DL210" s="51"/>
      <c r="DM210" s="51"/>
      <c r="DN210" s="51"/>
      <c r="DO210" s="52"/>
      <c r="DP210" s="53"/>
    </row>
    <row r="211" spans="1:120">
      <c r="A211" s="51">
        <v>25</v>
      </c>
      <c r="B211" s="51">
        <v>34</v>
      </c>
      <c r="C211" s="51">
        <v>133</v>
      </c>
      <c r="D211" s="51">
        <v>192</v>
      </c>
      <c r="E211" s="51">
        <v>25</v>
      </c>
      <c r="CQ211" s="54" t="s">
        <v>692</v>
      </c>
      <c r="CR211" s="83">
        <v>0.88652482269503552</v>
      </c>
      <c r="CS211" s="83">
        <v>1.614987080103359</v>
      </c>
      <c r="CT211" s="83">
        <v>16.502463054187192</v>
      </c>
      <c r="DE211" s="51"/>
      <c r="DL211" s="51"/>
      <c r="DM211" s="51"/>
      <c r="DN211" s="51"/>
      <c r="DO211" s="52"/>
      <c r="DP211" s="53"/>
    </row>
    <row r="212" spans="1:120">
      <c r="A212" s="51">
        <v>28</v>
      </c>
      <c r="B212" s="51">
        <v>56</v>
      </c>
      <c r="C212" s="51">
        <v>114</v>
      </c>
      <c r="D212" s="51">
        <v>198</v>
      </c>
      <c r="E212" s="51">
        <v>28</v>
      </c>
      <c r="CQ212" s="54" t="s">
        <v>693</v>
      </c>
      <c r="CR212" s="83">
        <v>1.4775413711583925</v>
      </c>
      <c r="CS212" s="83">
        <v>2.1963824289405682</v>
      </c>
      <c r="CT212" s="83">
        <v>16.379310344827587</v>
      </c>
      <c r="DE212" s="51"/>
      <c r="DL212" s="51"/>
      <c r="DM212" s="51"/>
      <c r="DN212" s="51"/>
      <c r="DO212" s="52"/>
      <c r="DP212" s="53"/>
    </row>
    <row r="213" spans="1:120">
      <c r="A213" s="51">
        <v>21</v>
      </c>
      <c r="B213" s="51">
        <v>59</v>
      </c>
      <c r="C213" s="51">
        <v>76</v>
      </c>
      <c r="D213" s="51">
        <v>156</v>
      </c>
      <c r="E213" s="51">
        <v>21</v>
      </c>
      <c r="CQ213" s="54" t="s">
        <v>694</v>
      </c>
      <c r="CR213" s="83">
        <v>1.6548463356973995</v>
      </c>
      <c r="CS213" s="83">
        <v>3.6175710594315245</v>
      </c>
      <c r="CT213" s="83">
        <v>14.039408866995073</v>
      </c>
      <c r="DE213" s="51"/>
      <c r="DL213" s="51"/>
      <c r="DM213" s="51"/>
      <c r="DN213" s="51"/>
      <c r="DO213" s="52"/>
      <c r="DP213" s="53"/>
    </row>
    <row r="214" spans="1:120">
      <c r="A214" s="51">
        <v>20</v>
      </c>
      <c r="B214" s="51">
        <v>35</v>
      </c>
      <c r="C214" s="51">
        <v>95</v>
      </c>
      <c r="D214" s="51">
        <v>150</v>
      </c>
      <c r="E214" s="51">
        <v>20</v>
      </c>
      <c r="CQ214" s="54" t="s">
        <v>695</v>
      </c>
      <c r="CR214" s="83">
        <v>1.2411347517730498</v>
      </c>
      <c r="CS214" s="83">
        <v>3.8113695090439279</v>
      </c>
      <c r="CT214" s="83">
        <v>9.3596059113300498</v>
      </c>
      <c r="DE214" s="51"/>
      <c r="DL214" s="51"/>
      <c r="DM214" s="51"/>
      <c r="DN214" s="51"/>
      <c r="DO214" s="52"/>
      <c r="DP214" s="53"/>
    </row>
    <row r="215" spans="1:120">
      <c r="A215" s="51">
        <v>22</v>
      </c>
      <c r="B215" s="51">
        <v>43</v>
      </c>
      <c r="C215" s="51">
        <v>104</v>
      </c>
      <c r="D215" s="51">
        <v>169</v>
      </c>
      <c r="E215" s="51">
        <v>22</v>
      </c>
      <c r="CQ215" s="54" t="s">
        <v>696</v>
      </c>
      <c r="CR215" s="83">
        <v>1.1520737327188941</v>
      </c>
      <c r="CS215" s="83">
        <v>2.2522522522522523</v>
      </c>
      <c r="CT215" s="83">
        <v>11.390887290167866</v>
      </c>
      <c r="DE215" s="51"/>
      <c r="DL215" s="51"/>
      <c r="DM215" s="51"/>
      <c r="DN215" s="51"/>
      <c r="DO215" s="52"/>
      <c r="DP215" s="53"/>
    </row>
    <row r="216" spans="1:120">
      <c r="A216" s="51">
        <v>26</v>
      </c>
      <c r="B216" s="51">
        <v>45</v>
      </c>
      <c r="C216" s="51">
        <v>109</v>
      </c>
      <c r="D216" s="51">
        <v>180</v>
      </c>
      <c r="E216" s="51">
        <v>26</v>
      </c>
      <c r="CQ216" s="54" t="s">
        <v>697</v>
      </c>
      <c r="CR216" s="83">
        <v>1.2672811059907834</v>
      </c>
      <c r="CS216" s="83">
        <v>2.7670527670527671</v>
      </c>
      <c r="CT216" s="83">
        <v>12.470023980815348</v>
      </c>
      <c r="DE216" s="51"/>
      <c r="DL216" s="51"/>
      <c r="DM216" s="51"/>
      <c r="DN216" s="51"/>
      <c r="DO216" s="52"/>
      <c r="DP216" s="53"/>
    </row>
    <row r="217" spans="1:120">
      <c r="A217" s="51">
        <v>25</v>
      </c>
      <c r="B217" s="51">
        <v>60</v>
      </c>
      <c r="C217" s="51">
        <v>143</v>
      </c>
      <c r="D217" s="51">
        <v>228</v>
      </c>
      <c r="E217" s="51">
        <v>25</v>
      </c>
      <c r="CQ217" s="54" t="s">
        <v>698</v>
      </c>
      <c r="CR217" s="83">
        <v>1.4976958525345621</v>
      </c>
      <c r="CS217" s="83">
        <v>2.8957528957528957</v>
      </c>
      <c r="CT217" s="83">
        <v>13.069544364508392</v>
      </c>
      <c r="DE217" s="51"/>
      <c r="DL217" s="51"/>
      <c r="DM217" s="51"/>
      <c r="DN217" s="51"/>
      <c r="DO217" s="52"/>
      <c r="DP217" s="53"/>
    </row>
    <row r="218" spans="1:120">
      <c r="A218" s="51">
        <v>22</v>
      </c>
      <c r="B218" s="51">
        <v>55</v>
      </c>
      <c r="C218" s="51">
        <v>132</v>
      </c>
      <c r="D218" s="51">
        <v>209</v>
      </c>
      <c r="E218" s="51">
        <v>22</v>
      </c>
      <c r="CQ218" s="54" t="s">
        <v>699</v>
      </c>
      <c r="CR218" s="83">
        <v>1.4400921658986174</v>
      </c>
      <c r="CS218" s="83">
        <v>3.8610038610038608</v>
      </c>
      <c r="CT218" s="83">
        <v>17.146282973621101</v>
      </c>
      <c r="DE218" s="51"/>
      <c r="DL218" s="51"/>
      <c r="DM218" s="51"/>
      <c r="DN218" s="51"/>
      <c r="DO218" s="52"/>
      <c r="DP218" s="53"/>
    </row>
    <row r="219" spans="1:120">
      <c r="A219" s="51">
        <v>22</v>
      </c>
      <c r="B219" s="51">
        <v>51</v>
      </c>
      <c r="C219" s="51">
        <v>125</v>
      </c>
      <c r="D219" s="51">
        <v>198</v>
      </c>
      <c r="E219" s="51">
        <v>22</v>
      </c>
      <c r="CQ219" s="54" t="s">
        <v>700</v>
      </c>
      <c r="CR219" s="83">
        <v>1.2672811059907834</v>
      </c>
      <c r="CS219" s="83">
        <v>3.5392535392535396</v>
      </c>
      <c r="CT219" s="83">
        <v>15.827338129496402</v>
      </c>
      <c r="DE219" s="51"/>
      <c r="DL219" s="51"/>
      <c r="DM219" s="51"/>
      <c r="DN219" s="51"/>
      <c r="DO219" s="52"/>
      <c r="DP219" s="53"/>
    </row>
    <row r="220" spans="1:120">
      <c r="A220" s="51">
        <v>20</v>
      </c>
      <c r="B220" s="51">
        <v>53</v>
      </c>
      <c r="C220" s="51">
        <v>118</v>
      </c>
      <c r="D220" s="51">
        <v>191</v>
      </c>
      <c r="E220" s="51">
        <v>20</v>
      </c>
      <c r="CQ220" s="54" t="s">
        <v>701</v>
      </c>
      <c r="CR220" s="83">
        <v>1.2672811059907834</v>
      </c>
      <c r="CS220" s="83">
        <v>3.2818532818532815</v>
      </c>
      <c r="CT220" s="83">
        <v>14.98800959232614</v>
      </c>
      <c r="DE220" s="51"/>
      <c r="DL220" s="51"/>
      <c r="DM220" s="51"/>
      <c r="DN220" s="51"/>
      <c r="DO220" s="52"/>
      <c r="DP220" s="53"/>
    </row>
    <row r="221" spans="1:120">
      <c r="A221" s="51">
        <v>25</v>
      </c>
      <c r="B221" s="51">
        <v>56</v>
      </c>
      <c r="C221" s="51">
        <v>123</v>
      </c>
      <c r="D221" s="51">
        <v>204</v>
      </c>
      <c r="E221" s="51">
        <v>25</v>
      </c>
      <c r="CQ221" s="54" t="s">
        <v>702</v>
      </c>
      <c r="CR221" s="83">
        <v>1.1520737327188941</v>
      </c>
      <c r="CS221" s="83">
        <v>3.4105534105534101</v>
      </c>
      <c r="CT221" s="83">
        <v>14.148681055155876</v>
      </c>
      <c r="DE221" s="51"/>
      <c r="DL221" s="51"/>
      <c r="DM221" s="51"/>
      <c r="DN221" s="51"/>
      <c r="DO221" s="52"/>
      <c r="DP221" s="53"/>
    </row>
    <row r="222" spans="1:120">
      <c r="A222" s="51">
        <v>22</v>
      </c>
      <c r="B222" s="51">
        <v>69</v>
      </c>
      <c r="C222" s="51">
        <v>131</v>
      </c>
      <c r="D222" s="51">
        <v>222</v>
      </c>
      <c r="E222" s="51">
        <v>22</v>
      </c>
      <c r="CQ222" s="54" t="s">
        <v>703</v>
      </c>
      <c r="CR222" s="83">
        <v>1.4400921658986174</v>
      </c>
      <c r="CS222" s="83">
        <v>3.6036036036036037</v>
      </c>
      <c r="CT222" s="83">
        <v>14.748201438848922</v>
      </c>
      <c r="DE222" s="51"/>
      <c r="DL222" s="51"/>
      <c r="DM222" s="51"/>
      <c r="DN222" s="51"/>
      <c r="DO222" s="52"/>
      <c r="DP222" s="53"/>
    </row>
    <row r="223" spans="1:120">
      <c r="A223" s="51">
        <v>32</v>
      </c>
      <c r="B223" s="51">
        <v>66</v>
      </c>
      <c r="C223" s="51">
        <v>136</v>
      </c>
      <c r="D223" s="51">
        <v>234</v>
      </c>
      <c r="E223" s="51">
        <v>32</v>
      </c>
      <c r="CQ223" s="54" t="s">
        <v>704</v>
      </c>
      <c r="CR223" s="83">
        <v>1.2672811059907834</v>
      </c>
      <c r="CS223" s="83">
        <v>4.4401544401544406</v>
      </c>
      <c r="CT223" s="83">
        <v>15.707434052757794</v>
      </c>
      <c r="DE223" s="51"/>
      <c r="DL223" s="51"/>
      <c r="DM223" s="51"/>
      <c r="DN223" s="51"/>
      <c r="DO223" s="52"/>
      <c r="DP223" s="53"/>
    </row>
    <row r="224" spans="1:120">
      <c r="A224" s="51">
        <v>21</v>
      </c>
      <c r="B224" s="51">
        <v>69</v>
      </c>
      <c r="C224" s="51">
        <v>133</v>
      </c>
      <c r="D224" s="51">
        <v>223</v>
      </c>
      <c r="E224" s="51">
        <v>21</v>
      </c>
      <c r="CQ224" s="54" t="s">
        <v>705</v>
      </c>
      <c r="CR224" s="83">
        <v>1.8433179723502304</v>
      </c>
      <c r="CS224" s="83">
        <v>4.2471042471042466</v>
      </c>
      <c r="CT224" s="83">
        <v>16.306954436450841</v>
      </c>
      <c r="DE224" s="51"/>
      <c r="DL224" s="51"/>
      <c r="DM224" s="51"/>
      <c r="DN224" s="51"/>
      <c r="DO224" s="52"/>
      <c r="DP224" s="53"/>
    </row>
    <row r="225" spans="1:120">
      <c r="A225" s="51">
        <v>32</v>
      </c>
      <c r="B225" s="51">
        <v>80</v>
      </c>
      <c r="C225" s="51">
        <v>157</v>
      </c>
      <c r="D225" s="51">
        <v>269</v>
      </c>
      <c r="E225" s="51">
        <v>32</v>
      </c>
      <c r="CQ225" s="54" t="s">
        <v>706</v>
      </c>
      <c r="CR225" s="83">
        <v>1.2096774193548387</v>
      </c>
      <c r="CS225" s="83">
        <v>4.4401544401544406</v>
      </c>
      <c r="CT225" s="83">
        <v>15.947242206235012</v>
      </c>
      <c r="DE225" s="51"/>
      <c r="DL225" s="51"/>
      <c r="DM225" s="51"/>
      <c r="DN225" s="51"/>
      <c r="DO225" s="52"/>
      <c r="DP225" s="53"/>
    </row>
    <row r="226" spans="1:120">
      <c r="A226" s="51">
        <v>31</v>
      </c>
      <c r="B226" s="51">
        <v>91</v>
      </c>
      <c r="C226" s="51">
        <v>157</v>
      </c>
      <c r="D226" s="51">
        <v>279</v>
      </c>
      <c r="E226" s="51">
        <v>31</v>
      </c>
      <c r="CQ226" s="54" t="s">
        <v>707</v>
      </c>
      <c r="CR226" s="83">
        <v>1.8433179723502304</v>
      </c>
      <c r="CS226" s="83">
        <v>5.1480051480051481</v>
      </c>
      <c r="CT226" s="83">
        <v>18.824940047961629</v>
      </c>
      <c r="DE226" s="51"/>
      <c r="DL226" s="51"/>
      <c r="DM226" s="51"/>
      <c r="DN226" s="51"/>
      <c r="DO226" s="52"/>
      <c r="DP226" s="53"/>
    </row>
    <row r="227" spans="1:120">
      <c r="A227" s="51">
        <v>47</v>
      </c>
      <c r="B227" s="51">
        <v>96</v>
      </c>
      <c r="C227" s="51">
        <v>164</v>
      </c>
      <c r="D227" s="51">
        <v>307</v>
      </c>
      <c r="E227" s="51">
        <v>47</v>
      </c>
      <c r="CQ227" s="54" t="s">
        <v>708</v>
      </c>
      <c r="CR227" s="83">
        <v>1.7857142857142856</v>
      </c>
      <c r="CS227" s="83">
        <v>5.8558558558558556</v>
      </c>
      <c r="CT227" s="83">
        <v>18.824940047961629</v>
      </c>
      <c r="DE227" s="51"/>
      <c r="DL227" s="51"/>
      <c r="DM227" s="51"/>
      <c r="DN227" s="51"/>
      <c r="DO227" s="52"/>
      <c r="DP227" s="53"/>
    </row>
    <row r="228" spans="1:120">
      <c r="A228" s="51">
        <v>43</v>
      </c>
      <c r="B228" s="51">
        <v>94</v>
      </c>
      <c r="C228" s="51">
        <v>142</v>
      </c>
      <c r="D228" s="51">
        <v>279</v>
      </c>
      <c r="E228" s="51">
        <v>43</v>
      </c>
      <c r="CQ228" s="54" t="s">
        <v>709</v>
      </c>
      <c r="CR228" s="83">
        <v>2.7073732718894008</v>
      </c>
      <c r="CS228" s="83">
        <v>6.1776061776061777</v>
      </c>
      <c r="CT228" s="83">
        <v>19.664268585131893</v>
      </c>
      <c r="DE228" s="51"/>
      <c r="DL228" s="51"/>
      <c r="DM228" s="51"/>
      <c r="DN228" s="51"/>
      <c r="DO228" s="52"/>
      <c r="DP228" s="53"/>
    </row>
    <row r="229" spans="1:120">
      <c r="A229" s="51">
        <v>41</v>
      </c>
      <c r="B229" s="51">
        <v>107</v>
      </c>
      <c r="C229" s="51">
        <v>142</v>
      </c>
      <c r="D229" s="51">
        <v>290</v>
      </c>
      <c r="E229" s="51">
        <v>41</v>
      </c>
      <c r="CQ229" s="54" t="s">
        <v>710</v>
      </c>
      <c r="CR229" s="83">
        <v>2.4211711711711712</v>
      </c>
      <c r="CS229" s="83">
        <v>5.9231253938248267</v>
      </c>
      <c r="CT229" s="83">
        <v>16.321839080459771</v>
      </c>
      <c r="DE229" s="51"/>
      <c r="DL229" s="51"/>
      <c r="DM229" s="51"/>
      <c r="DN229" s="51"/>
      <c r="DO229" s="52"/>
      <c r="DP229" s="53"/>
    </row>
    <row r="230" spans="1:120">
      <c r="A230" s="51">
        <v>41</v>
      </c>
      <c r="B230" s="51">
        <v>107</v>
      </c>
      <c r="C230" s="51">
        <v>141</v>
      </c>
      <c r="D230" s="51">
        <v>289</v>
      </c>
      <c r="E230" s="51">
        <v>41</v>
      </c>
      <c r="CQ230" s="54" t="s">
        <v>711</v>
      </c>
      <c r="CR230" s="83">
        <v>2.3085585585585586</v>
      </c>
      <c r="CS230" s="83">
        <v>6.7422810333963454</v>
      </c>
      <c r="CT230" s="83">
        <v>16.321839080459771</v>
      </c>
      <c r="DE230" s="51"/>
      <c r="DL230" s="51"/>
      <c r="DM230" s="51"/>
      <c r="DN230" s="51"/>
      <c r="DO230" s="52"/>
      <c r="DP230" s="53"/>
    </row>
    <row r="231" spans="1:120">
      <c r="A231" s="51">
        <v>42</v>
      </c>
      <c r="B231" s="51">
        <v>108</v>
      </c>
      <c r="C231" s="51">
        <v>140</v>
      </c>
      <c r="D231" s="51">
        <v>290</v>
      </c>
      <c r="E231" s="51">
        <v>42</v>
      </c>
      <c r="CQ231" s="54" t="s">
        <v>712</v>
      </c>
      <c r="CR231" s="83">
        <v>2.3085585585585586</v>
      </c>
      <c r="CS231" s="83">
        <v>6.7422810333963454</v>
      </c>
      <c r="CT231" s="83">
        <v>16.206896551724135</v>
      </c>
      <c r="DE231" s="51"/>
      <c r="DL231" s="51"/>
      <c r="DM231" s="51"/>
      <c r="DN231" s="51"/>
      <c r="DO231" s="52"/>
      <c r="DP231" s="53"/>
    </row>
    <row r="232" spans="1:120">
      <c r="A232" s="51">
        <v>44</v>
      </c>
      <c r="B232" s="51">
        <v>107</v>
      </c>
      <c r="C232" s="51">
        <v>130</v>
      </c>
      <c r="D232" s="51">
        <v>281</v>
      </c>
      <c r="E232" s="51">
        <v>44</v>
      </c>
      <c r="CQ232" s="54" t="s">
        <v>713</v>
      </c>
      <c r="CR232" s="83">
        <v>2.3648648648648649</v>
      </c>
      <c r="CS232" s="83">
        <v>6.8052930056710776</v>
      </c>
      <c r="CT232" s="83">
        <v>16.091954022988507</v>
      </c>
      <c r="DE232" s="51"/>
      <c r="DL232" s="51"/>
      <c r="DM232" s="51"/>
      <c r="DN232" s="51"/>
      <c r="DO232" s="52"/>
      <c r="DP232" s="53"/>
    </row>
    <row r="233" spans="1:120">
      <c r="A233" s="51">
        <v>46</v>
      </c>
      <c r="B233" s="51">
        <v>78</v>
      </c>
      <c r="C233" s="51">
        <v>134</v>
      </c>
      <c r="D233" s="51">
        <v>258</v>
      </c>
      <c r="E233" s="51">
        <v>46</v>
      </c>
      <c r="CQ233" s="54" t="s">
        <v>714</v>
      </c>
      <c r="CR233" s="83">
        <v>2.4774774774774775</v>
      </c>
      <c r="CS233" s="83">
        <v>6.7422810333963454</v>
      </c>
      <c r="CT233" s="83">
        <v>14.942528735632186</v>
      </c>
      <c r="DE233" s="51"/>
      <c r="DL233" s="51"/>
      <c r="DM233" s="51"/>
      <c r="DN233" s="51"/>
      <c r="DO233" s="52"/>
      <c r="DP233" s="53"/>
    </row>
    <row r="234" spans="1:120">
      <c r="A234" s="51">
        <v>53</v>
      </c>
      <c r="B234" s="51">
        <v>82</v>
      </c>
      <c r="C234" s="51">
        <v>127</v>
      </c>
      <c r="D234" s="51">
        <v>262</v>
      </c>
      <c r="E234" s="51">
        <v>53</v>
      </c>
      <c r="CQ234" s="54" t="s">
        <v>715</v>
      </c>
      <c r="CR234" s="83">
        <v>2.5900900900900901</v>
      </c>
      <c r="CS234" s="83">
        <v>4.9149338374291114</v>
      </c>
      <c r="CT234" s="83">
        <v>15.402298850574713</v>
      </c>
      <c r="DE234" s="51"/>
      <c r="DL234" s="51"/>
      <c r="DM234" s="51"/>
      <c r="DN234" s="51"/>
      <c r="DO234" s="52"/>
      <c r="DP234" s="53"/>
    </row>
    <row r="235" spans="1:120">
      <c r="A235" s="51">
        <v>58</v>
      </c>
      <c r="B235" s="51">
        <v>85</v>
      </c>
      <c r="C235" s="51">
        <v>121</v>
      </c>
      <c r="D235" s="51">
        <v>264</v>
      </c>
      <c r="E235" s="51">
        <v>58</v>
      </c>
      <c r="CQ235" s="54" t="s">
        <v>716</v>
      </c>
      <c r="CR235" s="83">
        <v>2.9842342342342345</v>
      </c>
      <c r="CS235" s="83">
        <v>5.1669817265280402</v>
      </c>
      <c r="CT235" s="83">
        <v>14.597701149425287</v>
      </c>
      <c r="DE235" s="51"/>
      <c r="DL235" s="51"/>
      <c r="DM235" s="51"/>
      <c r="DN235" s="51"/>
      <c r="DO235" s="52"/>
      <c r="DP235" s="53"/>
    </row>
    <row r="236" spans="1:120">
      <c r="A236" s="51">
        <f>Brazil!D210+China!D325+Australia!D313+'South Africa'!D115</f>
        <v>50</v>
      </c>
      <c r="B236" s="51">
        <f>Brazil!E210+China!E325+Australia!E313+'South Africa'!E115</f>
        <v>94</v>
      </c>
      <c r="C236" s="51">
        <f>Brazil!F210+China!F325+Australia!F313+'South Africa'!F115</f>
        <v>121</v>
      </c>
      <c r="D236" s="51">
        <f>Brazil!G210+China!G325+Australia!G313+'South Africa'!G115</f>
        <v>83</v>
      </c>
      <c r="E236" s="51">
        <v>50</v>
      </c>
      <c r="CQ236" s="54" t="s">
        <v>717</v>
      </c>
      <c r="CR236" s="83">
        <v>3.2657657657657655</v>
      </c>
      <c r="CS236" s="83">
        <v>5.3560176433522368</v>
      </c>
      <c r="CT236" s="83">
        <v>13.908045977011493</v>
      </c>
      <c r="DE236" s="51"/>
      <c r="DL236" s="51"/>
      <c r="DM236" s="51"/>
      <c r="DN236" s="51"/>
      <c r="DO236" s="52"/>
      <c r="DP236" s="53"/>
    </row>
    <row r="237" spans="1:120">
      <c r="A237" s="51">
        <f>'South Africa'!D116+Australia!D314+China!D326+Brazil!D211</f>
        <v>50</v>
      </c>
      <c r="B237" s="51">
        <f>'South Africa'!E116+Australia!E314+China!E326+Brazil!E211</f>
        <v>107</v>
      </c>
      <c r="C237" s="51">
        <f>'South Africa'!F116+Australia!F314+China!F326+Brazil!F211</f>
        <v>113</v>
      </c>
      <c r="D237" s="51">
        <f>'South Africa'!G116+Australia!G314+China!G326+Brazil!G211</f>
        <v>84</v>
      </c>
      <c r="E237" s="51">
        <v>50</v>
      </c>
      <c r="CQ237" s="54" t="s">
        <v>718</v>
      </c>
      <c r="CR237" s="83">
        <v>2.8153153153153152</v>
      </c>
      <c r="CS237" s="83">
        <v>5.9231253938248267</v>
      </c>
      <c r="CT237" s="83">
        <v>13.908045977011493</v>
      </c>
      <c r="DE237" s="51"/>
      <c r="DL237" s="51"/>
      <c r="DM237" s="51"/>
      <c r="DN237" s="51"/>
      <c r="DO237" s="52"/>
      <c r="DP237" s="53"/>
    </row>
    <row r="238" spans="1:120">
      <c r="A238" s="51">
        <f>'South Africa'!D117+Australia!D315+China!D327+Brazil!D212</f>
        <v>44</v>
      </c>
      <c r="B238" s="51">
        <f>'South Africa'!E117+Australia!E315+China!E327+Brazil!E212</f>
        <v>101</v>
      </c>
      <c r="C238" s="51">
        <f>'South Africa'!F117+Australia!F315+China!F327+Brazil!F212</f>
        <v>120</v>
      </c>
      <c r="D238" s="51">
        <f>'South Africa'!G117+Australia!G315+China!G327+Brazil!G212</f>
        <v>74</v>
      </c>
      <c r="E238" s="51">
        <v>44</v>
      </c>
      <c r="CQ238" s="54" t="s">
        <v>719</v>
      </c>
      <c r="CR238" s="83">
        <v>2.8153153153153152</v>
      </c>
      <c r="CS238" s="83">
        <v>6.7422810333963454</v>
      </c>
      <c r="CT238" s="83">
        <v>12.988505747126435</v>
      </c>
      <c r="DE238" s="51"/>
      <c r="DL238" s="51"/>
      <c r="DM238" s="51"/>
      <c r="DN238" s="51"/>
      <c r="DO238" s="52"/>
      <c r="DP238" s="53"/>
    </row>
    <row r="239" spans="1:120">
      <c r="A239" s="51">
        <f>'South Africa'!$D$118+Australia!$D$316+China!D328+Brazil!D213</f>
        <v>41</v>
      </c>
      <c r="B239" s="51">
        <f>'South Africa'!$E$118+Australia!$E$316+China!E328+Brazil!E213</f>
        <v>89</v>
      </c>
      <c r="C239" s="51">
        <f>'South Africa'!$F$118+Australia!$F$316+China!F328+Brazil!F213</f>
        <v>100</v>
      </c>
      <c r="D239" s="51">
        <f>'South Africa'!$G$118+Australia!$G$316+China!G328+Brazil!G213</f>
        <v>67</v>
      </c>
      <c r="E239" s="51">
        <v>41</v>
      </c>
      <c r="CQ239" s="54" t="s">
        <v>720</v>
      </c>
      <c r="CR239" s="83">
        <v>2.4774774774774775</v>
      </c>
      <c r="CS239" s="83">
        <v>6.3642091997479531</v>
      </c>
      <c r="CT239" s="83">
        <v>13.793103448275861</v>
      </c>
      <c r="DE239" s="51"/>
      <c r="DL239" s="51"/>
      <c r="DM239" s="51"/>
      <c r="DN239" s="51"/>
      <c r="DO239" s="52"/>
      <c r="DP239" s="53"/>
    </row>
    <row r="240" spans="1:120">
      <c r="A240" s="51">
        <f>'South Africa'!$D$119+Australia!D317+China!D329+Brazil!D214</f>
        <v>42</v>
      </c>
      <c r="B240" s="51">
        <f>'South Africa'!$E$119+Australia!E317+China!E329+Brazil!E214</f>
        <v>90</v>
      </c>
      <c r="C240" s="51">
        <f>'South Africa'!F119+Australia!F317+China!F329+Brazil!F214</f>
        <v>123</v>
      </c>
      <c r="D240" s="51">
        <f>'South Africa'!$G$119+Australia!G317+China!G329+Brazil!G214</f>
        <v>81</v>
      </c>
      <c r="E240" s="51">
        <v>42</v>
      </c>
      <c r="CQ240" s="54" t="s">
        <v>721</v>
      </c>
      <c r="CR240" s="83">
        <v>2.3085585585585586</v>
      </c>
      <c r="CS240" s="83">
        <v>5.6080655324511657</v>
      </c>
      <c r="CT240" s="83">
        <v>11.494252873563218</v>
      </c>
      <c r="DE240" s="51"/>
      <c r="DL240" s="51"/>
      <c r="DM240" s="51"/>
      <c r="DN240" s="51"/>
      <c r="DO240" s="52"/>
      <c r="DP240" s="53"/>
    </row>
    <row r="241" spans="1:120">
      <c r="A241" s="51">
        <f>'South Africa'!D120+Australia!D318+China!D330+Brazil!D215</f>
        <v>43</v>
      </c>
      <c r="B241" s="51">
        <f>'South Africa'!E120+Australia!E318+China!E330+Brazil!E215</f>
        <v>120</v>
      </c>
      <c r="C241" s="51">
        <f>'South Africa'!F120+Australia!F318+China!F330+Brazil!F215</f>
        <v>117</v>
      </c>
      <c r="D241" s="51">
        <f>'South Africa'!G120+Australia!G318+China!G330+Brazil!G215</f>
        <v>89</v>
      </c>
      <c r="E241" s="51">
        <v>43</v>
      </c>
      <c r="CQ241" s="54" t="s">
        <v>722</v>
      </c>
      <c r="CR241" s="83">
        <v>2.3648648648648649</v>
      </c>
      <c r="CS241" s="83">
        <v>5.6710775047258979</v>
      </c>
      <c r="CT241" s="83">
        <v>14.13793103448276</v>
      </c>
      <c r="DE241" s="51"/>
      <c r="DL241" s="51"/>
      <c r="DM241" s="51"/>
      <c r="DN241" s="51"/>
      <c r="DO241" s="52"/>
      <c r="DP241" s="53"/>
    </row>
    <row r="242" spans="1:120">
      <c r="A242" s="51">
        <f>'South Africa'!D121+Australia!D319+China!D331+Brazil!D216</f>
        <v>27</v>
      </c>
      <c r="B242" s="51">
        <f>'South Africa'!E121+Australia!E319+China!E331+Brazil!E216</f>
        <v>86</v>
      </c>
      <c r="C242" s="51">
        <f>'South Africa'!F121+Australia!F319+China!F331+Brazil!F216</f>
        <v>100</v>
      </c>
      <c r="D242" s="51">
        <f>'South Africa'!G121+Australia!G319+China!G331+Brazil!G216</f>
        <v>55</v>
      </c>
      <c r="E242" s="51">
        <v>27</v>
      </c>
      <c r="CQ242" s="54" t="s">
        <v>723</v>
      </c>
      <c r="CR242" s="83">
        <v>2.4211711711711712</v>
      </c>
      <c r="CS242" s="83">
        <v>7.5614366729678641</v>
      </c>
      <c r="CT242" s="83">
        <v>13.448275862068964</v>
      </c>
      <c r="DE242" s="51"/>
      <c r="DL242" s="51"/>
      <c r="DM242" s="51"/>
      <c r="DN242" s="51"/>
      <c r="DO242" s="52"/>
      <c r="DP242" s="53"/>
    </row>
    <row r="243" spans="1:120">
      <c r="A243" s="51">
        <f>'South Africa'!D122+Australia!D320+China!D332+Brazil!D217</f>
        <v>36</v>
      </c>
      <c r="B243" s="51">
        <f>'South Africa'!E122+Australia!E320+China!E332+Brazil!E217</f>
        <v>90</v>
      </c>
      <c r="C243" s="51">
        <f>'South Africa'!F122+Australia!F320+China!F332+Brazil!F217</f>
        <v>112</v>
      </c>
      <c r="D243" s="51">
        <f>'South Africa'!G122+Australia!G320+China!G332+Brazil!G217</f>
        <v>67</v>
      </c>
      <c r="E243" s="51">
        <v>36</v>
      </c>
      <c r="CQ243" s="54" t="s">
        <v>724</v>
      </c>
      <c r="CR243" s="83">
        <v>1.4991671293725708</v>
      </c>
      <c r="CS243" s="83">
        <v>5.3716427232979393</v>
      </c>
      <c r="CT243" s="83">
        <v>11.160714285714286</v>
      </c>
      <c r="DE243" s="51"/>
      <c r="DL243" s="51"/>
      <c r="DM243" s="51"/>
      <c r="DN243" s="51"/>
      <c r="DO243" s="52"/>
      <c r="DP243" s="53"/>
    </row>
    <row r="244" spans="1:120">
      <c r="A244" s="51">
        <f>'South Africa'!D123+Australia!$D$321+China!$D$333+Brazil!$D$218</f>
        <v>44</v>
      </c>
      <c r="B244" s="51">
        <f>'South Africa'!E123+Australia!$E$321+China!$E$333+Brazil!$E$218</f>
        <v>88</v>
      </c>
      <c r="C244" s="51">
        <f>'South Africa'!F123+Australia!$F$321+China!$F$333+Brazil!$F$218</f>
        <v>114</v>
      </c>
      <c r="D244" s="51">
        <f>'South Africa'!G123+Australia!$G$321+China!$G$333+Brazil!$G$218</f>
        <v>78</v>
      </c>
      <c r="E244" s="51">
        <v>44</v>
      </c>
      <c r="CQ244" s="54" t="s">
        <v>725</v>
      </c>
      <c r="CR244" s="83">
        <v>1.9988895058300944</v>
      </c>
      <c r="CS244" s="83">
        <v>5.6214865708931914</v>
      </c>
      <c r="CT244" s="83">
        <v>12.5</v>
      </c>
      <c r="DE244" s="51"/>
      <c r="DL244" s="51"/>
      <c r="DM244" s="51"/>
      <c r="DN244" s="51"/>
      <c r="DO244" s="52"/>
      <c r="DP244" s="53"/>
    </row>
    <row r="245" spans="1:120">
      <c r="A245" s="51">
        <f>'South Africa'!D124+Australia!D322+China!D334+Brazil!D219</f>
        <v>44</v>
      </c>
      <c r="B245" s="51">
        <f>'South Africa'!E124+Australia!E322+China!E334+Brazil!E219</f>
        <v>93</v>
      </c>
      <c r="C245" s="51">
        <f>'South Africa'!F124+Australia!F322+China!F334+Brazil!F219</f>
        <v>111</v>
      </c>
      <c r="D245" s="51">
        <f>'South Africa'!G124+Australia!G322+China!G334+Brazil!G219</f>
        <v>84</v>
      </c>
      <c r="E245" s="51">
        <v>44</v>
      </c>
      <c r="CQ245" s="54" t="s">
        <v>726</v>
      </c>
      <c r="CR245" s="83">
        <v>2.4430871737923376</v>
      </c>
      <c r="CS245" s="83">
        <v>5.4965646470955649</v>
      </c>
      <c r="CT245" s="83">
        <v>12.723214285714285</v>
      </c>
      <c r="DE245" s="51"/>
      <c r="DL245" s="51"/>
      <c r="DM245" s="51"/>
      <c r="DN245" s="51"/>
      <c r="DO245" s="52"/>
      <c r="DP245" s="53"/>
    </row>
    <row r="246" spans="1:120">
      <c r="A246" s="51">
        <f>'South Africa'!D125+Australia!D323+China!D335+Brazil!D220</f>
        <v>50</v>
      </c>
      <c r="B246" s="51">
        <f>'South Africa'!E125+Australia!E323+China!E335+Brazil!E220</f>
        <v>97</v>
      </c>
      <c r="C246" s="51">
        <f>'South Africa'!F125+Australia!F323+China!F335+Brazil!F220</f>
        <v>112</v>
      </c>
      <c r="D246" s="51">
        <f>'South Africa'!G125+Australia!G323+China!G335+Brazil!G220</f>
        <v>88</v>
      </c>
      <c r="E246" s="51">
        <v>50</v>
      </c>
      <c r="CQ246" s="54" t="s">
        <v>727</v>
      </c>
      <c r="CR246" s="83">
        <v>2.4430871737923376</v>
      </c>
      <c r="CS246" s="83">
        <v>5.8088694565896315</v>
      </c>
      <c r="CT246" s="83">
        <v>12.388392857142858</v>
      </c>
      <c r="DE246" s="51"/>
      <c r="DL246" s="51"/>
      <c r="DM246" s="51"/>
      <c r="DN246" s="51"/>
      <c r="DO246" s="52"/>
      <c r="DP246" s="53"/>
    </row>
    <row r="247" spans="1:120">
      <c r="A247" s="51">
        <f>Indonesia!D164+'South Africa'!D126+Australia!D324+China!D336+Brazil!D221</f>
        <v>46</v>
      </c>
      <c r="B247" s="51">
        <f>Indonesia!E164+'South Africa'!E126+Australia!E324+China!E336+Brazil!E221</f>
        <v>123</v>
      </c>
      <c r="C247" s="51">
        <f>Indonesia!F164+'South Africa'!F126+Australia!F324+China!F336+Brazil!F221</f>
        <v>128</v>
      </c>
      <c r="D247" s="51">
        <f>Indonesia!G164+'South Africa'!G126+Australia!G324+China!G336+Brazil!G221</f>
        <v>126</v>
      </c>
      <c r="E247" s="51">
        <v>46</v>
      </c>
      <c r="CQ247" s="54" t="s">
        <v>728</v>
      </c>
      <c r="CR247" s="83">
        <v>2.7762354247640197</v>
      </c>
      <c r="CS247" s="83">
        <v>6.0587133041848844</v>
      </c>
      <c r="CT247" s="83">
        <v>12.5</v>
      </c>
      <c r="DE247" s="51"/>
      <c r="DL247" s="51"/>
      <c r="DM247" s="51"/>
      <c r="DN247" s="51"/>
      <c r="DO247" s="52"/>
      <c r="DP247" s="53"/>
    </row>
    <row r="248" spans="1:120">
      <c r="A248" s="51">
        <f>Indonesia!D165+'South Africa'!D127+Australia!D325+China!D337+Brazil!D222</f>
        <v>58</v>
      </c>
      <c r="B248" s="51">
        <f>Indonesia!E165+'South Africa'!E127+Australia!E325+China!E337+Brazil!E222</f>
        <v>118</v>
      </c>
      <c r="C248" s="51">
        <f>Indonesia!F165+'South Africa'!F127+Australia!F325+China!F337+Brazil!F222</f>
        <v>144</v>
      </c>
      <c r="D248" s="51">
        <f>Indonesia!G165+'South Africa'!G127+Australia!G325+China!G337+Brazil!G222</f>
        <v>145</v>
      </c>
      <c r="E248" s="51">
        <v>58</v>
      </c>
      <c r="CQ248" s="54" t="s">
        <v>729</v>
      </c>
      <c r="CR248" s="83">
        <v>2.5541365907828983</v>
      </c>
      <c r="CS248" s="83">
        <v>7.6826983135540292</v>
      </c>
      <c r="CT248" s="83">
        <v>14.285714285714285</v>
      </c>
      <c r="DE248" s="51"/>
      <c r="DL248" s="51"/>
      <c r="DM248" s="51"/>
      <c r="DN248" s="51"/>
      <c r="DO248" s="52"/>
      <c r="DP248" s="53"/>
    </row>
    <row r="249" spans="1:120">
      <c r="A249" s="51">
        <f>Indonesia!D166+'South Africa'!D128+Australia!D326+China!D338+Brazil!D223</f>
        <v>50</v>
      </c>
      <c r="B249" s="51">
        <f>Indonesia!E166+'South Africa'!E128+Australia!E326+China!E338+Brazil!E223</f>
        <v>108</v>
      </c>
      <c r="C249" s="51">
        <f>Indonesia!F166+'South Africa'!F128+Australia!F326+China!F338+Brazil!F223</f>
        <v>124</v>
      </c>
      <c r="D249" s="51">
        <f>Indonesia!G166+'South Africa'!G128+Australia!G326+China!G338+Brazil!G223</f>
        <v>112</v>
      </c>
      <c r="E249" s="51">
        <v>50</v>
      </c>
      <c r="CQ249" s="54" t="s">
        <v>730</v>
      </c>
      <c r="CR249" s="83">
        <v>3.220433092726263</v>
      </c>
      <c r="CS249" s="83">
        <v>7.3703935040599617</v>
      </c>
      <c r="CT249" s="83">
        <v>16.071428571428573</v>
      </c>
      <c r="DE249" s="51"/>
      <c r="DL249" s="51"/>
      <c r="DM249" s="51"/>
      <c r="DN249" s="51"/>
      <c r="DO249" s="52"/>
      <c r="DP249" s="53"/>
    </row>
    <row r="250" spans="1:120">
      <c r="A250" s="51">
        <f>Indonesia!D167+'South Africa'!D129+Australia!D327+China!D339+Brazil!D224</f>
        <v>61</v>
      </c>
      <c r="B250" s="51">
        <f>Indonesia!E167+'South Africa'!E129+Australia!E327+China!E339+Brazil!E224</f>
        <v>125</v>
      </c>
      <c r="C250" s="51">
        <f>Indonesia!F167+'South Africa'!F129+Australia!F327+China!F339+Brazil!F224</f>
        <v>129</v>
      </c>
      <c r="D250" s="51">
        <f>Indonesia!G167+'South Africa'!G129+Australia!G327+China!G339+Brazil!G224</f>
        <v>128</v>
      </c>
      <c r="E250" s="51">
        <v>61</v>
      </c>
      <c r="CQ250" s="54" t="s">
        <v>731</v>
      </c>
      <c r="CR250" s="83">
        <v>2.7762354247640197</v>
      </c>
      <c r="CS250" s="83">
        <v>6.7457838850718304</v>
      </c>
      <c r="CT250" s="83">
        <v>13.839285714285715</v>
      </c>
      <c r="DE250" s="51"/>
      <c r="DL250" s="51"/>
      <c r="DM250" s="51"/>
      <c r="DN250" s="51"/>
      <c r="DO250" s="52"/>
      <c r="DP250" s="53"/>
    </row>
    <row r="251" spans="1:120">
      <c r="A251" s="51">
        <f>Indonesia!D168+'South Africa'!D130+Australia!D328+China!D340+Brazil!D225</f>
        <v>81</v>
      </c>
      <c r="B251" s="51">
        <f>Indonesia!E168+'South Africa'!E130+Australia!E328+China!E340+Brazil!E225</f>
        <v>112</v>
      </c>
      <c r="C251" s="51">
        <f>Indonesia!F168+'South Africa'!F130+Australia!F328+China!F340+Brazil!F225</f>
        <v>153</v>
      </c>
      <c r="D251" s="51">
        <f>Indonesia!G168+'South Africa'!G130+Australia!G328+China!G340+Brazil!G225</f>
        <v>127</v>
      </c>
      <c r="E251" s="51">
        <v>81</v>
      </c>
      <c r="CQ251" s="54" t="s">
        <v>732</v>
      </c>
      <c r="CR251" s="83">
        <v>3.387007218212104</v>
      </c>
      <c r="CS251" s="83">
        <v>7.8076202373516548</v>
      </c>
      <c r="CT251" s="83">
        <v>14.397321428571427</v>
      </c>
      <c r="DE251" s="51"/>
      <c r="DL251" s="51"/>
      <c r="DM251" s="51"/>
      <c r="DN251" s="51"/>
      <c r="DO251" s="52"/>
      <c r="DP251" s="53"/>
    </row>
    <row r="252" spans="1:120">
      <c r="A252" s="51">
        <f>Indonesia!D169+'South Africa'!D131+Australia!D329+China!D341+Brazil!D226</f>
        <v>60</v>
      </c>
      <c r="B252" s="51">
        <f>Indonesia!E169+'South Africa'!E131+Australia!E329+China!E341+Brazil!E226</f>
        <v>113</v>
      </c>
      <c r="C252" s="51">
        <f>Indonesia!F169+'South Africa'!F131+Australia!F329+China!F341+Brazil!F226</f>
        <v>152</v>
      </c>
      <c r="D252" s="51">
        <f>Indonesia!G169+'South Africa'!G131+Australia!G329+China!G341+Brazil!G226</f>
        <v>105</v>
      </c>
      <c r="E252" s="51">
        <v>60</v>
      </c>
      <c r="CQ252" s="54" t="s">
        <v>733</v>
      </c>
      <c r="CR252" s="83">
        <v>4.4975013881177128</v>
      </c>
      <c r="CS252" s="83">
        <v>6.9956277326670824</v>
      </c>
      <c r="CT252" s="83">
        <v>17.075892857142858</v>
      </c>
      <c r="DE252" s="51"/>
      <c r="DL252" s="51"/>
      <c r="DM252" s="51"/>
      <c r="DN252" s="51"/>
      <c r="DO252" s="52"/>
      <c r="DP252" s="53"/>
    </row>
    <row r="253" spans="1:120">
      <c r="A253" s="51">
        <f>Indonesia!D170+'South Africa'!D132+Australia!D330+China!D342+Brazil!D227</f>
        <v>73</v>
      </c>
      <c r="B253" s="51">
        <f>Indonesia!E170+'South Africa'!E132+Australia!E330+China!E342+Brazil!E227</f>
        <v>129</v>
      </c>
      <c r="C253" s="51">
        <f>Indonesia!F170+'South Africa'!F132+Australia!F330+China!F342+Brazil!F227</f>
        <v>179</v>
      </c>
      <c r="D253" s="51">
        <f>Indonesia!G170+'South Africa'!G132+Australia!G330+China!G342+Brazil!G227</f>
        <v>117</v>
      </c>
      <c r="E253" s="51">
        <v>73</v>
      </c>
      <c r="CQ253" s="54" t="s">
        <v>734</v>
      </c>
      <c r="CR253" s="83">
        <v>3.3314825097168237</v>
      </c>
      <c r="CS253" s="83">
        <v>7.058088694565896</v>
      </c>
      <c r="CT253" s="83">
        <v>16.964285714285715</v>
      </c>
      <c r="DE253" s="51"/>
      <c r="DL253" s="51"/>
      <c r="DM253" s="51"/>
      <c r="DN253" s="51"/>
      <c r="DO253" s="52"/>
      <c r="DP253" s="53"/>
    </row>
    <row r="254" spans="1:120">
      <c r="A254" s="51">
        <f>Indonesia!D171+'South Africa'!D133+Australia!D331+China!D343+Brazil!D228</f>
        <v>78</v>
      </c>
      <c r="B254" s="51">
        <f>Indonesia!E171+'South Africa'!E133+Australia!E331+China!E343+Brazil!E228</f>
        <v>142</v>
      </c>
      <c r="C254" s="51">
        <f>Indonesia!F171+'South Africa'!F133+Australia!F331+China!F343+Brazil!F228</f>
        <v>151</v>
      </c>
      <c r="D254" s="51">
        <f>Indonesia!G171+'South Africa'!G133+Australia!G331+China!G343+Brazil!G228</f>
        <v>152</v>
      </c>
      <c r="E254" s="51">
        <v>78</v>
      </c>
      <c r="CQ254" s="54" t="s">
        <v>735</v>
      </c>
      <c r="CR254" s="83">
        <v>4.0533037201554691</v>
      </c>
      <c r="CS254" s="83">
        <v>8.0574640849469077</v>
      </c>
      <c r="CT254" s="83">
        <v>19.977678571428573</v>
      </c>
      <c r="DE254" s="51"/>
      <c r="DL254" s="51"/>
      <c r="DM254" s="51"/>
      <c r="DN254" s="51"/>
      <c r="DO254" s="52"/>
      <c r="DP254" s="53"/>
    </row>
    <row r="255" spans="1:120">
      <c r="A255" s="51">
        <f>Indonesia!D172+'South Africa'!D134+Australia!D332+China!D344+Brazil!D229</f>
        <v>70</v>
      </c>
      <c r="B255" s="51">
        <f>Indonesia!E172+'South Africa'!E134+Australia!E332+China!E344+Brazil!E229</f>
        <v>126</v>
      </c>
      <c r="C255" s="51">
        <f>Indonesia!F172+'South Africa'!F134+Australia!F332+China!F344+Brazil!F229</f>
        <v>171</v>
      </c>
      <c r="D255" s="51">
        <f>Indonesia!G172+'South Africa'!G134+Australia!G332+China!G344+Brazil!G229</f>
        <v>149</v>
      </c>
      <c r="E255" s="51">
        <v>70</v>
      </c>
      <c r="CQ255" s="54" t="s">
        <v>736</v>
      </c>
      <c r="CR255" s="83">
        <v>4.3309272626318718</v>
      </c>
      <c r="CS255" s="83">
        <v>8.869456589631481</v>
      </c>
      <c r="CT255" s="83">
        <v>16.852678571428573</v>
      </c>
      <c r="DE255" s="51"/>
      <c r="DL255" s="51"/>
      <c r="DM255" s="51"/>
      <c r="DN255" s="51"/>
      <c r="DO255" s="52"/>
      <c r="DP255" s="53"/>
    </row>
    <row r="256" spans="1:120">
      <c r="A256" s="51">
        <f>Indonesia!D173+'South Africa'!D135+Australia!D333+China!D345+Brazil!D230</f>
        <v>66</v>
      </c>
      <c r="B256" s="51">
        <f>Indonesia!E173+'South Africa'!E135+Australia!E333+China!E345+Brazil!E230</f>
        <v>130</v>
      </c>
      <c r="C256" s="51">
        <f>Indonesia!F173+'South Africa'!F135+Australia!F333+China!F345+Brazil!F230</f>
        <v>158</v>
      </c>
      <c r="D256" s="51">
        <f>Indonesia!G173+'South Africa'!G135+Australia!G333+China!G345+Brazil!G230</f>
        <v>148</v>
      </c>
      <c r="E256" s="51">
        <v>66</v>
      </c>
      <c r="CQ256" s="54" t="s">
        <v>737</v>
      </c>
      <c r="CR256" s="83">
        <v>3.8867295946696281</v>
      </c>
      <c r="CS256" s="83">
        <v>7.8700811992504685</v>
      </c>
      <c r="CT256" s="83">
        <v>19.084821428571427</v>
      </c>
      <c r="DE256" s="51"/>
      <c r="DL256" s="51"/>
      <c r="DM256" s="51"/>
      <c r="DN256" s="51"/>
      <c r="DO256" s="52"/>
      <c r="DP256" s="53"/>
    </row>
    <row r="257" spans="1:120">
      <c r="A257" s="51">
        <f>Indonesia!D174+'South Africa'!D136+Australia!D334+China!D346+Brazil!D231</f>
        <v>62</v>
      </c>
      <c r="B257" s="51">
        <f>Indonesia!E174+'South Africa'!E136+Australia!E334+China!E346+Brazil!E231</f>
        <v>153</v>
      </c>
      <c r="C257" s="51">
        <f>Indonesia!F174+'South Africa'!F136+Australia!F334+China!F346+Brazil!F231</f>
        <v>151</v>
      </c>
      <c r="D257" s="51">
        <f>Indonesia!G174+'South Africa'!G136+Australia!G334+China!G346+Brazil!G231</f>
        <v>157</v>
      </c>
      <c r="E257" s="51">
        <v>62</v>
      </c>
      <c r="CQ257" s="54" t="s">
        <v>738</v>
      </c>
      <c r="CR257" s="83">
        <v>3.6646307606885067</v>
      </c>
      <c r="CS257" s="83">
        <v>8.1199250468457222</v>
      </c>
      <c r="CT257" s="83">
        <v>17.633928571428573</v>
      </c>
      <c r="DE257" s="51"/>
      <c r="DL257" s="51"/>
      <c r="DM257" s="51"/>
      <c r="DN257" s="51"/>
      <c r="DO257" s="52"/>
      <c r="DP257" s="53"/>
    </row>
    <row r="258" spans="1:120">
      <c r="A258" s="51">
        <f>Indonesia!D175+'South Africa'!D137+Australia!D335+China!D347+Brazil!D232</f>
        <v>66</v>
      </c>
      <c r="B258" s="51">
        <f>Indonesia!E175+'South Africa'!E137+Australia!E335+China!E347+Brazil!E232</f>
        <v>148</v>
      </c>
      <c r="C258" s="51">
        <f>Indonesia!F175+'South Africa'!F137+Australia!F335+China!F347+Brazil!F232</f>
        <v>138</v>
      </c>
      <c r="D258" s="51">
        <f>Indonesia!G175+'South Africa'!G137+Australia!G335+China!G347+Brazil!G232</f>
        <v>162</v>
      </c>
      <c r="E258" s="51">
        <v>66</v>
      </c>
      <c r="CQ258" s="54" t="s">
        <v>739</v>
      </c>
      <c r="CR258" s="83">
        <v>3.4425319267073844</v>
      </c>
      <c r="CS258" s="83">
        <v>9.5565271705184269</v>
      </c>
      <c r="CT258" s="83">
        <v>16.852678571428573</v>
      </c>
      <c r="DE258" s="51"/>
      <c r="DL258" s="51"/>
      <c r="DM258" s="51"/>
      <c r="DN258" s="51"/>
      <c r="DO258" s="52"/>
      <c r="DP258" s="53"/>
    </row>
    <row r="259" spans="1:120">
      <c r="A259" s="51">
        <f>Indonesia!D176+'South Africa'!D138+Australia!D336+China!D348+Brazil!D233</f>
        <v>59</v>
      </c>
      <c r="B259" s="51">
        <f>Indonesia!E176+'South Africa'!E138+Australia!E336+China!E348+Brazil!E233</f>
        <v>131</v>
      </c>
      <c r="C259" s="51">
        <f>Indonesia!F176+'South Africa'!F138+Australia!F336+China!F348+Brazil!F233</f>
        <v>142</v>
      </c>
      <c r="D259" s="51">
        <f>Indonesia!G176+'South Africa'!G138+Australia!G336+China!G348+Brazil!G233</f>
        <v>132</v>
      </c>
      <c r="E259" s="51">
        <v>59</v>
      </c>
      <c r="CQ259" s="54" t="s">
        <v>740</v>
      </c>
      <c r="CR259" s="83">
        <v>3.6646307606885067</v>
      </c>
      <c r="CS259" s="83">
        <v>9.2442223610243595</v>
      </c>
      <c r="CT259" s="83">
        <v>15.401785714285715</v>
      </c>
      <c r="DE259" s="51"/>
      <c r="DL259" s="51"/>
      <c r="DM259" s="51"/>
      <c r="DN259" s="51"/>
      <c r="DO259" s="52"/>
      <c r="DP259" s="53"/>
    </row>
    <row r="260" spans="1:120">
      <c r="A260" s="51">
        <f>Indonesia!D177+'South Africa'!D139+Australia!D337+China!D349+Brazil!D234</f>
        <v>63</v>
      </c>
      <c r="B260" s="51">
        <f>Indonesia!E177+'South Africa'!E139+Australia!E337+China!E349+Brazil!E234</f>
        <v>140</v>
      </c>
      <c r="C260" s="51">
        <f>Indonesia!F177+'South Africa'!F139+Australia!F337+China!F349+Brazil!F234</f>
        <v>168</v>
      </c>
      <c r="D260" s="51">
        <f>Indonesia!G177+'South Africa'!G139+Australia!G337+China!G349+Brazil!G234</f>
        <v>148</v>
      </c>
      <c r="E260" s="51">
        <v>63</v>
      </c>
      <c r="CQ260" s="54" t="s">
        <v>741</v>
      </c>
      <c r="CR260" s="83">
        <v>3.2759578012215433</v>
      </c>
      <c r="CS260" s="83">
        <v>8.1823860087445333</v>
      </c>
      <c r="CT260" s="83">
        <v>15.848214285714285</v>
      </c>
      <c r="DE260" s="51"/>
      <c r="DL260" s="51"/>
      <c r="DM260" s="51"/>
      <c r="DN260" s="51"/>
      <c r="DO260" s="52"/>
      <c r="DP260" s="53"/>
    </row>
    <row r="261" spans="1:120">
      <c r="A261" s="51">
        <f>Indonesia!D178+'South Africa'!D140+Australia!D338+China!D350+Brazil!D235</f>
        <v>41</v>
      </c>
      <c r="B261" s="51">
        <f>Indonesia!E178+'South Africa'!E140+Australia!E338+China!E350+Brazil!E235</f>
        <v>115</v>
      </c>
      <c r="C261" s="51">
        <f>Indonesia!F178+'South Africa'!F140+Australia!F338+China!F350+Brazil!F235</f>
        <v>93</v>
      </c>
      <c r="D261" s="51">
        <f>Indonesia!G178+'South Africa'!G140+Australia!G338+China!G350+Brazil!G235</f>
        <v>46</v>
      </c>
      <c r="E261" s="51">
        <v>41</v>
      </c>
      <c r="CQ261" s="54" t="s">
        <v>742</v>
      </c>
      <c r="CR261" s="83">
        <v>3.4980566352026647</v>
      </c>
      <c r="CS261" s="83">
        <v>8.7445346658338536</v>
      </c>
      <c r="CT261" s="83">
        <v>18.75</v>
      </c>
      <c r="DE261" s="51"/>
      <c r="DL261" s="51"/>
      <c r="DM261" s="51"/>
      <c r="DN261" s="51"/>
      <c r="DO261" s="52"/>
      <c r="DP261" s="53"/>
    </row>
    <row r="262" spans="1:120">
      <c r="A262" s="51">
        <f>Indonesia!D179+'South Africa'!D141+Australia!D339+China!D351+Brazil!D236</f>
        <v>58</v>
      </c>
      <c r="B262" s="51">
        <f>Indonesia!E179+'South Africa'!E141+Australia!E339+China!E351+Brazil!E236</f>
        <v>141</v>
      </c>
      <c r="C262" s="51">
        <f>Indonesia!F179+'South Africa'!F141+Australia!F339+China!F351+Brazil!F236</f>
        <v>151</v>
      </c>
      <c r="D262" s="51">
        <f>Indonesia!G179+'South Africa'!G141+Australia!G339+China!G351+Brazil!G236</f>
        <v>139</v>
      </c>
      <c r="E262" s="51">
        <v>58</v>
      </c>
      <c r="CQ262" s="54" t="s">
        <v>743</v>
      </c>
      <c r="CR262" s="83">
        <v>2.2765130483064966</v>
      </c>
      <c r="CS262" s="83">
        <v>7.1830106183635225</v>
      </c>
      <c r="CT262" s="83">
        <v>10.379464285714286</v>
      </c>
      <c r="DE262" s="51"/>
      <c r="DL262" s="51"/>
      <c r="DM262" s="51"/>
      <c r="DN262" s="51"/>
      <c r="DO262" s="52"/>
      <c r="DP262" s="53"/>
    </row>
    <row r="263" spans="1:120">
      <c r="A263" s="51">
        <f>Indonesia!D180+'South Africa'!D142+Australia!D340+China!D352+Brazil!D237</f>
        <v>65</v>
      </c>
      <c r="B263" s="51">
        <f>Indonesia!E180+'South Africa'!E142+Australia!E340+China!E352+Brazil!E237</f>
        <v>140</v>
      </c>
      <c r="C263" s="51">
        <f>Indonesia!F180+'South Africa'!F142+Australia!F340+China!F352+Brazil!F237</f>
        <v>158</v>
      </c>
      <c r="D263" s="51">
        <f>Indonesia!G180+'South Africa'!G142+Australia!G340+China!G352+Brazil!G237</f>
        <v>149</v>
      </c>
      <c r="E263" s="51">
        <v>65</v>
      </c>
      <c r="CQ263" s="54" t="s">
        <v>744</v>
      </c>
      <c r="CR263" s="83">
        <v>3.220433092726263</v>
      </c>
      <c r="CS263" s="83">
        <v>8.8069956277326664</v>
      </c>
      <c r="CT263" s="83">
        <v>16.852678571428573</v>
      </c>
      <c r="DE263" s="51"/>
      <c r="DL263" s="51"/>
      <c r="DM263" s="51"/>
      <c r="DN263" s="51"/>
      <c r="DO263" s="52"/>
      <c r="DP263" s="53"/>
    </row>
    <row r="264" spans="1:120">
      <c r="A264" s="51">
        <f>Indonesia!D181+'South Africa'!D143+Australia!D341+China!D353+Brazil!D238</f>
        <v>60</v>
      </c>
      <c r="B264" s="51">
        <f>Indonesia!E181+'South Africa'!E143+Australia!E341+China!E353+Brazil!E238</f>
        <v>111</v>
      </c>
      <c r="C264" s="51">
        <f>Indonesia!F181+'South Africa'!F143+Australia!F341+China!F353+Brazil!F238</f>
        <v>135</v>
      </c>
      <c r="D264" s="51">
        <f>Indonesia!G181+'South Africa'!G143+Australia!G341+China!G353+Brazil!G238</f>
        <v>102</v>
      </c>
      <c r="E264" s="51">
        <v>60</v>
      </c>
      <c r="CQ264" s="54" t="s">
        <v>745</v>
      </c>
      <c r="CR264" s="83">
        <v>3.6091060521932263</v>
      </c>
      <c r="CS264" s="83">
        <v>8.7445346658338536</v>
      </c>
      <c r="CT264" s="83">
        <v>17.633928571428573</v>
      </c>
      <c r="DE264" s="51"/>
      <c r="DL264" s="51"/>
      <c r="DM264" s="51"/>
      <c r="DN264" s="51"/>
      <c r="DO264" s="52"/>
      <c r="DP264" s="53"/>
    </row>
    <row r="265" spans="1:120">
      <c r="A265" s="51">
        <f>Indonesia!D182+'South Africa'!D144+Australia!D342+China!D354+Brazil!D239</f>
        <v>76</v>
      </c>
      <c r="B265" s="51">
        <f>Indonesia!E182+'South Africa'!E144+Australia!E342+China!E354+Brazil!E239</f>
        <v>134</v>
      </c>
      <c r="C265" s="51">
        <f>Indonesia!F182+'South Africa'!F144+Australia!F342+China!F354+Brazil!F239</f>
        <v>146</v>
      </c>
      <c r="D265" s="51">
        <f>Indonesia!G182+'South Africa'!G144+Australia!G342+China!G354+Brazil!G239</f>
        <v>120</v>
      </c>
      <c r="E265" s="51">
        <v>76</v>
      </c>
      <c r="CQ265" s="54" t="s">
        <v>746</v>
      </c>
      <c r="CR265" s="83">
        <v>3.3314825097168237</v>
      </c>
      <c r="CS265" s="83">
        <v>6.9331667707682705</v>
      </c>
      <c r="CT265" s="83">
        <v>15.066964285714285</v>
      </c>
      <c r="DE265" s="51"/>
      <c r="DL265" s="51"/>
      <c r="DM265" s="51"/>
      <c r="DN265" s="51"/>
      <c r="DO265" s="52"/>
    </row>
    <row r="266" spans="1:120">
      <c r="A266" s="51">
        <f>Indonesia!D183+'South Africa'!D145+Australia!D343+China!D355+Brazil!D240</f>
        <v>66</v>
      </c>
      <c r="B266" s="51">
        <f>Indonesia!E183+'South Africa'!E145+Australia!E343+China!E355+Brazil!E240</f>
        <v>146</v>
      </c>
      <c r="C266" s="51">
        <f>Indonesia!F183+'South Africa'!F145+Australia!F343+China!F355+Brazil!F240</f>
        <v>143</v>
      </c>
      <c r="D266" s="51">
        <f>Indonesia!G183+'South Africa'!G145+Australia!G343+China!G355+Brazil!G240</f>
        <v>98</v>
      </c>
      <c r="E266" s="51">
        <v>66</v>
      </c>
      <c r="CQ266" s="54" t="s">
        <v>747</v>
      </c>
      <c r="CR266" s="83">
        <v>4.2198778456413102</v>
      </c>
      <c r="CS266" s="83">
        <v>8.3697688944409734</v>
      </c>
      <c r="CT266" s="83">
        <v>16.294642857142858</v>
      </c>
      <c r="DE266" s="51"/>
      <c r="DL266" s="51"/>
      <c r="DM266" s="51"/>
      <c r="DN266" s="51"/>
      <c r="DO266" s="52"/>
    </row>
    <row r="267" spans="1:120">
      <c r="A267" s="51">
        <f>Indonesia!D184+'South Africa'!D146+Australia!D344+China!D356+Brazil!D241</f>
        <v>62</v>
      </c>
      <c r="B267" s="51">
        <f>Indonesia!E184+'South Africa'!E146+Australia!E344+China!E356+Brazil!E241</f>
        <v>148</v>
      </c>
      <c r="C267" s="51">
        <f>Indonesia!F184+'South Africa'!F146+Australia!F344+China!F356+Brazil!F241</f>
        <v>141</v>
      </c>
      <c r="D267" s="51">
        <f>Indonesia!G184+'South Africa'!G146+Australia!G344+China!G356+Brazil!G241</f>
        <v>99</v>
      </c>
      <c r="E267" s="51">
        <v>62</v>
      </c>
      <c r="CQ267" s="54" t="s">
        <v>748</v>
      </c>
      <c r="CR267" s="83">
        <v>3.6646307606885067</v>
      </c>
      <c r="CS267" s="83">
        <v>9.1193004372267339</v>
      </c>
      <c r="CT267" s="83">
        <v>15.959821428571427</v>
      </c>
      <c r="DE267" s="51"/>
      <c r="DL267" s="51"/>
      <c r="DM267" s="51"/>
      <c r="DN267" s="51"/>
      <c r="DO267" s="52"/>
    </row>
    <row r="268" spans="1:120">
      <c r="A268" s="51">
        <f>Indonesia!D185+'South Africa'!D147+Australia!D345+China!D357+Brazil!D242</f>
        <v>77</v>
      </c>
      <c r="B268" s="51">
        <f>Indonesia!E185+'South Africa'!E147+Australia!E345+China!E357+Brazil!E242</f>
        <v>120</v>
      </c>
      <c r="C268" s="51">
        <f>Indonesia!F185+'South Africa'!F147+Australia!F345+China!F357+Brazil!F242</f>
        <v>124</v>
      </c>
      <c r="D268" s="51">
        <f>Indonesia!G185+'South Africa'!G147+Australia!G345+China!G357+Brazil!G242</f>
        <v>91</v>
      </c>
      <c r="E268" s="51">
        <v>77</v>
      </c>
      <c r="CQ268" s="54" t="s">
        <v>749</v>
      </c>
      <c r="CR268" s="83">
        <v>3.2580136626379401</v>
      </c>
      <c r="CS268" s="83">
        <v>8.8835534213685481</v>
      </c>
      <c r="CT268" s="83">
        <v>13.891625615763548</v>
      </c>
      <c r="DE268" s="51"/>
      <c r="DL268" s="51"/>
      <c r="DM268" s="51"/>
      <c r="DN268" s="51"/>
      <c r="DO268" s="52"/>
    </row>
    <row r="269" spans="1:120">
      <c r="A269" s="51">
        <f>Indonesia!D186+'South Africa'!D148+Australia!D346+China!D358+Brazil!D243</f>
        <v>67</v>
      </c>
      <c r="B269" s="51">
        <f>Indonesia!E186+'South Africa'!E148+Australia!E346+China!E358+Brazil!E243</f>
        <v>126</v>
      </c>
      <c r="C269" s="51">
        <f>Indonesia!F186+'South Africa'!F148+Australia!F346+China!F358+Brazil!F243</f>
        <v>148</v>
      </c>
      <c r="D269" s="51">
        <f>Indonesia!G186+'South Africa'!G148+Australia!G346+China!G358+Brazil!G243</f>
        <v>102</v>
      </c>
      <c r="E269" s="51">
        <v>67</v>
      </c>
      <c r="CQ269" s="54" t="s">
        <v>750</v>
      </c>
      <c r="CR269" s="83">
        <v>4.0462427745664744</v>
      </c>
      <c r="CS269" s="83">
        <v>7.2028811524609839</v>
      </c>
      <c r="CT269" s="83">
        <v>12.216748768472907</v>
      </c>
      <c r="DE269" s="51"/>
      <c r="DL269" s="51"/>
      <c r="DM269" s="51"/>
      <c r="DN269" s="51"/>
      <c r="DO269" s="52"/>
    </row>
    <row r="270" spans="1:120">
      <c r="A270" s="51">
        <f>Indonesia!D187+'South Africa'!D149+Australia!D347+China!D359+Brazil!D244</f>
        <v>63</v>
      </c>
      <c r="B270" s="51">
        <f>Indonesia!E187+'South Africa'!E149+Australia!E347+China!E359+Brazil!E244</f>
        <v>126</v>
      </c>
      <c r="C270" s="51">
        <f>Indonesia!F187+'South Africa'!F149+Australia!F347+China!F359+Brazil!F244</f>
        <v>162</v>
      </c>
      <c r="D270" s="51">
        <f>Indonesia!G187+'South Africa'!G149+Australia!G347+China!G359+Brazil!G244</f>
        <v>103</v>
      </c>
      <c r="E270" s="51">
        <v>63</v>
      </c>
      <c r="CQ270" s="54" t="s">
        <v>751</v>
      </c>
      <c r="CR270" s="83">
        <v>3.5207566999474511</v>
      </c>
      <c r="CS270" s="83">
        <v>7.5630252100840334</v>
      </c>
      <c r="CT270" s="83">
        <v>14.58128078817734</v>
      </c>
      <c r="DE270" s="51"/>
      <c r="DL270" s="51"/>
      <c r="DM270" s="51"/>
      <c r="DN270" s="51"/>
      <c r="DO270" s="52"/>
    </row>
    <row r="271" spans="1:120">
      <c r="A271" s="51">
        <f>Indonesia!D188+'South Africa'!D150+Australia!D348+China!D360+Brazil!D245</f>
        <v>61</v>
      </c>
      <c r="B271" s="51">
        <f>Indonesia!E188+'South Africa'!E150+Australia!E348+China!E360+Brazil!E245</f>
        <v>102</v>
      </c>
      <c r="C271" s="51">
        <f>Indonesia!F188+'South Africa'!F150+Australia!F348+China!F360+Brazil!F245</f>
        <v>153</v>
      </c>
      <c r="D271" s="51">
        <f>Indonesia!G188+'South Africa'!G150+Australia!G348+China!G360+Brazil!G245</f>
        <v>97</v>
      </c>
      <c r="E271" s="51">
        <v>61</v>
      </c>
      <c r="CQ271" s="54" t="s">
        <v>752</v>
      </c>
      <c r="CR271" s="83">
        <v>3.3105622700998421</v>
      </c>
      <c r="CS271" s="83">
        <v>7.5630252100840334</v>
      </c>
      <c r="CT271" s="83">
        <v>15.960591133004925</v>
      </c>
      <c r="DE271" s="51"/>
      <c r="DL271" s="51"/>
      <c r="DM271" s="51"/>
      <c r="DN271" s="51"/>
      <c r="DO271" s="52"/>
    </row>
    <row r="272" spans="1:120">
      <c r="A272" s="51">
        <f>Indonesia!D189+'South Africa'!D151+Australia!D349+China!D361+Brazil!D246</f>
        <v>55</v>
      </c>
      <c r="B272" s="51">
        <f>Indonesia!E189+'South Africa'!E151+Australia!E349+China!E361+Brazil!E246</f>
        <v>95</v>
      </c>
      <c r="C272" s="51">
        <f>Indonesia!F189+'South Africa'!F151+Australia!F349+China!F361+Brazil!F246</f>
        <v>155</v>
      </c>
      <c r="D272" s="51">
        <f>Indonesia!G189+'South Africa'!G151+Australia!G349+China!G361+Brazil!G246</f>
        <v>91</v>
      </c>
      <c r="E272" s="51">
        <v>55</v>
      </c>
      <c r="CQ272" s="54" t="s">
        <v>753</v>
      </c>
      <c r="CR272" s="83">
        <v>3.2054650551760377</v>
      </c>
      <c r="CS272" s="83">
        <v>6.1224489795918364</v>
      </c>
      <c r="CT272" s="83">
        <v>15.073891625615762</v>
      </c>
      <c r="DE272" s="51"/>
      <c r="DL272" s="51"/>
      <c r="DM272" s="51"/>
      <c r="DN272" s="51"/>
      <c r="DO272" s="52"/>
    </row>
    <row r="273" spans="1:119">
      <c r="A273" s="51">
        <f>Indonesia!D190+'South Africa'!D152+Australia!D350+China!D362+Brazil!D247</f>
        <v>44</v>
      </c>
      <c r="B273" s="51">
        <f>Indonesia!E190+'South Africa'!E152+Australia!E350+China!E362+Brazil!E247</f>
        <v>95</v>
      </c>
      <c r="C273" s="51">
        <f>Indonesia!F190+'South Africa'!F152+Australia!F350+China!F362+Brazil!F247</f>
        <v>157</v>
      </c>
      <c r="D273" s="51">
        <f>Indonesia!G190+'South Africa'!G152+Australia!G350+China!G362+Brazil!G247</f>
        <v>104</v>
      </c>
      <c r="E273" s="51">
        <v>44</v>
      </c>
      <c r="CQ273" s="54" t="s">
        <v>754</v>
      </c>
      <c r="CR273" s="83">
        <v>2.8901734104046244</v>
      </c>
      <c r="CS273" s="83">
        <v>5.7022809123649463</v>
      </c>
      <c r="CT273" s="83">
        <v>15.270935960591133</v>
      </c>
      <c r="DE273" s="51"/>
      <c r="DL273" s="51"/>
      <c r="DM273" s="51"/>
      <c r="DN273" s="51"/>
      <c r="DO273" s="52"/>
    </row>
    <row r="274" spans="1:119">
      <c r="A274" s="51">
        <f>Indonesia!D191+'South Africa'!D153+Australia!D351+China!D363+Brazil!D248</f>
        <v>57</v>
      </c>
      <c r="B274" s="51">
        <f>Indonesia!E191+'South Africa'!E153+Australia!E351+China!E363+Brazil!E248</f>
        <v>102</v>
      </c>
      <c r="C274" s="51">
        <f>Indonesia!F191+'South Africa'!F153+Australia!F351+China!F363+Brazil!F248</f>
        <v>159</v>
      </c>
      <c r="D274" s="51">
        <f>Indonesia!G191+'South Africa'!G153+Australia!G351+China!G363+Brazil!G248</f>
        <v>106</v>
      </c>
      <c r="E274" s="51">
        <v>57</v>
      </c>
      <c r="CQ274" s="54" t="s">
        <v>755</v>
      </c>
      <c r="CR274" s="83">
        <v>2.3121387283236992</v>
      </c>
      <c r="CS274" s="83">
        <v>5.7022809123649463</v>
      </c>
      <c r="CT274" s="83">
        <v>15.467980295566502</v>
      </c>
      <c r="DE274" s="51"/>
      <c r="DL274" s="51"/>
      <c r="DM274" s="51"/>
      <c r="DN274" s="51"/>
      <c r="DO274" s="52"/>
    </row>
    <row r="275" spans="1:119">
      <c r="A275" s="51">
        <f>Indonesia!D192+'South Africa'!D154+Australia!D352+China!D364+Brazil!D249</f>
        <v>49</v>
      </c>
      <c r="B275" s="51">
        <f>Indonesia!E192+'South Africa'!E154+Australia!E352+China!E364+Brazil!E249</f>
        <v>105</v>
      </c>
      <c r="C275" s="51">
        <f>Indonesia!F192+'South Africa'!F154+Australia!F352+China!F364+Brazil!F249</f>
        <v>171</v>
      </c>
      <c r="D275" s="51">
        <f>Indonesia!G192+'South Africa'!G154+Australia!G352+China!G364+Brazil!G249</f>
        <v>84</v>
      </c>
      <c r="E275" s="51">
        <v>49</v>
      </c>
      <c r="CQ275" s="54" t="s">
        <v>756</v>
      </c>
      <c r="CR275" s="83">
        <v>2.9952706253284287</v>
      </c>
      <c r="CS275" s="83">
        <v>6.1224489795918364</v>
      </c>
      <c r="CT275" s="83">
        <v>15.665024630541872</v>
      </c>
      <c r="DE275" s="51"/>
      <c r="DL275" s="51"/>
      <c r="DM275" s="51"/>
      <c r="DN275" s="51"/>
      <c r="DO275" s="52"/>
    </row>
    <row r="276" spans="1:119">
      <c r="A276" s="51">
        <f>Indonesia!D193+'South Africa'!D155+Australia!D353+China!D365+Brazil!D250</f>
        <v>63</v>
      </c>
      <c r="B276" s="51">
        <f>Indonesia!E193+'South Africa'!E155+Australia!E353+China!E365+Brazil!E250</f>
        <v>86</v>
      </c>
      <c r="C276" s="51">
        <f>Indonesia!F193+'South Africa'!F155+Australia!F353+China!F365+Brazil!F250</f>
        <v>165</v>
      </c>
      <c r="D276" s="51">
        <f>Indonesia!G193+'South Africa'!G155+Australia!G353+China!G365+Brazil!G250</f>
        <v>98</v>
      </c>
      <c r="E276" s="51">
        <v>63</v>
      </c>
      <c r="CQ276" s="54" t="s">
        <v>757</v>
      </c>
      <c r="CR276" s="83">
        <v>2.5748817656332106</v>
      </c>
      <c r="CS276" s="83">
        <v>6.3025210084033612</v>
      </c>
      <c r="CT276" s="83">
        <v>16.847290640394089</v>
      </c>
      <c r="DE276" s="51"/>
      <c r="DL276" s="51"/>
      <c r="DM276" s="51"/>
      <c r="DN276" s="51"/>
      <c r="DO276" s="52"/>
    </row>
    <row r="277" spans="1:119">
      <c r="A277" s="51">
        <f>Indonesia!D194+'South Africa'!D156+Australia!D354+China!D366+Brazil!D251</f>
        <v>54</v>
      </c>
      <c r="B277" s="51">
        <f>Indonesia!E194+'South Africa'!E156+Australia!E354+China!E366+Brazil!E251</f>
        <v>101</v>
      </c>
      <c r="C277" s="51">
        <f>Indonesia!F194+'South Africa'!F156+Australia!F354+China!F366+Brazil!F251</f>
        <v>153</v>
      </c>
      <c r="D277" s="51">
        <f>Indonesia!G194+'South Africa'!G156+Australia!G354+China!G366+Brazil!G251</f>
        <v>97</v>
      </c>
      <c r="E277" s="51">
        <v>54</v>
      </c>
      <c r="CQ277" s="54" t="s">
        <v>758</v>
      </c>
      <c r="CR277" s="83">
        <v>3.3105622700998421</v>
      </c>
      <c r="CS277" s="83">
        <v>5.1620648259303721</v>
      </c>
      <c r="CT277" s="83">
        <v>16.256157635467979</v>
      </c>
      <c r="DE277" s="51"/>
      <c r="DL277" s="51"/>
      <c r="DM277" s="51"/>
      <c r="DN277" s="51"/>
      <c r="DO277" s="52"/>
    </row>
    <row r="278" spans="1:119">
      <c r="A278" s="51">
        <f>Indonesia!D195+'South Africa'!D157+Australia!D355+China!D367+Brazil!D252</f>
        <v>42</v>
      </c>
      <c r="B278" s="51">
        <f>Indonesia!E195+'South Africa'!E157+Australia!E355+China!E367+Brazil!E252</f>
        <v>117</v>
      </c>
      <c r="C278" s="51">
        <f>Indonesia!F195+'South Africa'!F157+Australia!F355+China!F367+Brazil!F252</f>
        <v>156</v>
      </c>
      <c r="D278" s="51">
        <f>Indonesia!G195+'South Africa'!G157+Australia!G355+China!G367+Brazil!G252</f>
        <v>92</v>
      </c>
      <c r="E278" s="51">
        <v>42</v>
      </c>
      <c r="CQ278" s="54" t="s">
        <v>759</v>
      </c>
      <c r="CR278" s="83">
        <v>2.837624802942722</v>
      </c>
      <c r="CS278" s="83">
        <v>6.0624249699879948</v>
      </c>
      <c r="CT278" s="83">
        <v>15.073891625615762</v>
      </c>
      <c r="DE278" s="51"/>
      <c r="DL278" s="51"/>
      <c r="DM278" s="51"/>
      <c r="DN278" s="51"/>
      <c r="DO278" s="52"/>
    </row>
    <row r="279" spans="1:119">
      <c r="A279" s="51">
        <f>Indonesia!D196+'South Africa'!D158+Australia!D356+China!D368+Brazil!D253</f>
        <v>45</v>
      </c>
      <c r="B279" s="51">
        <f>Indonesia!E196+'South Africa'!E158+Australia!E356+China!E368+Brazil!E253</f>
        <v>113</v>
      </c>
      <c r="C279" s="51">
        <f>Indonesia!F196+'South Africa'!F158+Australia!F356+China!F368+Brazil!F253</f>
        <v>170</v>
      </c>
      <c r="D279" s="51">
        <f>Indonesia!G196+'South Africa'!G158+Australia!G356+China!G368+Brazil!G253</f>
        <v>105</v>
      </c>
      <c r="E279" s="51">
        <v>45</v>
      </c>
      <c r="CQ279" s="54" t="s">
        <v>760</v>
      </c>
      <c r="CR279" s="83">
        <v>2.2070415133998948</v>
      </c>
      <c r="CS279" s="83">
        <v>7.0228091236494592</v>
      </c>
      <c r="CT279" s="83">
        <v>15.369458128078817</v>
      </c>
      <c r="DE279" s="51"/>
      <c r="DL279" s="51"/>
      <c r="DM279" s="51"/>
      <c r="DN279" s="51"/>
      <c r="DO279" s="52"/>
    </row>
    <row r="280" spans="1:119">
      <c r="A280" s="51">
        <f>Indonesia!D197+'South Africa'!D159+Australia!D357+China!D369+Brazil!D254</f>
        <v>49</v>
      </c>
      <c r="B280" s="51">
        <f>Indonesia!E197+'South Africa'!E159+Australia!E357+China!E369+Brazil!E254</f>
        <v>89</v>
      </c>
      <c r="C280" s="51">
        <f>Indonesia!F197+'South Africa'!F159+Australia!F357+China!F369+Brazil!F254</f>
        <v>154</v>
      </c>
      <c r="D280" s="51">
        <f>Indonesia!G197+'South Africa'!G159+Australia!G357+China!G369+Brazil!G254</f>
        <v>91</v>
      </c>
      <c r="E280" s="51">
        <v>49</v>
      </c>
      <c r="CQ280" s="54" t="s">
        <v>761</v>
      </c>
      <c r="CR280" s="83">
        <v>2.364687335785602</v>
      </c>
      <c r="CS280" s="83">
        <v>6.7827130852340929</v>
      </c>
      <c r="CT280" s="83">
        <v>16.748768472906402</v>
      </c>
      <c r="DE280" s="51"/>
      <c r="DL280" s="51"/>
      <c r="DM280" s="51"/>
      <c r="DN280" s="51"/>
      <c r="DO280" s="52"/>
    </row>
    <row r="281" spans="1:119">
      <c r="A281" s="51">
        <f>Indonesia!D198+'South Africa'!D160+Australia!D358+China!D370+Brazil!D255</f>
        <v>40</v>
      </c>
      <c r="B281" s="51">
        <f>Indonesia!E198+'South Africa'!E160+Australia!E358+China!E370+Brazil!E255</f>
        <v>112</v>
      </c>
      <c r="C281" s="51">
        <f>Indonesia!F198+'South Africa'!F160+Australia!F358+China!F370+Brazil!F255</f>
        <v>146</v>
      </c>
      <c r="D281" s="51">
        <f>Indonesia!G198+'South Africa'!G160+Australia!G358+China!G370+Brazil!G255</f>
        <v>96</v>
      </c>
      <c r="E281" s="51">
        <v>40</v>
      </c>
      <c r="CQ281" s="54" t="s">
        <v>762</v>
      </c>
      <c r="CR281" s="83">
        <v>2.5748817656332106</v>
      </c>
      <c r="CS281" s="83">
        <v>5.3421368547418968</v>
      </c>
      <c r="CT281" s="83">
        <v>15.172413793103448</v>
      </c>
      <c r="DE281" s="51"/>
      <c r="DL281" s="51"/>
      <c r="DM281" s="51"/>
      <c r="DN281" s="51"/>
      <c r="DO281" s="52"/>
    </row>
    <row r="282" spans="1:119">
      <c r="A282" s="51">
        <f>Indonesia!D199+'South Africa'!D161+Australia!D359+China!D371+Brazil!D256</f>
        <v>41</v>
      </c>
      <c r="B282" s="51">
        <f>Indonesia!E199+'South Africa'!E161+Australia!E359+China!E371+Brazil!E256</f>
        <v>109</v>
      </c>
      <c r="C282" s="51">
        <f>Indonesia!F199+'South Africa'!F161+Australia!F359+China!F371+Brazil!F256</f>
        <v>133</v>
      </c>
      <c r="D282" s="51">
        <f>Indonesia!G199+'South Africa'!G161+Australia!G359+China!G371+Brazil!G256</f>
        <v>95</v>
      </c>
      <c r="E282" s="51">
        <v>41</v>
      </c>
      <c r="CQ282" s="54" t="s">
        <v>763</v>
      </c>
      <c r="CR282" s="83">
        <v>2.0070245860511791</v>
      </c>
      <c r="CS282" s="83">
        <v>6.5497076023391818</v>
      </c>
      <c r="CT282" s="83">
        <v>13.721804511278195</v>
      </c>
      <c r="DE282" s="51"/>
      <c r="DL282" s="51"/>
      <c r="DM282" s="51"/>
      <c r="DN282" s="51"/>
      <c r="DO282" s="52"/>
    </row>
    <row r="283" spans="1:119">
      <c r="A283" s="51">
        <f>Indonesia!D200+'South Africa'!D162+Australia!D360+China!D372+Brazil!D257</f>
        <v>41</v>
      </c>
      <c r="B283" s="51">
        <f>Indonesia!E200+'South Africa'!E162+Australia!E360+China!E372+Brazil!E257</f>
        <v>106</v>
      </c>
      <c r="C283" s="51">
        <f>Indonesia!F200+'South Africa'!F162+Australia!F360+China!F372+Brazil!F257</f>
        <v>122</v>
      </c>
      <c r="D283" s="51">
        <f>Indonesia!G200+'South Africa'!G162+Australia!G360+China!G372+Brazil!G257</f>
        <v>85</v>
      </c>
      <c r="E283" s="51">
        <v>41</v>
      </c>
      <c r="CQ283" s="54" t="s">
        <v>764</v>
      </c>
      <c r="CR283" s="83">
        <v>2.0572002007024586</v>
      </c>
      <c r="CS283" s="83">
        <v>6.3742690058479532</v>
      </c>
      <c r="CT283" s="83">
        <v>12.5</v>
      </c>
      <c r="DE283" s="51"/>
      <c r="DL283" s="51"/>
      <c r="DM283" s="51"/>
      <c r="DN283" s="51"/>
      <c r="DO283" s="52"/>
    </row>
    <row r="284" spans="1:119">
      <c r="A284" s="51">
        <f>Indonesia!D201+'South Africa'!D163+Australia!D361+China!D373+Brazil!D258</f>
        <v>40</v>
      </c>
      <c r="B284" s="51">
        <f>Indonesia!E201+'South Africa'!E163+Australia!E361+China!E373+Brazil!E258</f>
        <v>112</v>
      </c>
      <c r="C284" s="51">
        <f>Indonesia!F201+'South Africa'!F163+Australia!F361+China!F373+Brazil!F258</f>
        <v>117</v>
      </c>
      <c r="D284" s="51">
        <f>Indonesia!G201+'South Africa'!G163+Australia!G361+China!G373+Brazil!G258</f>
        <v>95</v>
      </c>
      <c r="E284" s="51">
        <v>40</v>
      </c>
      <c r="CQ284" s="54" t="s">
        <v>765</v>
      </c>
      <c r="CR284" s="83">
        <v>2.0572002007024586</v>
      </c>
      <c r="CS284" s="83">
        <v>6.1988304093567255</v>
      </c>
      <c r="CT284" s="83">
        <v>11.466165413533833</v>
      </c>
      <c r="DE284" s="51"/>
      <c r="DL284" s="51"/>
      <c r="DM284" s="51"/>
      <c r="DN284" s="51"/>
      <c r="DO284" s="52"/>
    </row>
    <row r="285" spans="1:119">
      <c r="A285" s="51">
        <f>Indonesia!D202+'South Africa'!D164+Australia!D362+China!D374+Brazil!D259</f>
        <v>32</v>
      </c>
      <c r="B285" s="51">
        <f>Indonesia!E202+'South Africa'!E164+Australia!E362+China!E374+Brazil!E259</f>
        <v>113</v>
      </c>
      <c r="C285" s="51">
        <f>Indonesia!F202+'South Africa'!F164+Australia!F362+China!F374+Brazil!F259</f>
        <v>118</v>
      </c>
      <c r="D285" s="51">
        <f>Indonesia!G202+'South Africa'!G164+Australia!G362+China!G374+Brazil!G259</f>
        <v>97</v>
      </c>
      <c r="E285" s="51">
        <v>32</v>
      </c>
      <c r="CQ285" s="54" t="s">
        <v>766</v>
      </c>
      <c r="CR285" s="83">
        <v>2.0070245860511791</v>
      </c>
      <c r="CS285" s="83">
        <v>6.5497076023391818</v>
      </c>
      <c r="CT285" s="83">
        <v>10.996240601503759</v>
      </c>
      <c r="DE285" s="51"/>
      <c r="DL285" s="51"/>
      <c r="DM285" s="51"/>
      <c r="DN285" s="51"/>
      <c r="DO285" s="52"/>
    </row>
    <row r="286" spans="1:119">
      <c r="A286" s="51">
        <f>Indonesia!D203+'South Africa'!D165+Australia!D363+China!D375+Brazil!D260</f>
        <v>28</v>
      </c>
      <c r="B286" s="51">
        <f>Indonesia!E203+'South Africa'!E165+Australia!E363+China!E375+Brazil!E260</f>
        <v>108</v>
      </c>
      <c r="C286" s="51">
        <f>Indonesia!F203+'South Africa'!F165+Australia!F363+China!F375+Brazil!F260</f>
        <v>137</v>
      </c>
      <c r="D286" s="51">
        <f>Indonesia!G203+'South Africa'!G165+Australia!G363+China!G375+Brazil!G260</f>
        <v>94</v>
      </c>
      <c r="E286" s="51">
        <v>28</v>
      </c>
      <c r="CQ286" s="54" t="s">
        <v>767</v>
      </c>
      <c r="CR286" s="83">
        <v>1.6056196688409432</v>
      </c>
      <c r="CS286" s="83">
        <v>6.6081871345029244</v>
      </c>
      <c r="CT286" s="83">
        <v>11.090225563909774</v>
      </c>
      <c r="DE286" s="51"/>
      <c r="DL286" s="51"/>
      <c r="DM286" s="51"/>
      <c r="DN286" s="51"/>
      <c r="DO286" s="52"/>
    </row>
    <row r="287" spans="1:119">
      <c r="A287" s="51">
        <f>Indonesia!D204+'South Africa'!D166+Australia!D364+China!D376+Brazil!D261</f>
        <v>50</v>
      </c>
      <c r="B287" s="51">
        <f>Indonesia!E204+'South Africa'!E166+Australia!E364+China!E376+Brazil!E261</f>
        <v>118</v>
      </c>
      <c r="C287" s="51">
        <f>Indonesia!F204+'South Africa'!F166+Australia!F364+China!F376+Brazil!F261</f>
        <v>140</v>
      </c>
      <c r="D287" s="51">
        <f>Indonesia!G204+'South Africa'!G166+Australia!G364+China!G376+Brazil!G261</f>
        <v>111</v>
      </c>
      <c r="E287" s="51">
        <v>50</v>
      </c>
      <c r="CQ287" s="54" t="s">
        <v>768</v>
      </c>
      <c r="CR287" s="83">
        <v>1.4049172102358254</v>
      </c>
      <c r="CS287" s="83">
        <v>6.3157894736842106</v>
      </c>
      <c r="CT287" s="83">
        <v>12.875939849624061</v>
      </c>
      <c r="DE287" s="51"/>
      <c r="DL287" s="51"/>
      <c r="DM287" s="51"/>
      <c r="DN287" s="51"/>
      <c r="DO287" s="52"/>
    </row>
    <row r="288" spans="1:119">
      <c r="A288" s="51">
        <f>Indonesia!D205+'South Africa'!D167+Australia!D365+China!D377+Brazil!D262</f>
        <v>44</v>
      </c>
      <c r="B288" s="51">
        <f>Indonesia!E205+'South Africa'!E167+Australia!E365+China!E377+Brazil!E262</f>
        <v>107</v>
      </c>
      <c r="C288" s="51">
        <f>Indonesia!F205+'South Africa'!F167+Australia!F365+China!F377+Brazil!F262</f>
        <v>137</v>
      </c>
      <c r="D288" s="51">
        <f>Indonesia!G205+'South Africa'!G167+Australia!G365+China!G377+Brazil!G262</f>
        <v>106</v>
      </c>
      <c r="E288" s="51">
        <v>44</v>
      </c>
      <c r="CQ288" s="54" t="s">
        <v>769</v>
      </c>
      <c r="CR288" s="83">
        <v>2.5087807325639737</v>
      </c>
      <c r="CS288" s="83">
        <v>6.9005847953216373</v>
      </c>
      <c r="CT288" s="83">
        <v>13.157894736842104</v>
      </c>
      <c r="DE288" s="51"/>
      <c r="DL288" s="51"/>
      <c r="DM288" s="51"/>
      <c r="DN288" s="51"/>
      <c r="DO288" s="52"/>
    </row>
    <row r="289" spans="1:119">
      <c r="A289" s="51">
        <f>Indonesia!D206+'South Africa'!D168+Australia!D366+China!D378+Brazil!D263</f>
        <v>37</v>
      </c>
      <c r="B289" s="51">
        <f>Indonesia!E206+'South Africa'!E168+Australia!E366+China!E378+Brazil!E263</f>
        <v>84</v>
      </c>
      <c r="C289" s="51">
        <f>Indonesia!F206+'South Africa'!F168+Australia!F366+China!F378+Brazil!F263</f>
        <v>124</v>
      </c>
      <c r="D289" s="51">
        <f>Indonesia!G206+'South Africa'!G168+Australia!G366+China!G378+Brazil!G263</f>
        <v>85</v>
      </c>
      <c r="E289" s="51">
        <v>37</v>
      </c>
      <c r="CQ289" s="54" t="s">
        <v>770</v>
      </c>
      <c r="CR289" s="83">
        <v>2.2077270446562971</v>
      </c>
      <c r="CS289" s="83">
        <v>6.257309941520468</v>
      </c>
      <c r="CT289" s="83">
        <v>12.875939849624061</v>
      </c>
      <c r="DE289" s="51"/>
      <c r="DL289" s="51"/>
      <c r="DM289" s="51"/>
      <c r="DN289" s="51"/>
      <c r="DO289" s="52"/>
    </row>
    <row r="290" spans="1:119">
      <c r="A290" s="51">
        <f>Indonesia!D207+'South Africa'!D169+Australia!D367+China!D379+Brazil!D264</f>
        <v>38</v>
      </c>
      <c r="B290" s="51">
        <f>Indonesia!E207+'South Africa'!E169+Australia!E367+China!E379+Brazil!E264</f>
        <v>90</v>
      </c>
      <c r="C290" s="51">
        <f>Indonesia!F207+'South Africa'!F169+Australia!F367+China!F379+Brazil!F264</f>
        <v>133</v>
      </c>
      <c r="D290" s="51">
        <f>Indonesia!G207+'South Africa'!G169+Australia!G367+China!G379+Brazil!G264</f>
        <v>103</v>
      </c>
      <c r="E290" s="51">
        <v>38</v>
      </c>
      <c r="CQ290" s="54" t="s">
        <v>771</v>
      </c>
      <c r="CR290" s="83">
        <v>1.8564977420973405</v>
      </c>
      <c r="CS290" s="83">
        <v>4.9122807017543861</v>
      </c>
      <c r="CT290" s="83">
        <v>11.654135338345863</v>
      </c>
      <c r="DE290" s="51"/>
      <c r="DL290" s="51"/>
      <c r="DM290" s="51"/>
      <c r="DN290" s="51"/>
      <c r="DO290" s="52"/>
    </row>
    <row r="291" spans="1:119">
      <c r="A291" s="51">
        <f>Indonesia!D208+'South Africa'!D170+Australia!D368+China!D380+Brazil!D265</f>
        <v>46</v>
      </c>
      <c r="B291" s="51">
        <f>Indonesia!E208+'South Africa'!E170+Australia!E368+China!E380+Brazil!E265</f>
        <v>86</v>
      </c>
      <c r="C291" s="51">
        <f>Indonesia!F208+'South Africa'!F170+Australia!F368+China!F380+Brazil!F265</f>
        <v>127</v>
      </c>
      <c r="D291" s="51">
        <f>Indonesia!G208+'South Africa'!G170+Australia!G368+China!G380+Brazil!G265</f>
        <v>97</v>
      </c>
      <c r="E291" s="51">
        <v>46</v>
      </c>
      <c r="CQ291" s="54" t="s">
        <v>772</v>
      </c>
      <c r="CR291" s="83">
        <v>1.9066733567486203</v>
      </c>
      <c r="CS291" s="83">
        <v>5.2631578947368416</v>
      </c>
      <c r="CT291" s="83">
        <v>12.5</v>
      </c>
      <c r="DE291" s="51"/>
      <c r="DL291" s="51"/>
      <c r="DM291" s="51"/>
      <c r="DN291" s="51"/>
      <c r="DO291" s="52"/>
    </row>
    <row r="292" spans="1:119">
      <c r="A292" s="51">
        <f>Indonesia!D209+'South Africa'!D171+Australia!D369+China!D381+Brazil!D266</f>
        <v>41</v>
      </c>
      <c r="B292" s="51">
        <f>Indonesia!E209+'South Africa'!E171+Australia!E369+China!E381+Brazil!E266</f>
        <v>89</v>
      </c>
      <c r="C292" s="51">
        <f>Indonesia!F209+'South Africa'!F171+Australia!F369+China!F381+Brazil!F266</f>
        <v>142</v>
      </c>
      <c r="D292" s="51">
        <f>Indonesia!G209+'South Africa'!G171+Australia!G369+China!G381+Brazil!G266</f>
        <v>96</v>
      </c>
      <c r="E292" s="51">
        <v>41</v>
      </c>
      <c r="CQ292" s="54" t="s">
        <v>773</v>
      </c>
      <c r="CR292" s="83">
        <v>2.3080782739588561</v>
      </c>
      <c r="CS292" s="83">
        <v>5.0292397660818713</v>
      </c>
      <c r="CT292" s="83">
        <v>11.936090225563909</v>
      </c>
      <c r="DE292" s="51"/>
      <c r="DL292" s="51"/>
      <c r="DM292" s="51"/>
      <c r="DN292" s="51"/>
      <c r="DO292" s="52"/>
    </row>
    <row r="293" spans="1:119">
      <c r="A293" s="51">
        <f>Indonesia!D210+'South Africa'!D172+Australia!D370+China!D382+Brazil!D267</f>
        <v>39</v>
      </c>
      <c r="B293" s="51">
        <f>Indonesia!E210+'South Africa'!E172+Australia!E370+China!E382+Brazil!E267</f>
        <v>94</v>
      </c>
      <c r="C293" s="51">
        <f>Indonesia!F210+'South Africa'!F172+Australia!F370+China!F382+Brazil!F267</f>
        <v>147</v>
      </c>
      <c r="D293" s="51">
        <f>Indonesia!G210+'South Africa'!G172+Australia!G370+China!G382+Brazil!G267</f>
        <v>111</v>
      </c>
      <c r="E293" s="51">
        <v>39</v>
      </c>
      <c r="CQ293" s="54" t="s">
        <v>774</v>
      </c>
      <c r="CR293" s="83">
        <v>2.0572002007024586</v>
      </c>
      <c r="CS293" s="83">
        <v>5.204678362573099</v>
      </c>
      <c r="CT293" s="83">
        <v>13.345864661654137</v>
      </c>
      <c r="DE293" s="51"/>
      <c r="DL293" s="51"/>
      <c r="DM293" s="51"/>
      <c r="DN293" s="51"/>
      <c r="DO293" s="52"/>
    </row>
    <row r="294" spans="1:119">
      <c r="A294" s="51">
        <f>Indonesia!D211+'South Africa'!D173+Australia!D371+China!D383+Brazil!D268</f>
        <v>25</v>
      </c>
      <c r="B294" s="51">
        <f>Indonesia!E211+'South Africa'!E173+Australia!E371+China!E383+Brazil!E268</f>
        <v>91</v>
      </c>
      <c r="C294" s="51">
        <f>Indonesia!F211+'South Africa'!F173+Australia!F371+China!F383+Brazil!F268</f>
        <v>144</v>
      </c>
      <c r="D294" s="51">
        <f>Indonesia!G211+'South Africa'!G173+Australia!G371+China!G383+Brazil!G268</f>
        <v>100</v>
      </c>
      <c r="E294" s="51">
        <v>25</v>
      </c>
      <c r="CQ294" s="54" t="s">
        <v>775</v>
      </c>
      <c r="CR294" s="83">
        <v>1.9568489713998998</v>
      </c>
      <c r="CS294" s="83">
        <v>5.4970760233918128</v>
      </c>
      <c r="CT294" s="83">
        <v>13.815789473684212</v>
      </c>
      <c r="DE294" s="51"/>
      <c r="DL294" s="51"/>
      <c r="DM294" s="51"/>
      <c r="DN294" s="51"/>
      <c r="DO294" s="52"/>
    </row>
    <row r="295" spans="1:119">
      <c r="A295" s="51">
        <f>Indonesia!D212+'South Africa'!D174+Australia!D372+China!D384+Brazil!D269</f>
        <v>35</v>
      </c>
      <c r="B295" s="51">
        <f>Indonesia!E212+'South Africa'!E174+Australia!E372+China!E384+Brazil!E269</f>
        <v>76</v>
      </c>
      <c r="C295" s="51">
        <f>Indonesia!F212+'South Africa'!F174+Australia!F372+China!F384+Brazil!F269</f>
        <v>147</v>
      </c>
      <c r="D295" s="51">
        <f>Indonesia!G212+'South Africa'!G174+Australia!G372+China!G384+Brazil!G269</f>
        <v>92</v>
      </c>
      <c r="E295" s="51">
        <v>35</v>
      </c>
      <c r="CQ295" s="54" t="s">
        <v>776</v>
      </c>
      <c r="CR295" s="83">
        <v>1.2543903662819869</v>
      </c>
      <c r="CS295" s="83">
        <v>5.3216374269005851</v>
      </c>
      <c r="CT295" s="83">
        <v>13.533834586466165</v>
      </c>
      <c r="DE295" s="51"/>
      <c r="DL295" s="51"/>
      <c r="DM295" s="51"/>
      <c r="DN295" s="51"/>
      <c r="DO295" s="52"/>
    </row>
    <row r="296" spans="1:119">
      <c r="A296" s="51">
        <f>Indonesia!D213+'South Africa'!D175+Australia!D373+China!D385+Brazil!D270</f>
        <v>34</v>
      </c>
      <c r="B296" s="51">
        <f>Indonesia!E213+'South Africa'!E175+Australia!E373+China!E385+Brazil!E270</f>
        <v>87</v>
      </c>
      <c r="C296" s="51">
        <f>Indonesia!F213+'South Africa'!F175+Australia!F373+China!F385+Brazil!F270</f>
        <v>136</v>
      </c>
      <c r="D296" s="51">
        <f>Indonesia!G213+'South Africa'!G175+Australia!G373+China!G385+Brazil!G270</f>
        <v>103</v>
      </c>
      <c r="E296" s="51">
        <v>34</v>
      </c>
      <c r="CQ296" s="54" t="s">
        <v>777</v>
      </c>
      <c r="CR296" s="83">
        <v>1.7561465127947817</v>
      </c>
      <c r="CS296" s="83">
        <v>4.4444444444444446</v>
      </c>
      <c r="CT296" s="83">
        <v>13.815789473684212</v>
      </c>
      <c r="DE296" s="51"/>
      <c r="DL296" s="51"/>
      <c r="DM296" s="51"/>
      <c r="DN296" s="51"/>
      <c r="DO296" s="52"/>
    </row>
    <row r="297" spans="1:119">
      <c r="A297" s="51">
        <f>Indonesia!D214+'South Africa'!D176+Australia!D374+China!D386+Brazil!D271</f>
        <v>33</v>
      </c>
      <c r="B297" s="51">
        <f>Indonesia!E214+'South Africa'!E176+Australia!E374+China!E386+Brazil!E271</f>
        <v>86</v>
      </c>
      <c r="C297" s="51">
        <f>Indonesia!F214+'South Africa'!F176+Australia!F374+China!F386+Brazil!F271</f>
        <v>122</v>
      </c>
      <c r="D297" s="51">
        <f>Indonesia!G214+'South Africa'!G176+Australia!G374+China!G386+Brazil!G271</f>
        <v>116</v>
      </c>
      <c r="E297" s="51">
        <v>33</v>
      </c>
      <c r="CQ297" s="54" t="s">
        <v>778</v>
      </c>
      <c r="CR297" s="83">
        <v>1.7059708981435024</v>
      </c>
      <c r="CS297" s="83">
        <v>5.0877192982456139</v>
      </c>
      <c r="CT297" s="83">
        <v>12.781954887218044</v>
      </c>
      <c r="DE297" s="51"/>
      <c r="DL297" s="51"/>
      <c r="DM297" s="51"/>
      <c r="DN297" s="51"/>
      <c r="DO297" s="52"/>
    </row>
    <row r="298" spans="1:119">
      <c r="A298" s="51">
        <f>Indonesia!D215+'South Africa'!D177+Australia!D375+China!D387+Brazil!D272</f>
        <v>31</v>
      </c>
      <c r="B298" s="51">
        <f>Indonesia!E215+'South Africa'!E177+Australia!E375+China!E387+Brazil!E272</f>
        <v>83</v>
      </c>
      <c r="C298" s="51">
        <f>Indonesia!F215+'South Africa'!F177+Australia!F375+China!F387+Brazil!F272</f>
        <v>123</v>
      </c>
      <c r="D298" s="51">
        <f>Indonesia!G215+'South Africa'!G177+Australia!G375+China!G387+Brazil!G272</f>
        <v>100</v>
      </c>
      <c r="E298" s="51">
        <v>31</v>
      </c>
      <c r="CQ298" s="54" t="s">
        <v>779</v>
      </c>
      <c r="CR298" s="83">
        <v>1.6557952834922229</v>
      </c>
      <c r="CS298" s="83">
        <v>5.0292397660818713</v>
      </c>
      <c r="CT298" s="83">
        <v>0.18796992481203006</v>
      </c>
      <c r="DE298" s="51"/>
      <c r="DL298" s="51"/>
      <c r="DM298" s="51"/>
      <c r="DN298" s="51"/>
      <c r="DO298" s="52"/>
    </row>
    <row r="299" spans="1:119">
      <c r="A299" s="51">
        <f>Indonesia!D216+'South Africa'!D178+Australia!D376+China!D388+Brazil!D273</f>
        <v>37</v>
      </c>
      <c r="B299" s="51">
        <f>Indonesia!E216+'South Africa'!E178+Australia!E376+China!E388+Brazil!E273</f>
        <v>72</v>
      </c>
      <c r="C299" s="51">
        <f>Indonesia!F216+'South Africa'!F178+Australia!F376+China!F388+Brazil!F273</f>
        <v>116</v>
      </c>
      <c r="D299" s="51">
        <f>Indonesia!G216+'South Africa'!G178+Australia!G376+China!G388+Brazil!G273</f>
        <v>104</v>
      </c>
      <c r="E299" s="51">
        <v>37</v>
      </c>
      <c r="CQ299" s="54" t="s">
        <v>780</v>
      </c>
      <c r="CR299" s="83">
        <v>1.5554440541896637</v>
      </c>
      <c r="CS299" s="83">
        <v>4.8538011695906436</v>
      </c>
      <c r="CT299" s="83">
        <v>9.3984962406015032E-2</v>
      </c>
      <c r="DE299" s="51"/>
      <c r="DL299" s="51"/>
      <c r="DM299" s="51"/>
      <c r="DN299" s="51"/>
      <c r="DO299" s="52"/>
    </row>
    <row r="300" spans="1:119">
      <c r="A300" s="51">
        <f>Indonesia!D217+'South Africa'!D179+Australia!D377+China!D389+Brazil!D274</f>
        <v>49</v>
      </c>
      <c r="B300" s="51">
        <f>Indonesia!E217+'South Africa'!E179+Australia!E377+China!E389+Brazil!E274</f>
        <v>91</v>
      </c>
      <c r="C300" s="51">
        <f>Indonesia!F217+'South Africa'!F179+Australia!F377+China!F389+Brazil!F274</f>
        <v>127</v>
      </c>
      <c r="D300" s="51">
        <f>Indonesia!G217+'South Africa'!G179+Australia!G377+China!G389+Brazil!G274</f>
        <v>136</v>
      </c>
      <c r="E300" s="51">
        <v>49</v>
      </c>
      <c r="CQ300" s="54" t="s">
        <v>781</v>
      </c>
      <c r="CR300" s="83">
        <v>1.8564977420973405</v>
      </c>
      <c r="CS300" s="83">
        <v>4.2105263157894735</v>
      </c>
      <c r="CT300" s="83">
        <v>0</v>
      </c>
      <c r="DE300" s="51"/>
      <c r="DL300" s="51"/>
      <c r="DM300" s="51"/>
      <c r="DN300" s="51"/>
      <c r="DO300" s="52"/>
    </row>
    <row r="301" spans="1:119">
      <c r="A301" s="51">
        <f>Indonesia!D218+'South Africa'!D180+Australia!D378+China!D390+Brazil!D275</f>
        <v>41</v>
      </c>
      <c r="B301" s="51">
        <f>Indonesia!E218+'South Africa'!E180+Australia!E378+China!E390+Brazil!E275</f>
        <v>109</v>
      </c>
      <c r="C301" s="51">
        <f>Indonesia!F218+'South Africa'!F180+Australia!F378+China!F390+Brazil!F275</f>
        <v>154</v>
      </c>
      <c r="D301" s="51">
        <f>Indonesia!G218+'South Africa'!G180+Australia!G378+China!G390+Brazil!G275</f>
        <v>130</v>
      </c>
      <c r="E301" s="51">
        <v>41</v>
      </c>
      <c r="CQ301" s="54" t="s">
        <v>782</v>
      </c>
      <c r="CR301" s="83">
        <v>2.4586051179126942</v>
      </c>
      <c r="CS301" s="83">
        <v>5.3216374269005851</v>
      </c>
      <c r="CT301" s="83">
        <v>0</v>
      </c>
      <c r="DE301" s="51"/>
      <c r="DL301" s="51"/>
      <c r="DM301" s="51"/>
      <c r="DN301" s="51"/>
      <c r="DO301" s="52"/>
    </row>
    <row r="302" spans="1:119">
      <c r="A302" s="51">
        <f>Indonesia!D219+'South Africa'!D181+Australia!D379+China!D391+Brazil!D276</f>
        <v>45</v>
      </c>
      <c r="B302" s="51">
        <f>Indonesia!E219+'South Africa'!E181+Australia!E379+China!E391+Brazil!E276</f>
        <v>121</v>
      </c>
      <c r="C302" s="51">
        <f>Indonesia!F219+'South Africa'!F181+Australia!F379+China!F391+Brazil!F276</f>
        <v>138</v>
      </c>
      <c r="D302" s="51">
        <f>Indonesia!G219+'South Africa'!G181+Australia!G379+China!G391+Brazil!G276</f>
        <v>119</v>
      </c>
      <c r="E302" s="51">
        <v>45</v>
      </c>
      <c r="CQ302" s="54" t="s">
        <v>783</v>
      </c>
      <c r="CR302" s="83">
        <v>2.0572002007024586</v>
      </c>
      <c r="CS302" s="83">
        <v>6.3742690058479532</v>
      </c>
      <c r="CT302" s="83">
        <v>0</v>
      </c>
      <c r="DE302" s="51"/>
      <c r="DL302" s="51"/>
      <c r="DM302" s="51"/>
      <c r="DN302" s="51"/>
      <c r="DO302" s="52"/>
    </row>
    <row r="303" spans="1:119">
      <c r="A303" s="51">
        <f>Indonesia!D220+'South Africa'!D182+Australia!D380+China!D392+Brazil!D277</f>
        <v>60</v>
      </c>
      <c r="B303" s="51">
        <f>Indonesia!E220+'South Africa'!E182+Australia!E380+China!E392+Brazil!E277</f>
        <v>111</v>
      </c>
      <c r="C303" s="51">
        <f>Indonesia!F220+'South Africa'!F182+Australia!F380+China!F392+Brazil!F277</f>
        <v>156</v>
      </c>
      <c r="D303" s="51">
        <f>Indonesia!G220+'South Africa'!G182+Australia!G380+China!G392+Brazil!G277</f>
        <v>135</v>
      </c>
      <c r="E303" s="51">
        <v>60</v>
      </c>
      <c r="CQ303" s="54" t="s">
        <v>784</v>
      </c>
      <c r="CR303" s="83">
        <v>2.2579026593075766</v>
      </c>
      <c r="CS303" s="83">
        <v>7.076023391812865</v>
      </c>
      <c r="CT303" s="83">
        <v>0</v>
      </c>
      <c r="DE303" s="51"/>
      <c r="DL303" s="51"/>
      <c r="DM303" s="51"/>
      <c r="DN303" s="51"/>
      <c r="DO303" s="52"/>
    </row>
    <row r="304" spans="1:119">
      <c r="A304" s="51">
        <f>Indonesia!D221+'South Africa'!D183+Australia!D381+China!D393+Brazil!D278</f>
        <v>59</v>
      </c>
      <c r="B304" s="51">
        <f>Indonesia!E221+'South Africa'!E183+Australia!E381+China!E393+Brazil!E278</f>
        <v>134</v>
      </c>
      <c r="C304" s="51">
        <f>Indonesia!F221+'South Africa'!F183+Australia!F381+China!F393+Brazil!F278</f>
        <v>165</v>
      </c>
      <c r="D304" s="51">
        <f>Indonesia!G221+'South Africa'!G183+Australia!G381+China!G393+Brazil!G278</f>
        <v>158</v>
      </c>
      <c r="E304" s="51">
        <v>59</v>
      </c>
      <c r="CQ304" s="54" t="s">
        <v>785</v>
      </c>
      <c r="CR304" s="83">
        <v>3.0105368790767688</v>
      </c>
      <c r="CS304" s="83">
        <v>6.4912280701754383</v>
      </c>
      <c r="CT304" s="83">
        <v>9.3984962406015032E-2</v>
      </c>
      <c r="DE304" s="51"/>
      <c r="DL304" s="51"/>
      <c r="DM304" s="51"/>
      <c r="DN304" s="51"/>
      <c r="DO304" s="52"/>
    </row>
    <row r="305" spans="1:119">
      <c r="A305" s="51">
        <f>Indonesia!D222+'South Africa'!D184+Australia!D382+China!D394+Brazil!D279</f>
        <v>64</v>
      </c>
      <c r="B305" s="51">
        <f>Indonesia!E222+'South Africa'!E184+Australia!E382+China!E394+Brazil!E279</f>
        <v>146</v>
      </c>
      <c r="C305" s="51">
        <f>Indonesia!F222+'South Africa'!F184+Australia!F382+China!F394+Brazil!F279</f>
        <v>166</v>
      </c>
      <c r="D305" s="51">
        <f>Indonesia!G222+'South Africa'!G184+Australia!G382+China!G394+Brazil!G279</f>
        <v>156</v>
      </c>
      <c r="E305" s="51">
        <v>64</v>
      </c>
      <c r="CQ305" s="54" t="s">
        <v>786</v>
      </c>
      <c r="CR305" s="83">
        <v>2.9603612644254889</v>
      </c>
      <c r="CS305" s="83">
        <v>7.8362573099415203</v>
      </c>
      <c r="CT305" s="83">
        <v>0</v>
      </c>
      <c r="DE305" s="51"/>
      <c r="DL305" s="51"/>
      <c r="DM305" s="51"/>
      <c r="DN305" s="51"/>
      <c r="DO305" s="52"/>
    </row>
    <row r="306" spans="1:119">
      <c r="A306" s="51">
        <f>Indonesia!D223+'South Africa'!D185+Australia!D383+China!D395+Brazil!D280</f>
        <v>82</v>
      </c>
      <c r="B306" s="51">
        <f>Indonesia!E223+'South Africa'!E185+Australia!E383+China!E395+Brazil!E280</f>
        <v>123</v>
      </c>
      <c r="C306" s="51">
        <f>Indonesia!F223+'South Africa'!F185+Australia!F383+China!F395+Brazil!F280</f>
        <v>170</v>
      </c>
      <c r="D306" s="51">
        <f>Indonesia!G223+'South Africa'!G185+Australia!G383+China!G395+Brazil!G280</f>
        <v>184</v>
      </c>
      <c r="E306" s="51">
        <v>82</v>
      </c>
      <c r="CQ306" s="54" t="str">
        <f>Sourcedata!B306</f>
        <v>week 51/10</v>
      </c>
      <c r="CR306" s="83">
        <v>3.2112393376818864</v>
      </c>
      <c r="CS306" s="83">
        <v>8.5380116959064338</v>
      </c>
      <c r="CT306" s="83">
        <v>0</v>
      </c>
      <c r="DE306" s="51"/>
      <c r="DL306" s="51"/>
      <c r="DM306" s="51"/>
      <c r="DN306" s="51"/>
      <c r="DO306" s="52"/>
    </row>
    <row r="307" spans="1:119">
      <c r="A307" s="51">
        <f>Indonesia!D224+'South Africa'!D186+Australia!D384+China!D396+Brazil!D281</f>
        <v>61</v>
      </c>
      <c r="B307" s="51">
        <f>Indonesia!E224+'South Africa'!E186+Australia!E384+China!E396+Brazil!E281</f>
        <v>108</v>
      </c>
      <c r="C307" s="51">
        <f>Indonesia!F224+'South Africa'!F186+Australia!F384+China!F396+Brazil!F281</f>
        <v>200</v>
      </c>
      <c r="D307" s="51">
        <f>Indonesia!G224+'South Africa'!G186+Australia!G384+China!G396+Brazil!G281</f>
        <v>169</v>
      </c>
      <c r="E307" s="51">
        <v>61</v>
      </c>
      <c r="CQ307" s="54" t="str">
        <f>Sourcedata!B307</f>
        <v>week 52/10</v>
      </c>
      <c r="CR307" s="83">
        <v>4.1144004014049171</v>
      </c>
      <c r="CS307" s="83">
        <v>7.192982456140351</v>
      </c>
      <c r="CT307" s="83">
        <v>9.3984962406015032E-2</v>
      </c>
      <c r="DE307" s="51"/>
      <c r="DL307" s="51"/>
      <c r="DM307" s="51"/>
      <c r="DN307" s="51"/>
      <c r="DO307" s="52"/>
    </row>
    <row r="308" spans="1:119">
      <c r="A308" s="51">
        <f>Indonesia!D225+'South Africa'!D187+Australia!D385+China!D397+Brazil!D282</f>
        <v>61</v>
      </c>
      <c r="B308" s="51">
        <f>Indonesia!E225+'South Africa'!E187+Australia!E385+China!E397+Brazil!E282</f>
        <v>106</v>
      </c>
      <c r="C308" s="51">
        <f>Indonesia!F225+'South Africa'!F187+Australia!F385+China!F397+Brazil!F282</f>
        <v>192</v>
      </c>
      <c r="D308" s="51">
        <f>Indonesia!G225+'South Africa'!G187+Australia!G385+China!G397+Brazil!G282</f>
        <v>167</v>
      </c>
      <c r="E308" s="51">
        <v>61</v>
      </c>
      <c r="CQ308" s="54" t="str">
        <f>Sourcedata!B308</f>
        <v>week 01/11</v>
      </c>
      <c r="CR308" s="83">
        <v>2.8571428571428572</v>
      </c>
      <c r="CS308" s="83">
        <v>5.9569773855488135</v>
      </c>
      <c r="CT308" s="83">
        <v>17.064846416382252</v>
      </c>
      <c r="DE308" s="51"/>
      <c r="DL308" s="51"/>
      <c r="DM308" s="51"/>
      <c r="DN308" s="51"/>
      <c r="DO308" s="52"/>
    </row>
    <row r="309" spans="1:119">
      <c r="A309" s="51">
        <f>Indonesia!D226+'South Africa'!D188+Australia!D386+China!D398+Brazil!D283</f>
        <v>68</v>
      </c>
      <c r="B309" s="51">
        <f>Indonesia!E226+'South Africa'!E188+Australia!E386+China!E398+Brazil!E283</f>
        <v>109</v>
      </c>
      <c r="C309" s="51">
        <f>Indonesia!F226+'South Africa'!F188+Australia!F386+China!F398+Brazil!F283</f>
        <v>174</v>
      </c>
      <c r="D309" s="51">
        <f>Indonesia!G226+'South Africa'!G188+Australia!G386+China!G398+Brazil!G283</f>
        <v>169</v>
      </c>
      <c r="E309" s="51">
        <v>68</v>
      </c>
      <c r="CQ309" s="54" t="str">
        <f>Sourcedata!B309</f>
        <v>week 02/11</v>
      </c>
      <c r="CR309" s="83">
        <v>2.8571428571428572</v>
      </c>
      <c r="CS309" s="83">
        <v>5.8466629895201319</v>
      </c>
      <c r="CT309" s="83">
        <v>16.382252559726961</v>
      </c>
      <c r="DE309" s="51"/>
      <c r="DL309" s="51"/>
      <c r="DM309" s="51"/>
      <c r="DN309" s="51"/>
      <c r="DO309" s="52"/>
    </row>
    <row r="310" spans="1:119">
      <c r="A310" s="51">
        <f>Indonesia!D227+'South Africa'!D189+Australia!D387+China!D399+Brazil!D284</f>
        <v>76</v>
      </c>
      <c r="B310" s="51">
        <f>Indonesia!E227+'South Africa'!E189+Australia!E387+China!E399+Brazil!E284</f>
        <v>117</v>
      </c>
      <c r="C310" s="51">
        <f>Indonesia!F227+'South Africa'!F189+Australia!F387+China!F399+Brazil!F284</f>
        <v>167</v>
      </c>
      <c r="D310" s="51">
        <f>Indonesia!G227+'South Africa'!G189+Australia!G387+China!G399+Brazil!G284</f>
        <v>176</v>
      </c>
      <c r="E310" s="51">
        <v>76</v>
      </c>
      <c r="CQ310" s="54" t="str">
        <f>Sourcedata!B310</f>
        <v>week 03/11</v>
      </c>
      <c r="CR310" s="83">
        <v>3.185011709601874</v>
      </c>
      <c r="CS310" s="83">
        <v>6.0121345835631548</v>
      </c>
      <c r="CT310" s="83">
        <v>14.846416382252558</v>
      </c>
      <c r="DE310" s="51"/>
      <c r="DL310" s="51"/>
      <c r="DM310" s="51"/>
      <c r="DN310" s="51"/>
      <c r="DO310" s="52"/>
    </row>
    <row r="311" spans="1:119">
      <c r="A311" s="51">
        <f>Indonesia!D228+'South Africa'!D190+Australia!D388+China!D400+Brazil!D285</f>
        <v>74</v>
      </c>
      <c r="B311" s="51">
        <f>Indonesia!E228+'South Africa'!E190+Australia!E388+China!E400+Brazil!E285</f>
        <v>111</v>
      </c>
      <c r="C311" s="51">
        <f>Indonesia!F228+'South Africa'!F190+Australia!F388+China!F400+Brazil!F285</f>
        <v>172</v>
      </c>
      <c r="D311" s="51">
        <f>Indonesia!G228+'South Africa'!G190+Australia!G388+China!G400+Brazil!G285</f>
        <v>189</v>
      </c>
      <c r="E311" s="51">
        <v>74</v>
      </c>
      <c r="CQ311" s="54" t="str">
        <f>Sourcedata!B311</f>
        <v>week 04/11</v>
      </c>
      <c r="CR311" s="83">
        <v>3.5597189695550355</v>
      </c>
      <c r="CS311" s="83">
        <v>6.4533921676778823</v>
      </c>
      <c r="CT311" s="83">
        <v>14.249146757679181</v>
      </c>
      <c r="DE311" s="51"/>
      <c r="DL311" s="51"/>
      <c r="DM311" s="51"/>
      <c r="DN311" s="51"/>
      <c r="DO311" s="52"/>
    </row>
    <row r="312" spans="1:119">
      <c r="A312" s="51">
        <f>Indonesia!D229+'South Africa'!D191+Australia!D389+China!D401+Brazil!D286</f>
        <v>53</v>
      </c>
      <c r="B312" s="51">
        <f>Indonesia!E229+'South Africa'!E191+Australia!E389+China!E401+Brazil!E286</f>
        <v>85</v>
      </c>
      <c r="C312" s="51">
        <f>Indonesia!F229+'South Africa'!F191+Australia!F389+China!F401+Brazil!F286</f>
        <v>152</v>
      </c>
      <c r="D312" s="51">
        <f>Indonesia!G229+'South Africa'!G191+Australia!G389+China!G401+Brazil!G286</f>
        <v>128</v>
      </c>
      <c r="E312" s="51">
        <v>53</v>
      </c>
      <c r="CQ312" s="54" t="str">
        <f>Sourcedata!B312</f>
        <v>week 05/11</v>
      </c>
      <c r="CR312" s="83">
        <v>3.4660421545667446</v>
      </c>
      <c r="CS312" s="83">
        <v>6.1224489795918364</v>
      </c>
      <c r="CT312" s="83">
        <v>14.675767918088736</v>
      </c>
      <c r="DE312" s="51"/>
      <c r="DL312" s="51"/>
      <c r="DM312" s="51"/>
      <c r="DN312" s="51"/>
      <c r="DO312" s="52"/>
    </row>
    <row r="313" spans="1:119">
      <c r="A313" s="51">
        <f>Indonesia!D230+'South Africa'!D192+Australia!D390+China!D402+Brazil!D287</f>
        <v>51</v>
      </c>
      <c r="B313" s="51">
        <f>Indonesia!E230+'South Africa'!E192+Australia!E390+China!E402+Brazil!E287</f>
        <v>74</v>
      </c>
      <c r="C313" s="51">
        <f>Indonesia!F230+'South Africa'!F192+Australia!F390+China!F402+Brazil!F287</f>
        <v>133</v>
      </c>
      <c r="D313" s="51">
        <f>Indonesia!G230+'South Africa'!G192+Australia!G390+China!G402+Brazil!G287</f>
        <v>102</v>
      </c>
      <c r="E313" s="51">
        <v>51</v>
      </c>
      <c r="CQ313" s="54" t="str">
        <f>Sourcedata!B313</f>
        <v>week 06/11</v>
      </c>
      <c r="CR313" s="83">
        <v>2.4824355971896956</v>
      </c>
      <c r="CS313" s="83">
        <v>4.6883618312189741</v>
      </c>
      <c r="CT313" s="83">
        <v>12.969283276450511</v>
      </c>
      <c r="DE313" s="51"/>
      <c r="DL313" s="51"/>
      <c r="DM313" s="51"/>
      <c r="DN313" s="51"/>
      <c r="DO313" s="52"/>
    </row>
    <row r="314" spans="1:119">
      <c r="A314" s="51">
        <f>Indonesia!D231+'South Africa'!D193+Australia!D391+China!D403+Brazil!D288</f>
        <v>58</v>
      </c>
      <c r="B314" s="51">
        <f>Indonesia!E231+'South Africa'!E193+Australia!E391+China!E403+Brazil!E288</f>
        <v>70</v>
      </c>
      <c r="C314" s="51">
        <f>Indonesia!F231+'South Africa'!F193+Australia!F391+China!F403+Brazil!F288</f>
        <v>132</v>
      </c>
      <c r="D314" s="51">
        <f>Indonesia!G231+'South Africa'!G193+Australia!G391+China!G403+Brazil!G288</f>
        <v>114</v>
      </c>
      <c r="E314" s="51">
        <v>58</v>
      </c>
      <c r="CQ314" s="54" t="str">
        <f>Sourcedata!B314</f>
        <v>week 07/11</v>
      </c>
      <c r="CR314" s="83">
        <v>2.3887587822014051</v>
      </c>
      <c r="CS314" s="83">
        <v>4.0816326530612246</v>
      </c>
      <c r="CT314" s="83">
        <v>11.348122866894197</v>
      </c>
      <c r="DE314" s="51"/>
      <c r="DL314" s="51"/>
      <c r="DM314" s="51"/>
      <c r="DN314" s="51"/>
      <c r="DO314" s="52"/>
    </row>
    <row r="315" spans="1:119">
      <c r="A315" s="51">
        <f>Indonesia!D232+'South Africa'!D194+Australia!D392+China!D404+Brazil!D289</f>
        <v>64</v>
      </c>
      <c r="B315" s="51">
        <f>Indonesia!E232+'South Africa'!E194+Australia!E392+China!E404+Brazil!E289</f>
        <v>82</v>
      </c>
      <c r="C315" s="51">
        <f>Indonesia!F232+'South Africa'!F194+Australia!F392+China!F404+Brazil!F289</f>
        <v>142</v>
      </c>
      <c r="D315" s="51">
        <f>Indonesia!G232+'South Africa'!G194+Australia!G392+China!G404+Brazil!G289</f>
        <v>120</v>
      </c>
      <c r="E315" s="51">
        <v>64</v>
      </c>
      <c r="CQ315" s="54" t="str">
        <f>Sourcedata!B315</f>
        <v>week 08/11</v>
      </c>
      <c r="CR315" s="83">
        <v>2.7166276346604219</v>
      </c>
      <c r="CS315" s="83">
        <v>3.8610038610038608</v>
      </c>
      <c r="CT315" s="83">
        <v>11.262798634812286</v>
      </c>
      <c r="DE315" s="51"/>
      <c r="DL315" s="51"/>
      <c r="DM315" s="51"/>
      <c r="DN315" s="51"/>
      <c r="DO315" s="52"/>
    </row>
    <row r="316" spans="1:119">
      <c r="A316" s="51">
        <f>Indonesia!D233+'South Africa'!D195+Australia!D393+China!D405+Brazil!D290</f>
        <v>39</v>
      </c>
      <c r="B316" s="51">
        <f>Indonesia!E233+'South Africa'!E195+Australia!E393+China!E405+Brazil!E290</f>
        <v>79</v>
      </c>
      <c r="C316" s="51">
        <f>Indonesia!F233+'South Africa'!F195+Australia!F393+China!F405+Brazil!F290</f>
        <v>113</v>
      </c>
      <c r="D316" s="51">
        <f>Indonesia!G233+'South Africa'!G195+Australia!G393+China!G405+Brazil!G290</f>
        <v>91</v>
      </c>
      <c r="E316" s="51">
        <v>39</v>
      </c>
      <c r="CQ316" s="54" t="str">
        <f>Sourcedata!B316</f>
        <v>week 09/11</v>
      </c>
      <c r="CR316" s="83">
        <v>2.9976580796252925</v>
      </c>
      <c r="CS316" s="83">
        <v>4.5228902371759512</v>
      </c>
      <c r="CT316" s="83">
        <v>12.1160409556314</v>
      </c>
      <c r="DE316" s="51"/>
      <c r="DL316" s="51"/>
      <c r="DM316" s="51"/>
      <c r="DN316" s="51"/>
      <c r="DO316" s="52"/>
    </row>
    <row r="317" spans="1:119">
      <c r="A317" s="51">
        <f>Indonesia!D234+'South Africa'!D196+Australia!D394+China!D406+Brazil!D291</f>
        <v>49</v>
      </c>
      <c r="B317" s="51">
        <f>Indonesia!E234+'South Africa'!E196+Australia!E394+China!E406+Brazil!E291</f>
        <v>68</v>
      </c>
      <c r="C317" s="51">
        <f>Indonesia!F234+'South Africa'!F196+Australia!F394+China!F406+Brazil!F291</f>
        <v>120</v>
      </c>
      <c r="D317" s="51">
        <f>Indonesia!G234+'South Africa'!G196+Australia!G394+China!G406+Brazil!G291</f>
        <v>97</v>
      </c>
      <c r="E317" s="51">
        <v>49</v>
      </c>
      <c r="CQ317" s="54" t="str">
        <f>Sourcedata!B317</f>
        <v>week 10/11</v>
      </c>
      <c r="CR317" s="83">
        <v>1.8266978922716628</v>
      </c>
      <c r="CS317" s="83">
        <v>4.3574186431329283</v>
      </c>
      <c r="CT317" s="83">
        <v>9.6416382252559725</v>
      </c>
      <c r="DE317" s="51"/>
      <c r="DL317" s="51"/>
      <c r="DM317" s="51"/>
      <c r="DN317" s="51"/>
      <c r="DO317" s="52"/>
    </row>
    <row r="318" spans="1:119">
      <c r="A318" s="51">
        <f>Indonesia!D235+'South Africa'!D197+Australia!D395+China!D407+Brazil!D292</f>
        <v>64</v>
      </c>
      <c r="B318" s="51">
        <f>Indonesia!E235+'South Africa'!E197+Australia!E395+China!E407+Brazil!E292</f>
        <v>86</v>
      </c>
      <c r="C318" s="51">
        <f>Indonesia!F235+'South Africa'!F197+Australia!F395+China!F407+Brazil!F292</f>
        <v>124</v>
      </c>
      <c r="D318" s="51">
        <f>Indonesia!G235+'South Africa'!G197+Australia!G395+China!G407+Brazil!G292</f>
        <v>117</v>
      </c>
      <c r="E318" s="51">
        <v>64</v>
      </c>
      <c r="CQ318" s="54" t="str">
        <f>Sourcedata!B318</f>
        <v>week 11/11</v>
      </c>
      <c r="CR318" s="83">
        <v>2.2950819672131146</v>
      </c>
      <c r="CS318" s="83">
        <v>3.7506894649751792</v>
      </c>
      <c r="CT318" s="83">
        <v>10.238907849829351</v>
      </c>
      <c r="DE318" s="51"/>
      <c r="DL318" s="51"/>
      <c r="DM318" s="51"/>
      <c r="DN318" s="51"/>
      <c r="DO318" s="52"/>
    </row>
    <row r="319" spans="1:119">
      <c r="A319" s="51">
        <f>Indonesia!D236+'South Africa'!D198+Australia!D396+China!D408+Brazil!D293</f>
        <v>28</v>
      </c>
      <c r="B319" s="51">
        <f>Indonesia!E236+'South Africa'!E198+Australia!E396+China!E408+Brazil!E293</f>
        <v>62</v>
      </c>
      <c r="C319" s="51">
        <f>Indonesia!F236+'South Africa'!F198+Australia!F396+China!F408+Brazil!F293</f>
        <v>129</v>
      </c>
      <c r="D319" s="51">
        <f>Indonesia!G236+'South Africa'!G198+Australia!G396+China!G408+Brazil!G293</f>
        <v>68</v>
      </c>
      <c r="E319" s="51">
        <v>28</v>
      </c>
      <c r="CQ319" s="54" t="str">
        <f>Sourcedata!B319</f>
        <v>week 12/11</v>
      </c>
      <c r="CR319" s="83">
        <v>2.9976580796252925</v>
      </c>
      <c r="CS319" s="83">
        <v>4.7435190292333154</v>
      </c>
      <c r="CT319" s="83">
        <v>10.580204778156997</v>
      </c>
      <c r="DE319" s="51"/>
      <c r="DL319" s="51"/>
      <c r="DM319" s="51"/>
      <c r="DN319" s="51"/>
      <c r="DO319" s="52"/>
    </row>
    <row r="320" spans="1:119">
      <c r="A320" s="51">
        <f>Indonesia!D237+'South Africa'!D199+Australia!D397+China!D409+Brazil!D294</f>
        <v>45</v>
      </c>
      <c r="B320" s="51">
        <f>Indonesia!E237+'South Africa'!E199+Australia!E397+China!E409+Brazil!E294</f>
        <v>82</v>
      </c>
      <c r="C320" s="51">
        <f>Indonesia!F237+'South Africa'!F199+Australia!F397+China!F409+Brazil!F294</f>
        <v>154</v>
      </c>
      <c r="D320" s="51">
        <f>Indonesia!G237+'South Africa'!G199+Australia!G397+China!G409+Brazil!G294</f>
        <v>110</v>
      </c>
      <c r="E320" s="51">
        <v>45</v>
      </c>
      <c r="CQ320" s="54" t="str">
        <f>Sourcedata!B320</f>
        <v>week 13/11</v>
      </c>
      <c r="CR320" s="83">
        <v>1.3114754098360655</v>
      </c>
      <c r="CS320" s="83">
        <v>3.4197462768891338</v>
      </c>
      <c r="CT320" s="83">
        <v>11.006825938566553</v>
      </c>
      <c r="DE320" s="51"/>
      <c r="DL320" s="51"/>
      <c r="DM320" s="51"/>
      <c r="DN320" s="51"/>
      <c r="DO320" s="52"/>
    </row>
    <row r="321" spans="1:119">
      <c r="A321" s="51">
        <f>Indonesia!D238+'South Africa'!D200+Australia!D398+China!D410+Brazil!D295</f>
        <v>43</v>
      </c>
      <c r="B321" s="51">
        <f>Indonesia!E238+'South Africa'!E200+Australia!E398+China!E410+Brazil!E295</f>
        <v>68</v>
      </c>
      <c r="C321" s="51">
        <f>Indonesia!F238+'South Africa'!F200+Australia!F398+China!F410+Brazil!F295</f>
        <v>147</v>
      </c>
      <c r="D321" s="51">
        <f>Indonesia!G238+'South Africa'!G200+Australia!G398+China!G410+Brazil!G295</f>
        <v>97</v>
      </c>
      <c r="E321" s="51">
        <v>43</v>
      </c>
      <c r="CQ321" s="54" t="str">
        <f>Sourcedata!B321</f>
        <v>week 14/11</v>
      </c>
      <c r="CR321" s="83">
        <v>2.1077283372365341</v>
      </c>
      <c r="CS321" s="83">
        <v>4.5228902371759512</v>
      </c>
      <c r="CT321" s="83">
        <v>13.139931740614335</v>
      </c>
      <c r="DE321" s="51"/>
      <c r="DL321" s="51"/>
      <c r="DM321" s="51"/>
      <c r="DN321" s="51"/>
      <c r="DO321" s="52"/>
    </row>
    <row r="322" spans="1:119">
      <c r="A322" s="51">
        <f>Indonesia!D239+'South Africa'!D201+Australia!D399+China!D411+Brazil!D296</f>
        <v>43</v>
      </c>
      <c r="B322" s="51">
        <f>Indonesia!E239+'South Africa'!E201+Australia!E399+China!E411+Brazil!E296</f>
        <v>57</v>
      </c>
      <c r="C322" s="51">
        <f>Indonesia!F239+'South Africa'!F201+Australia!F399+China!F411+Brazil!F296</f>
        <v>121</v>
      </c>
      <c r="D322" s="51">
        <f>Indonesia!G239+'South Africa'!G201+Australia!G399+China!G411+Brazil!G296</f>
        <v>97</v>
      </c>
      <c r="E322" s="51">
        <v>43</v>
      </c>
      <c r="CQ322" s="54" t="str">
        <f>Sourcedata!B322</f>
        <v>week 15/11</v>
      </c>
      <c r="CR322" s="83">
        <v>2.0140515222482436</v>
      </c>
      <c r="CS322" s="83">
        <v>3.7506894649751792</v>
      </c>
      <c r="CT322" s="83">
        <v>12.542662116040956</v>
      </c>
      <c r="DE322" s="51"/>
      <c r="DL322" s="51"/>
      <c r="DM322" s="51"/>
      <c r="DN322" s="51"/>
      <c r="DO322" s="52"/>
    </row>
    <row r="323" spans="1:119">
      <c r="A323" s="51">
        <f>Indonesia!D240+'South Africa'!D457+Australia!D400+China!D412+Brazil!D297</f>
        <v>34</v>
      </c>
      <c r="B323" s="51">
        <f>Indonesia!E240+'South Africa'!E457+Australia!E400+China!E412+Brazil!E297</f>
        <v>53</v>
      </c>
      <c r="C323" s="51">
        <f>Indonesia!F240+'South Africa'!F457+Australia!F400+China!F412+Brazil!F297</f>
        <v>90</v>
      </c>
      <c r="D323" s="51">
        <f>Indonesia!G240+'South Africa'!G457+Australia!G400+China!G412+Brazil!G297</f>
        <v>75</v>
      </c>
      <c r="E323" s="51">
        <v>34</v>
      </c>
      <c r="CQ323" s="54" t="str">
        <f>Sourcedata!B323</f>
        <v>week 16/11</v>
      </c>
      <c r="CR323" s="83">
        <v>2.0140515222482436</v>
      </c>
      <c r="CS323" s="83">
        <v>3.1439602868174292</v>
      </c>
      <c r="CT323" s="83">
        <v>10.324232081911262</v>
      </c>
      <c r="DE323" s="51"/>
      <c r="DL323" s="51"/>
      <c r="DM323" s="51"/>
      <c r="DN323" s="51"/>
      <c r="DO323" s="52"/>
    </row>
    <row r="324" spans="1:119">
      <c r="A324" s="51">
        <f>Indonesia!D241+'South Africa'!D203+Australia!D401+China!D413+Brazil!D298</f>
        <v>37</v>
      </c>
      <c r="B324" s="51">
        <f>Indonesia!E241+'South Africa'!E203+Australia!E401+China!E413+Brazil!E298</f>
        <v>66</v>
      </c>
      <c r="C324" s="51">
        <f>Indonesia!F241+'South Africa'!F203+Australia!F401+China!F413+Brazil!F298</f>
        <v>127</v>
      </c>
      <c r="D324" s="51">
        <f>Indonesia!G241+'South Africa'!G203+Australia!G401+China!G413+Brazil!G298</f>
        <v>93</v>
      </c>
      <c r="E324" s="51">
        <v>37</v>
      </c>
      <c r="CQ324" s="54" t="str">
        <f>Sourcedata!B324</f>
        <v>week 17/11</v>
      </c>
      <c r="CR324" s="83">
        <v>1.592505854800937</v>
      </c>
      <c r="CS324" s="83">
        <v>2.9233314947600659</v>
      </c>
      <c r="CT324" s="83">
        <v>7.6791808873720138</v>
      </c>
      <c r="DE324" s="51"/>
      <c r="DL324" s="51"/>
      <c r="DM324" s="51"/>
      <c r="DN324" s="51"/>
      <c r="DO324" s="52"/>
    </row>
    <row r="325" spans="1:119">
      <c r="A325" s="51">
        <f>Indonesia!D242+'South Africa'!D457+Australia!D402+China!D414+Brazil!D299</f>
        <v>37</v>
      </c>
      <c r="B325" s="51">
        <f>Indonesia!E242+'South Africa'!E203+Australia!E402+China!E414+Brazil!E299</f>
        <v>65</v>
      </c>
      <c r="C325" s="51">
        <f>Indonesia!F242+'South Africa'!F457+Australia!F402+China!F414+Brazil!F299</f>
        <v>141</v>
      </c>
      <c r="D325" s="51">
        <f>Indonesia!G242+'South Africa'!G457+Australia!G402+China!G414+Brazil!G299</f>
        <v>112</v>
      </c>
      <c r="E325" s="51">
        <v>37</v>
      </c>
      <c r="CQ325" s="54" t="str">
        <f>Sourcedata!B325</f>
        <v>week 18/11</v>
      </c>
      <c r="CR325" s="83">
        <v>1.7330210772833723</v>
      </c>
      <c r="CS325" s="83">
        <v>3.6403750689464975</v>
      </c>
      <c r="CT325" s="83">
        <v>10.836177474402731</v>
      </c>
      <c r="DE325" s="51"/>
      <c r="DL325" s="51"/>
      <c r="DM325" s="51"/>
      <c r="DN325" s="51"/>
      <c r="DO325" s="52"/>
    </row>
    <row r="326" spans="1:119">
      <c r="A326" s="51">
        <f>Brazil!D300+China!D415+Australia!D403+'South Africa'!D205+Indonesia!D243</f>
        <v>41</v>
      </c>
      <c r="B326" s="51">
        <f>Brazil!E300+China!E415+Australia!E403+'South Africa'!E205+Indonesia!E243</f>
        <v>57</v>
      </c>
      <c r="C326" s="51">
        <f>Brazil!F300+China!F415+Australia!F403+'South Africa'!F205+Indonesia!F243</f>
        <v>147</v>
      </c>
      <c r="D326" s="89">
        <f>Indonesia!G243+'South Africa'!G458+Australia!G403+China!G415+Brazil!G300</f>
        <v>103.71428571428572</v>
      </c>
      <c r="E326" s="51">
        <v>41</v>
      </c>
      <c r="CQ326" s="54" t="str">
        <f>Sourcedata!B326</f>
        <v>week 19/11</v>
      </c>
      <c r="CR326" s="83">
        <v>1.7330210772833723</v>
      </c>
      <c r="CS326" s="83">
        <v>3.5852178709321567</v>
      </c>
      <c r="CT326" s="83">
        <v>12.030716723549489</v>
      </c>
      <c r="DE326" s="51"/>
      <c r="DL326" s="51"/>
      <c r="DM326" s="51"/>
      <c r="DN326" s="51"/>
      <c r="DO326" s="52"/>
    </row>
    <row r="327" spans="1:119">
      <c r="A327" s="51">
        <f>Brazil!D301+China!D416+Australia!D404+'South Africa'!D206+Indonesia!D244</f>
        <v>48</v>
      </c>
      <c r="B327" s="51">
        <f>Brazil!E301+China!E416+Australia!E404+'South Africa'!E206+Indonesia!E244</f>
        <v>76</v>
      </c>
      <c r="C327" s="51">
        <f>Brazil!F301+China!F416+Australia!F404+'South Africa'!F206+Indonesia!F244</f>
        <v>137</v>
      </c>
      <c r="D327" s="84">
        <f>Indonesia!G244+'South Africa'!G459+Australia!G404+China!G416+Brazil!G301</f>
        <v>110.92307692307692</v>
      </c>
      <c r="E327" s="51">
        <v>48</v>
      </c>
      <c r="CQ327" s="54" t="str">
        <f>Sourcedata!B327</f>
        <v>week 20/11</v>
      </c>
      <c r="CR327" s="83">
        <v>1.9203747072599531</v>
      </c>
      <c r="CS327" s="83">
        <v>3.1439602868174292</v>
      </c>
      <c r="CT327" s="83">
        <v>12.542662116040956</v>
      </c>
      <c r="DE327" s="51"/>
      <c r="DL327" s="51"/>
      <c r="DM327" s="51"/>
      <c r="DN327" s="51"/>
      <c r="DO327" s="52"/>
    </row>
    <row r="328" spans="1:119">
      <c r="A328" s="51">
        <f>Brazil!D302+China!D417+Australia!D405+'South Africa'!D207+Indonesia!D245</f>
        <v>37</v>
      </c>
      <c r="B328" s="51">
        <f>Brazil!E302+China!E417+Australia!E405+'South Africa'!E207+Indonesia!E245</f>
        <v>62</v>
      </c>
      <c r="C328" s="51">
        <f>Brazil!F302+China!F417+Australia!F405+'South Africa'!F207+Indonesia!F245</f>
        <v>134</v>
      </c>
      <c r="D328" s="84">
        <f>Indonesia!G245+'South Africa'!G460+Australia!G405+China!G417+Brazil!G302</f>
        <v>92</v>
      </c>
      <c r="E328" s="51">
        <v>44</v>
      </c>
      <c r="CQ328" s="54" t="str">
        <f>Sourcedata!B328</f>
        <v>week 21/11</v>
      </c>
      <c r="CR328" s="83">
        <v>2.2482435597189694</v>
      </c>
      <c r="CS328" s="83">
        <v>4.1919470490899062</v>
      </c>
      <c r="CT328" s="83">
        <v>11.689419795221843</v>
      </c>
      <c r="DE328" s="51"/>
      <c r="DL328" s="51"/>
      <c r="DM328" s="51"/>
      <c r="DN328" s="51"/>
      <c r="DO328" s="52"/>
    </row>
    <row r="329" spans="1:119">
      <c r="A329" s="51">
        <f>Brazil!D303+China!D418+Australia!D406+'South Africa'!D208+Indonesia!D246</f>
        <v>49</v>
      </c>
      <c r="B329" s="51">
        <f>Brazil!E303+China!E418+Australia!E406+'South Africa'!E208+Indonesia!E246</f>
        <v>80</v>
      </c>
      <c r="C329" s="51">
        <f>Brazil!F303+China!F418+Australia!F406+'South Africa'!F208+Indonesia!F246</f>
        <v>138</v>
      </c>
      <c r="D329" s="84">
        <f>Indonesia!G246+'South Africa'!G461+Australia!G406+China!G418+Brazil!G303</f>
        <v>111</v>
      </c>
      <c r="E329" s="51">
        <v>49</v>
      </c>
      <c r="CQ329" s="54" t="str">
        <f>Sourcedata!B329</f>
        <v>week 22/11</v>
      </c>
      <c r="CR329" s="83">
        <v>1.9203747072599531</v>
      </c>
      <c r="CS329" s="83">
        <v>3.8610038610038608</v>
      </c>
      <c r="CT329" s="83">
        <v>11.604095563139932</v>
      </c>
      <c r="DE329" s="51"/>
      <c r="DL329" s="51"/>
      <c r="DM329" s="51"/>
      <c r="DN329" s="51"/>
      <c r="DO329" s="52"/>
    </row>
    <row r="330" spans="1:119">
      <c r="A330" s="51">
        <f>Brazil!D304+China!D419+Australia!D407+'South Africa'!D209+Indonesia!D247</f>
        <v>47</v>
      </c>
      <c r="B330" s="51">
        <f>Brazil!E304+China!E419+Australia!E407+'South Africa'!E209+Indonesia!E247</f>
        <v>73</v>
      </c>
      <c r="C330" s="51">
        <f>Brazil!F304+China!F419+Australia!F407+'South Africa'!F209+Indonesia!F247</f>
        <v>135</v>
      </c>
      <c r="D330" s="84">
        <f>Brazil!G304+China!G419+Australia!G407+'South Africa'!G209+Indonesia!G247</f>
        <v>114</v>
      </c>
      <c r="E330" s="51">
        <v>47</v>
      </c>
      <c r="CQ330" s="54" t="str">
        <f>Sourcedata!B330</f>
        <v>week 23/11</v>
      </c>
      <c r="CR330" s="83">
        <v>2.2950819672131146</v>
      </c>
      <c r="CS330" s="83">
        <v>4.4125758411472695</v>
      </c>
      <c r="CT330" s="83">
        <v>11.774744027303754</v>
      </c>
      <c r="DE330" s="51"/>
      <c r="DL330" s="51"/>
      <c r="DM330" s="51"/>
      <c r="DN330" s="51"/>
      <c r="DO330" s="52"/>
    </row>
    <row r="331" spans="1:119">
      <c r="A331" s="51">
        <f>Brazil!D305+China!D420+Australia!D408+'South Africa'!D210+Indonesia!D248</f>
        <v>42</v>
      </c>
      <c r="B331" s="51">
        <f>Brazil!E305+China!E420+Australia!E408+'South Africa'!E210+Indonesia!E248</f>
        <v>80</v>
      </c>
      <c r="C331" s="51">
        <f>Brazil!F305+China!F420+Australia!F408+'South Africa'!F210+Indonesia!F248</f>
        <v>140</v>
      </c>
      <c r="D331" s="84">
        <f>Brazil!G305+China!G420+Australia!G408+'South Africa'!G210+Indonesia!G248</f>
        <v>109</v>
      </c>
      <c r="E331" s="51">
        <v>42</v>
      </c>
      <c r="CQ331" s="54" t="str">
        <f>Sourcedata!B331</f>
        <v>week 24/11</v>
      </c>
      <c r="CR331" s="83">
        <v>2.2014051522248246</v>
      </c>
      <c r="CS331" s="83">
        <v>4.0264754550468833</v>
      </c>
      <c r="CT331" s="83">
        <v>11.518771331058021</v>
      </c>
      <c r="DE331" s="51"/>
      <c r="DL331" s="51"/>
      <c r="DM331" s="51"/>
      <c r="DN331" s="51"/>
      <c r="DO331" s="52"/>
    </row>
    <row r="332" spans="1:119">
      <c r="A332" s="51">
        <f>Brazil!D306+China!D421+Australia!D409+'South Africa'!D211+Indonesia!D249</f>
        <v>55</v>
      </c>
      <c r="B332" s="51">
        <f>Brazil!E306+China!E421+Australia!E409+'South Africa'!E211+Indonesia!E249</f>
        <v>71</v>
      </c>
      <c r="C332" s="51">
        <f>Brazil!F306+China!F421+Australia!F409+'South Africa'!F211+Indonesia!F249</f>
        <v>136</v>
      </c>
      <c r="D332" s="84">
        <f>Brazil!G306+China!G421+Australia!G409+'South Africa'!G211+Indonesia!G249</f>
        <v>120</v>
      </c>
      <c r="E332" s="51">
        <v>55</v>
      </c>
      <c r="CQ332" s="54" t="str">
        <f>Sourcedata!B332</f>
        <v>week 25/11</v>
      </c>
      <c r="CR332" s="83">
        <v>1.9672131147540985</v>
      </c>
      <c r="CS332" s="83">
        <v>4.4125758411472695</v>
      </c>
      <c r="CT332" s="83">
        <v>11.945392491467576</v>
      </c>
      <c r="DE332" s="51"/>
      <c r="DL332" s="51"/>
      <c r="DM332" s="51"/>
      <c r="DN332" s="51"/>
      <c r="DO332" s="52"/>
    </row>
    <row r="333" spans="1:119">
      <c r="A333" s="51">
        <f>Brazil!D307+China!D422+Australia!D410+'South Africa'!D212+Indonesia!D250</f>
        <v>50</v>
      </c>
      <c r="B333" s="51">
        <f>Brazil!E307+China!E422+Australia!E410+'South Africa'!E212+Indonesia!E250</f>
        <v>71</v>
      </c>
      <c r="C333" s="51">
        <f>Brazil!F307+China!F422+Australia!F410+'South Africa'!F212+Indonesia!F250</f>
        <v>125</v>
      </c>
      <c r="D333" s="84">
        <f>Brazil!G307+China!G422+Australia!G410+'South Africa'!G212+Indonesia!G250</f>
        <v>126</v>
      </c>
      <c r="E333" s="51">
        <v>50</v>
      </c>
      <c r="CQ333" s="54" t="str">
        <f>Sourcedata!B333</f>
        <v>week 26/11</v>
      </c>
      <c r="CR333" s="83">
        <v>2.5761124121779861</v>
      </c>
      <c r="CS333" s="83">
        <v>3.9161610590182021</v>
      </c>
      <c r="CT333" s="83">
        <v>1.1945392491467577</v>
      </c>
      <c r="DE333" s="51"/>
      <c r="DL333" s="51"/>
      <c r="DM333" s="51"/>
      <c r="DN333" s="51"/>
      <c r="DO333" s="52"/>
    </row>
    <row r="334" spans="1:119">
      <c r="A334" s="51">
        <f>Brazil!D308+China!D423+Australia!D411+'South Africa'!D213+Indonesia!D251</f>
        <v>60</v>
      </c>
      <c r="B334" s="51">
        <f>Brazil!E308+China!E423+Australia!E411+'South Africa'!E213+Indonesia!E251</f>
        <v>64</v>
      </c>
      <c r="C334" s="51">
        <f>Brazil!F308+China!F423+Australia!F411+'South Africa'!F213+Indonesia!F251</f>
        <v>139</v>
      </c>
      <c r="D334" s="84">
        <f>Brazil!G308+China!G423+Australia!G411+'South Africa'!G213+Indonesia!G251</f>
        <v>136</v>
      </c>
      <c r="E334" s="51">
        <v>60</v>
      </c>
      <c r="CQ334" s="54" t="str">
        <f>Sourcedata!B334</f>
        <v>week 27/11</v>
      </c>
      <c r="CR334" s="83">
        <v>2.3419203747072603</v>
      </c>
      <c r="CS334" s="83">
        <v>3.9161610590182021</v>
      </c>
      <c r="CT334" s="83">
        <v>1.0238907849829351</v>
      </c>
      <c r="DE334" s="51"/>
      <c r="DL334" s="51"/>
      <c r="DM334" s="51"/>
      <c r="DN334" s="51"/>
      <c r="DO334" s="52"/>
    </row>
    <row r="335" spans="1:119">
      <c r="A335" s="51">
        <f>Brazil!D309+China!D424+Australia!D412+'South Africa'!D214+Indonesia!D252</f>
        <v>65</v>
      </c>
      <c r="B335" s="51">
        <f>Brazil!E309+China!E424+Australia!E412+'South Africa'!E214+Indonesia!E252</f>
        <v>92</v>
      </c>
      <c r="C335" s="51">
        <f>Brazil!F309+China!F424+Australia!F412+'South Africa'!F214+Indonesia!F252</f>
        <v>140</v>
      </c>
      <c r="D335" s="84">
        <f>Brazil!G309+China!G424+Australia!G412+'South Africa'!G214+Indonesia!G252</f>
        <v>152</v>
      </c>
      <c r="E335" s="51">
        <v>65</v>
      </c>
      <c r="CQ335" s="54" t="str">
        <f>Sourcedata!B335</f>
        <v>week 28/11</v>
      </c>
      <c r="CR335" s="83">
        <v>2.810304449648712</v>
      </c>
      <c r="CS335" s="83">
        <v>3.5300606729178159</v>
      </c>
      <c r="CT335" s="83">
        <v>0.17064846416382254</v>
      </c>
      <c r="DE335" s="51"/>
      <c r="DL335" s="51"/>
      <c r="DM335" s="51"/>
      <c r="DN335" s="51"/>
      <c r="DO335" s="52"/>
    </row>
    <row r="336" spans="1:119">
      <c r="A336" s="51">
        <f>Brazil!D310+China!D425+Australia!D413+'South Africa'!D215+Indonesia!D253</f>
        <v>56</v>
      </c>
      <c r="B336" s="51">
        <f>Brazil!E310+China!E425+Australia!E413+'South Africa'!E215+Indonesia!E253</f>
        <v>104</v>
      </c>
      <c r="C336" s="51">
        <f>Brazil!F310+China!F425+Australia!F413+'South Africa'!F215+Indonesia!F253</f>
        <v>131</v>
      </c>
      <c r="D336" s="84">
        <f>Brazil!G310+China!G425+Australia!G413+'South Africa'!G215+Indonesia!G253</f>
        <v>140</v>
      </c>
      <c r="E336" s="51">
        <v>56</v>
      </c>
      <c r="CQ336" s="54" t="str">
        <f>Sourcedata!B336</f>
        <v>week 29/11</v>
      </c>
      <c r="CR336" s="83">
        <v>3.0444964871194378</v>
      </c>
      <c r="CS336" s="83">
        <v>5.0744622173193603</v>
      </c>
      <c r="CT336" s="83">
        <v>0.93856655290102398</v>
      </c>
      <c r="DE336" s="51"/>
      <c r="DL336" s="51"/>
      <c r="DM336" s="51"/>
      <c r="DN336" s="51"/>
      <c r="DO336" s="52"/>
    </row>
    <row r="337" spans="1:119">
      <c r="A337" s="51">
        <f>Brazil!D311+China!D426+Australia!D414+'South Africa'!D216+Indonesia!D254</f>
        <v>69</v>
      </c>
      <c r="B337" s="51">
        <f>Brazil!E311+China!E426+Australia!E414+'South Africa'!E216+Indonesia!E254</f>
        <v>92</v>
      </c>
      <c r="C337" s="51">
        <f>Brazil!F311+China!F426+Australia!F414+'South Africa'!F216+Indonesia!F254</f>
        <v>114</v>
      </c>
      <c r="D337" s="84">
        <f>Brazil!G311+China!G426+Australia!G414+'South Africa'!G216+Indonesia!G254</f>
        <v>141</v>
      </c>
      <c r="E337" s="51">
        <v>69</v>
      </c>
      <c r="CQ337" s="54" t="str">
        <f>Sourcedata!B337</f>
        <v>week 30/11</v>
      </c>
      <c r="CR337" s="83">
        <v>2.622950819672131</v>
      </c>
      <c r="CS337" s="83">
        <v>5.7363485934914502</v>
      </c>
      <c r="CT337" s="83">
        <v>0.42662116040955633</v>
      </c>
      <c r="DE337" s="51"/>
      <c r="DL337" s="51"/>
      <c r="DM337" s="51"/>
      <c r="DN337" s="51"/>
      <c r="DO337" s="52"/>
    </row>
    <row r="338" spans="1:119">
      <c r="A338" s="51">
        <f>Brazil!D312+China!D427+Australia!D415+'South Africa'!D217+Indonesia!D255</f>
        <v>60</v>
      </c>
      <c r="B338" s="51">
        <f>Brazil!E312+China!E427+Australia!E415+'South Africa'!E217+Indonesia!E255</f>
        <v>82</v>
      </c>
      <c r="C338" s="51">
        <f>Brazil!F312+China!F427+Australia!F415+'South Africa'!F217+Indonesia!F255</f>
        <v>138</v>
      </c>
      <c r="D338" s="84">
        <f>Brazil!G312+China!G427+Australia!G415+'South Africa'!G217+Indonesia!G255</f>
        <v>139</v>
      </c>
      <c r="E338" s="51">
        <v>60</v>
      </c>
      <c r="CQ338" s="54" t="str">
        <f>Sourcedata!B338</f>
        <v>week 31/11</v>
      </c>
      <c r="CR338" s="83">
        <v>3.2318501170960188</v>
      </c>
      <c r="CS338" s="83">
        <v>5.0744622173193603</v>
      </c>
      <c r="CT338" s="83">
        <v>8.5324232081911269E-2</v>
      </c>
      <c r="DE338" s="51"/>
      <c r="DL338" s="51"/>
      <c r="DM338" s="51"/>
      <c r="DN338" s="51"/>
      <c r="DO338" s="52"/>
    </row>
    <row r="339" spans="1:119">
      <c r="A339" s="51">
        <f>Brazil!D313+China!D428+Australia!D416+'South Africa'!D218+Indonesia!D256</f>
        <v>55</v>
      </c>
      <c r="B339" s="51">
        <f>Brazil!E313+China!E428+Australia!E416+'South Africa'!E218+Indonesia!E256</f>
        <v>84</v>
      </c>
      <c r="C339" s="51">
        <f>Brazil!F313+China!F428+Australia!F416+'South Africa'!F218+Indonesia!F256</f>
        <v>141</v>
      </c>
      <c r="D339" s="84">
        <f>Brazil!G313+China!G428+Australia!G416+'South Africa'!G218+Indonesia!G256</f>
        <v>125</v>
      </c>
      <c r="E339" s="51">
        <v>55</v>
      </c>
      <c r="CQ339" s="54" t="str">
        <f>Sourcedata!B339</f>
        <v>week 32/11</v>
      </c>
      <c r="CR339" s="83">
        <v>2.810304449648712</v>
      </c>
      <c r="CS339" s="83">
        <v>4.5228902371759512</v>
      </c>
      <c r="CT339" s="83">
        <v>0.42662116040955633</v>
      </c>
      <c r="DE339" s="51"/>
      <c r="DL339" s="51"/>
      <c r="DM339" s="51"/>
      <c r="DN339" s="51"/>
      <c r="DO339" s="52"/>
    </row>
    <row r="340" spans="1:119">
      <c r="A340" s="51">
        <f>Brazil!D314+China!D429+Australia!D417+'South Africa'!D219+Indonesia!D257</f>
        <v>57</v>
      </c>
      <c r="B340" s="51">
        <f>Brazil!E314+China!E429+Australia!E417+'South Africa'!E219+Indonesia!E257</f>
        <v>100</v>
      </c>
      <c r="C340" s="51">
        <f>Brazil!F314+China!F429+Australia!F417+'South Africa'!F219+Indonesia!F257</f>
        <v>137</v>
      </c>
      <c r="D340" s="84">
        <f>Brazil!G314+China!G429+Australia!G417+'South Africa'!G219+Indonesia!G257</f>
        <v>138</v>
      </c>
      <c r="E340" s="51">
        <v>57</v>
      </c>
      <c r="CQ340" s="54" t="str">
        <f>Sourcedata!B340</f>
        <v>week 33/11</v>
      </c>
      <c r="CR340" s="83">
        <v>2.5761124121779861</v>
      </c>
      <c r="CS340" s="83">
        <v>4.6332046332046328</v>
      </c>
      <c r="CT340" s="83">
        <v>0.17064846416382254</v>
      </c>
      <c r="DE340" s="51"/>
      <c r="DL340" s="51"/>
      <c r="DM340" s="51"/>
      <c r="DN340" s="51"/>
      <c r="DO340" s="52"/>
    </row>
    <row r="341" spans="1:119">
      <c r="A341" s="51">
        <f>Brazil!D315+China!D430+Australia!D418+'South Africa'!D220+Indonesia!D258</f>
        <v>61</v>
      </c>
      <c r="B341" s="51">
        <f>Brazil!E315+China!E430+Australia!E418+'South Africa'!E220+Indonesia!E258</f>
        <v>75</v>
      </c>
      <c r="C341" s="51">
        <f>Brazil!F315+China!F430+Australia!F418+'South Africa'!F220+Indonesia!F258</f>
        <v>134</v>
      </c>
      <c r="D341" s="84">
        <f>Brazil!G315+China!G430+Australia!G418+'South Africa'!G220+Indonesia!G258</f>
        <v>130</v>
      </c>
      <c r="E341" s="51">
        <v>61</v>
      </c>
      <c r="CQ341" s="54" t="str">
        <f>Sourcedata!B341</f>
        <v>week 34/11</v>
      </c>
      <c r="CR341" s="83">
        <v>2.6697892271662762</v>
      </c>
      <c r="CS341" s="83">
        <v>5.5157198014340869</v>
      </c>
      <c r="CT341" s="83">
        <v>0.85324232081911267</v>
      </c>
      <c r="DE341" s="51"/>
      <c r="DL341" s="51"/>
      <c r="DM341" s="51"/>
      <c r="DN341" s="51"/>
      <c r="DO341" s="52"/>
    </row>
    <row r="342" spans="1:119">
      <c r="A342" s="51">
        <f>Brazil!D316+China!D431+Australia!D419+'South Africa'!D221+Indonesia!D259</f>
        <v>53</v>
      </c>
      <c r="B342" s="51">
        <f>Brazil!E316+China!E431+Australia!E419+'South Africa'!E221+Indonesia!E259</f>
        <v>88</v>
      </c>
      <c r="C342" s="51">
        <f>Brazil!F316+China!F431+Australia!F419+'South Africa'!F221+Indonesia!F259</f>
        <v>120</v>
      </c>
      <c r="D342" s="84">
        <f>Brazil!G316+China!G431+Australia!G419+'South Africa'!G221+Indonesia!G259</f>
        <v>130</v>
      </c>
      <c r="E342" s="51">
        <v>53</v>
      </c>
      <c r="CQ342" s="54" t="str">
        <f>Sourcedata!B342</f>
        <v>week 35/11</v>
      </c>
      <c r="CR342" s="83">
        <v>2.8571428571428572</v>
      </c>
      <c r="CS342" s="83">
        <v>4.136789851075565</v>
      </c>
      <c r="CT342" s="83">
        <v>0.76791808873720135</v>
      </c>
      <c r="DE342" s="51"/>
      <c r="DL342" s="51"/>
      <c r="DM342" s="51"/>
      <c r="DN342" s="51"/>
      <c r="DO342" s="52"/>
    </row>
    <row r="343" spans="1:119">
      <c r="A343" s="51">
        <f>Brazil!D317+China!D432+Australia!D420+'South Africa'!D222+Indonesia!D260</f>
        <v>38</v>
      </c>
      <c r="B343" s="51">
        <f>Brazil!E317+China!E432+Australia!E420+'South Africa'!E222+Indonesia!E260</f>
        <v>70</v>
      </c>
      <c r="C343" s="51">
        <f>Brazil!F317+China!F432+Australia!F420+'South Africa'!F222+Indonesia!F260</f>
        <v>114</v>
      </c>
      <c r="D343" s="84">
        <f>Brazil!G317+China!G432+Australia!G420+'South Africa'!G222+Indonesia!G260</f>
        <v>115</v>
      </c>
      <c r="E343" s="51">
        <v>38</v>
      </c>
      <c r="CQ343" s="54" t="str">
        <f>Sourcedata!B343</f>
        <v>week 36/11</v>
      </c>
      <c r="CR343" s="83">
        <v>2.4824355971896956</v>
      </c>
      <c r="CS343" s="83">
        <v>4.853833425261997</v>
      </c>
      <c r="CT343" s="83">
        <v>10.238907849829351</v>
      </c>
      <c r="DE343" s="51"/>
      <c r="DL343" s="51"/>
      <c r="DM343" s="51"/>
      <c r="DN343" s="51"/>
      <c r="DO343" s="52"/>
    </row>
    <row r="344" spans="1:119">
      <c r="A344" s="51">
        <f>Brazil!D318+China!D433+Australia!D421+'South Africa'!D223+Indonesia!D261</f>
        <v>70</v>
      </c>
      <c r="B344" s="51">
        <f>Brazil!E318+China!E433+Australia!E421+'South Africa'!E223+Indonesia!E261</f>
        <v>90</v>
      </c>
      <c r="C344" s="51">
        <f>Brazil!F318+China!F433+Australia!F421+'South Africa'!F223+Indonesia!F261</f>
        <v>117</v>
      </c>
      <c r="D344" s="84">
        <f>Brazil!G318+China!G433+Australia!G421+'South Africa'!G223+Indonesia!G261</f>
        <v>149</v>
      </c>
      <c r="E344" s="51">
        <v>70</v>
      </c>
      <c r="CQ344" s="54" t="str">
        <f>Sourcedata!B344</f>
        <v>week 37/11</v>
      </c>
      <c r="CR344" s="83">
        <v>1.7798594847775178</v>
      </c>
      <c r="CS344" s="83">
        <v>3.8610038610038608</v>
      </c>
      <c r="CT344" s="83">
        <v>9.7269624573378834</v>
      </c>
      <c r="DE344" s="51"/>
      <c r="DL344" s="51"/>
      <c r="DM344" s="51"/>
      <c r="DN344" s="51"/>
      <c r="DO344" s="52"/>
    </row>
    <row r="345" spans="1:119">
      <c r="A345" s="51">
        <f>Brazil!D319+China!D434+Australia!D422+'South Africa'!D224+Indonesia!D262</f>
        <v>41</v>
      </c>
      <c r="B345" s="51">
        <f>Brazil!E319+China!E434+Australia!E422+'South Africa'!E224+Indonesia!E262</f>
        <v>73</v>
      </c>
      <c r="C345" s="51">
        <f>Brazil!F319+China!F434+Australia!F422+'South Africa'!F224+Indonesia!F262</f>
        <v>120</v>
      </c>
      <c r="D345" s="84">
        <f>Brazil!G319+China!G434+Australia!G422+'South Africa'!G224+Indonesia!G262</f>
        <v>104</v>
      </c>
      <c r="E345" s="51">
        <v>41</v>
      </c>
      <c r="CQ345" s="54" t="str">
        <f>Sourcedata!B345</f>
        <v>week 38/11</v>
      </c>
      <c r="CR345" s="83">
        <v>3.278688524590164</v>
      </c>
      <c r="CS345" s="83">
        <v>4.9641478212906787</v>
      </c>
      <c r="CT345" s="83">
        <v>9.9829351535836182</v>
      </c>
      <c r="DE345" s="51"/>
      <c r="DL345" s="51"/>
      <c r="DM345" s="51"/>
      <c r="DN345" s="51"/>
      <c r="DO345" s="52"/>
    </row>
    <row r="346" spans="1:119">
      <c r="A346" s="51">
        <f>Brazil!D320+China!D435+Australia!D423+'South Africa'!D225+Indonesia!D263</f>
        <v>33</v>
      </c>
      <c r="B346" s="51">
        <f>Brazil!E320+China!E435+Australia!E423+'South Africa'!E225+Indonesia!E263</f>
        <v>77</v>
      </c>
      <c r="C346" s="51">
        <f>Brazil!F320+China!F435+Australia!F423+'South Africa'!F225+Indonesia!F263</f>
        <v>125</v>
      </c>
      <c r="D346" s="84">
        <f>Brazil!G320+China!G435+Australia!G423+'South Africa'!G225+Indonesia!G263</f>
        <v>93</v>
      </c>
      <c r="E346" s="51">
        <v>33</v>
      </c>
      <c r="CQ346" s="54" t="str">
        <f>Sourcedata!B346</f>
        <v>week 39/11</v>
      </c>
      <c r="CR346" s="83">
        <v>1.9203747072599531</v>
      </c>
      <c r="CS346" s="83">
        <v>4.0264754550468833</v>
      </c>
      <c r="CT346" s="83">
        <v>10.238907849829351</v>
      </c>
      <c r="DE346" s="51"/>
      <c r="DL346" s="51"/>
      <c r="DM346" s="51"/>
      <c r="DN346" s="51"/>
      <c r="DO346" s="52"/>
    </row>
    <row r="347" spans="1:119">
      <c r="A347" s="51">
        <f>Brazil!D321+China!D436+Australia!D424+'South Africa'!D226+Indonesia!D264</f>
        <v>54</v>
      </c>
      <c r="B347" s="51">
        <f>Brazil!E321+China!E436+Australia!E424+'South Africa'!E226+Indonesia!E264</f>
        <v>104</v>
      </c>
      <c r="C347" s="51">
        <f>Brazil!F321+China!F436+Australia!F424+'South Africa'!F226+Indonesia!F264</f>
        <v>158</v>
      </c>
      <c r="D347" s="84">
        <f>Brazil!G321+China!G436+Australia!G424+'South Africa'!G226+Indonesia!G264</f>
        <v>156</v>
      </c>
      <c r="E347" s="51">
        <v>54</v>
      </c>
      <c r="CQ347" s="54" t="str">
        <f>Sourcedata!B347</f>
        <v>week 40/11</v>
      </c>
      <c r="CR347" s="83">
        <v>1.5456674473067917</v>
      </c>
      <c r="CS347" s="83">
        <v>4.2471042471042466</v>
      </c>
      <c r="CT347" s="83">
        <v>10.665529010238908</v>
      </c>
      <c r="DE347" s="51"/>
      <c r="DL347" s="51"/>
      <c r="DM347" s="51"/>
      <c r="DN347" s="51"/>
      <c r="DO347" s="52"/>
    </row>
    <row r="348" spans="1:119">
      <c r="A348" s="51">
        <f>Brazil!D322+China!D437+Australia!D425+'South Africa'!D227+Indonesia!D265</f>
        <v>60</v>
      </c>
      <c r="B348" s="51">
        <f>Brazil!E322+China!E437+Australia!E425+'South Africa'!E227+Indonesia!E265</f>
        <v>97</v>
      </c>
      <c r="C348" s="51">
        <f>Brazil!F322+China!F437+Australia!F425+'South Africa'!F227+Indonesia!F265</f>
        <v>153</v>
      </c>
      <c r="D348" s="84">
        <f>Brazil!G322+China!G437+Australia!G425+'South Africa'!G227+Indonesia!G265</f>
        <v>153</v>
      </c>
      <c r="E348" s="51">
        <v>60</v>
      </c>
      <c r="CQ348" s="54" t="str">
        <f>Sourcedata!B348</f>
        <v>week 41/11</v>
      </c>
      <c r="CR348" s="83">
        <v>2.5292740046838409</v>
      </c>
      <c r="CS348" s="83">
        <v>5.7363485934914502</v>
      </c>
      <c r="CT348" s="83">
        <v>13.481228668941981</v>
      </c>
      <c r="DE348" s="51"/>
      <c r="DL348" s="51"/>
      <c r="DM348" s="51"/>
      <c r="DN348" s="51"/>
      <c r="DO348" s="52"/>
    </row>
    <row r="349" spans="1:119">
      <c r="A349" s="51">
        <f>Brazil!D323+China!D438+Australia!D426+'South Africa'!D228+Indonesia!D266</f>
        <v>72</v>
      </c>
      <c r="B349" s="51">
        <f>Brazil!E323+China!E438+Australia!E426+'South Africa'!E228+Indonesia!E266</f>
        <v>103</v>
      </c>
      <c r="C349" s="51">
        <f>Brazil!F323+China!F438+Australia!F426+'South Africa'!F228+Indonesia!F266</f>
        <v>167</v>
      </c>
      <c r="D349" s="84">
        <f>Brazil!G323+China!G438+Australia!G426+'South Africa'!G228+Indonesia!G266</f>
        <v>171</v>
      </c>
      <c r="E349" s="51">
        <v>72</v>
      </c>
      <c r="CQ349" s="54" t="str">
        <f>Sourcedata!B349</f>
        <v>week 42/11</v>
      </c>
      <c r="CR349" s="83">
        <v>2.810304449648712</v>
      </c>
      <c r="CS349" s="83">
        <v>5.3502482073910649</v>
      </c>
      <c r="CT349" s="83">
        <v>13.054607508532424</v>
      </c>
      <c r="DE349" s="51"/>
      <c r="DL349" s="51"/>
      <c r="DM349" s="51"/>
      <c r="DN349" s="51"/>
      <c r="DO349" s="52"/>
    </row>
    <row r="350" spans="1:119">
      <c r="A350" s="51">
        <f>Brazil!D324+China!D439+Australia!D427+'South Africa'!D229+Indonesia!D267</f>
        <v>59</v>
      </c>
      <c r="B350" s="51">
        <f>Brazil!E324+China!E439+Australia!E427+'South Africa'!E229+Indonesia!E267</f>
        <v>72</v>
      </c>
      <c r="C350" s="51">
        <f>Brazil!F324+China!F439+Australia!F427+'South Africa'!F229+Indonesia!F267</f>
        <v>153</v>
      </c>
      <c r="D350" s="84">
        <f>Brazil!G324+China!G439+Australia!G427+'South Africa'!G229+Indonesia!G267</f>
        <v>149</v>
      </c>
      <c r="E350" s="51">
        <v>59</v>
      </c>
      <c r="CQ350" s="54" t="str">
        <f>Sourcedata!B350</f>
        <v>week 43/11</v>
      </c>
      <c r="CR350" s="83">
        <v>3.3723653395784545</v>
      </c>
      <c r="CS350" s="83">
        <v>5.6811913954771098</v>
      </c>
      <c r="CT350" s="83">
        <v>14.249146757679181</v>
      </c>
      <c r="DE350" s="51"/>
      <c r="DL350" s="51"/>
      <c r="DM350" s="51"/>
      <c r="DN350" s="51"/>
      <c r="DO350" s="52"/>
    </row>
    <row r="351" spans="1:119">
      <c r="A351" s="51">
        <f>Brazil!D325+China!D440+Australia!D428+'South Africa'!D230+Indonesia!D268</f>
        <v>56</v>
      </c>
      <c r="B351" s="51">
        <f>Brazil!E325+China!E440+Australia!E428+'South Africa'!E230+Indonesia!E268</f>
        <v>98</v>
      </c>
      <c r="C351" s="51">
        <f>Brazil!F325+China!F440+Australia!F428+'South Africa'!F230+Indonesia!F268</f>
        <v>139</v>
      </c>
      <c r="D351" s="84">
        <f>Brazil!G325+China!G440+Australia!G428+'South Africa'!G230+Indonesia!G268</f>
        <v>158</v>
      </c>
      <c r="E351" s="51">
        <v>56</v>
      </c>
      <c r="CQ351" s="54" t="str">
        <f>Sourcedata!B351</f>
        <v>week 44/11</v>
      </c>
      <c r="CR351" s="83">
        <v>2.7634660421545667</v>
      </c>
      <c r="CS351" s="83">
        <v>3.9713182570325425</v>
      </c>
      <c r="CT351" s="83">
        <v>13.054607508532424</v>
      </c>
      <c r="DE351" s="51"/>
      <c r="DL351" s="51"/>
      <c r="DM351" s="51"/>
      <c r="DN351" s="51"/>
      <c r="DO351" s="52"/>
    </row>
    <row r="352" spans="1:119">
      <c r="A352" s="51">
        <f>Brazil!D326+China!D441+Australia!D429+'South Africa'!D231+Indonesia!D269</f>
        <v>58</v>
      </c>
      <c r="B352" s="51">
        <f>Brazil!E326+China!E441+Australia!E429+'South Africa'!E231+Indonesia!E269</f>
        <v>100</v>
      </c>
      <c r="C352" s="51">
        <f>Brazil!F326+China!F441+Australia!F429+'South Africa'!F231+Indonesia!F269</f>
        <v>135</v>
      </c>
      <c r="D352" s="84">
        <f>Brazil!G326+China!G441+Australia!G429+'South Africa'!G231+Indonesia!G269</f>
        <v>166</v>
      </c>
      <c r="E352" s="51">
        <v>58</v>
      </c>
      <c r="CQ352" s="54" t="str">
        <f>Sourcedata!B352</f>
        <v>week 45/11</v>
      </c>
      <c r="CR352" s="83">
        <v>2.622950819672131</v>
      </c>
      <c r="CS352" s="83">
        <v>5.4054054054054053</v>
      </c>
      <c r="CT352" s="83">
        <v>11.860068259385665</v>
      </c>
      <c r="DE352" s="51"/>
      <c r="DL352" s="51"/>
      <c r="DM352" s="51"/>
      <c r="DN352" s="51"/>
      <c r="DO352" s="52"/>
    </row>
    <row r="353" spans="1:119">
      <c r="A353" s="51">
        <f>Brazil!D327+China!D442+Australia!D430+'South Africa'!D232+Indonesia!D270</f>
        <v>83</v>
      </c>
      <c r="B353" s="51">
        <f>Brazil!E327+China!E442+Australia!E430+'South Africa'!E232+Indonesia!E270</f>
        <v>95</v>
      </c>
      <c r="C353" s="51">
        <f>Brazil!F327+China!F442+Australia!F430+'South Africa'!F232+Indonesia!F270</f>
        <v>143</v>
      </c>
      <c r="D353" s="84">
        <f>Brazil!G327+China!G442+Australia!G430+'South Africa'!G232+Indonesia!G270</f>
        <v>171</v>
      </c>
      <c r="E353" s="51">
        <v>83</v>
      </c>
      <c r="CQ353" s="54" t="str">
        <f>Sourcedata!B353</f>
        <v>week 46/11</v>
      </c>
      <c r="CR353" s="83">
        <v>2.7166276346604219</v>
      </c>
      <c r="CS353" s="83">
        <v>5.5157198014340869</v>
      </c>
      <c r="CT353" s="83">
        <v>11.518771331058021</v>
      </c>
      <c r="DE353" s="51"/>
      <c r="DL353" s="51"/>
      <c r="DM353" s="51"/>
      <c r="DN353" s="51"/>
      <c r="DO353" s="52"/>
    </row>
    <row r="354" spans="1:119">
      <c r="A354" s="51">
        <f>Brazil!D328+China!D443+Australia!D431+'South Africa'!D233+Indonesia!D271</f>
        <v>78</v>
      </c>
      <c r="B354" s="51">
        <f>Brazil!E328+China!E443+Australia!E431+'South Africa'!E233+Indonesia!E271</f>
        <v>116</v>
      </c>
      <c r="C354" s="51">
        <f>Brazil!F328+China!F443+Australia!F431+'South Africa'!F233+Indonesia!F271</f>
        <v>160</v>
      </c>
      <c r="D354" s="84">
        <f>Brazil!G328+China!G443+Australia!G431+'South Africa'!G233+Indonesia!G271</f>
        <v>188</v>
      </c>
      <c r="E354" s="51">
        <v>78</v>
      </c>
      <c r="CQ354" s="54" t="str">
        <f>Sourcedata!B354</f>
        <v>week 47/11</v>
      </c>
      <c r="CR354" s="83">
        <v>3.8875878220140514</v>
      </c>
      <c r="CS354" s="83">
        <v>5.2399338113623832</v>
      </c>
      <c r="CT354" s="83">
        <v>12.201365187713311</v>
      </c>
      <c r="DE354" s="51"/>
      <c r="DL354" s="51"/>
      <c r="DM354" s="51"/>
      <c r="DN354" s="51"/>
      <c r="DO354" s="52"/>
    </row>
    <row r="355" spans="1:119">
      <c r="A355" s="51">
        <f>Brazil!D329+China!D444+Australia!D432+'South Africa'!D234+Indonesia!D272</f>
        <v>48</v>
      </c>
      <c r="B355" s="51">
        <f>Brazil!E329+China!E444+Australia!E432+'South Africa'!E234+Indonesia!E272</f>
        <v>116</v>
      </c>
      <c r="C355" s="51">
        <f>Brazil!F329+China!F444+Australia!F432+'South Africa'!F234+Indonesia!F272</f>
        <v>147</v>
      </c>
      <c r="D355" s="84">
        <f>Brazil!G329+China!G444+Australia!G432+'South Africa'!G234+Indonesia!G272</f>
        <v>137</v>
      </c>
      <c r="E355" s="51">
        <v>48</v>
      </c>
      <c r="CQ355" s="54" t="str">
        <f>Sourcedata!B355</f>
        <v>week 48/11</v>
      </c>
      <c r="CR355" s="83">
        <v>3.6533957845433256</v>
      </c>
      <c r="CS355" s="83">
        <v>6.398234969663541</v>
      </c>
      <c r="CT355" s="83">
        <v>13.651877133105803</v>
      </c>
      <c r="DE355" s="51"/>
      <c r="DL355" s="51"/>
      <c r="DM355" s="51"/>
      <c r="DN355" s="51"/>
      <c r="DO355" s="52"/>
    </row>
    <row r="356" spans="1:119">
      <c r="A356" s="51">
        <f>Brazil!D330+China!D445+Australia!D433+'South Africa'!D235+Indonesia!D273</f>
        <v>48</v>
      </c>
      <c r="B356" s="51">
        <f>Brazil!E330+China!E445+Australia!E433+'South Africa'!E235+Indonesia!E273</f>
        <v>104</v>
      </c>
      <c r="C356" s="51">
        <f>Brazil!F330+China!F445+Australia!F433+'South Africa'!F235+Indonesia!F273</f>
        <v>188</v>
      </c>
      <c r="D356" s="84">
        <f>Brazil!G330+China!G445+Australia!G433+'South Africa'!G235+Indonesia!G273</f>
        <v>159</v>
      </c>
      <c r="E356" s="51">
        <v>48</v>
      </c>
      <c r="CQ356" s="54" t="str">
        <f>Sourcedata!B356</f>
        <v>week 49/11</v>
      </c>
      <c r="CR356" s="83">
        <v>2.2482435597189694</v>
      </c>
      <c r="CS356" s="83">
        <v>6.398234969663541</v>
      </c>
      <c r="CT356" s="83">
        <v>12.542662116040956</v>
      </c>
      <c r="DE356" s="51"/>
      <c r="DL356" s="51"/>
      <c r="DM356" s="51"/>
      <c r="DN356" s="51"/>
      <c r="DO356" s="52"/>
    </row>
    <row r="357" spans="1:119">
      <c r="A357" s="51">
        <f>Brazil!D331+China!D446+Australia!D434+'South Africa'!D236+Indonesia!D274</f>
        <v>45</v>
      </c>
      <c r="B357" s="51">
        <f>Brazil!E331+China!E446+Australia!E434+'South Africa'!E236+Indonesia!E274</f>
        <v>98</v>
      </c>
      <c r="C357" s="51">
        <f>Brazil!F331+China!F446+Australia!F434+'South Africa'!F236+Indonesia!F274</f>
        <v>188</v>
      </c>
      <c r="D357" s="84">
        <f>Brazil!G331+China!G446+Australia!G434+'South Africa'!G236+Indonesia!G274</f>
        <v>163</v>
      </c>
      <c r="E357" s="51">
        <v>45</v>
      </c>
      <c r="CQ357" s="54" t="str">
        <f>Sourcedata!B357</f>
        <v>week 50/11</v>
      </c>
      <c r="CR357" s="83">
        <v>2.2482435597189694</v>
      </c>
      <c r="CS357" s="83">
        <v>5.7363485934914502</v>
      </c>
      <c r="CT357" s="83">
        <v>16.040955631399317</v>
      </c>
      <c r="DE357" s="51"/>
      <c r="DL357" s="51"/>
      <c r="DM357" s="51"/>
      <c r="DN357" s="51"/>
      <c r="DO357" s="52"/>
    </row>
    <row r="358" spans="1:119">
      <c r="A358" s="51">
        <f>Brazil!D332+China!D447+Australia!D435+'South Africa'!D237+Indonesia!D275</f>
        <v>41</v>
      </c>
      <c r="B358" s="51">
        <f>Brazil!E332+China!E447+Australia!E435+'South Africa'!E237+Indonesia!E275</f>
        <v>105</v>
      </c>
      <c r="C358" s="51">
        <f>Brazil!F332+China!F447+Australia!F435+'South Africa'!F237+Indonesia!F275</f>
        <v>178</v>
      </c>
      <c r="D358" s="84">
        <f>Brazil!G332+China!G447+Australia!G435+'South Africa'!G237+Indonesia!G275</f>
        <v>170</v>
      </c>
      <c r="E358" s="51">
        <v>41</v>
      </c>
      <c r="CQ358" s="54" t="str">
        <f>Sourcedata!B358</f>
        <v>week 51/11</v>
      </c>
      <c r="CR358" s="83">
        <v>2.1077283372365341</v>
      </c>
      <c r="CS358" s="83">
        <v>5.4054054054054053</v>
      </c>
      <c r="CT358" s="83">
        <v>16.040955631399317</v>
      </c>
      <c r="DE358" s="51"/>
      <c r="DL358" s="51"/>
      <c r="DM358" s="51"/>
      <c r="DN358" s="51"/>
      <c r="DO358" s="52"/>
    </row>
    <row r="359" spans="1:119">
      <c r="A359" s="51">
        <f>Brazil!D333+China!D448+Australia!D436+'South Africa'!D238+Indonesia!D276</f>
        <v>53</v>
      </c>
      <c r="B359" s="51">
        <f>Brazil!E333+China!E448+Australia!E436+'South Africa'!E238+Indonesia!E276</f>
        <v>103</v>
      </c>
      <c r="C359" s="51">
        <f>Brazil!F333+China!F448+Australia!F436+'South Africa'!F238+Indonesia!F276</f>
        <v>190</v>
      </c>
      <c r="D359" s="84">
        <f>Brazil!G333+China!G448+Australia!G436+'South Africa'!G238+Indonesia!G276</f>
        <v>198</v>
      </c>
      <c r="E359" s="51">
        <v>53</v>
      </c>
      <c r="CQ359" s="54" t="str">
        <f>Sourcedata!B359</f>
        <v>week 52/11</v>
      </c>
      <c r="CR359" s="83">
        <v>1.9203747072599531</v>
      </c>
      <c r="CS359" s="83">
        <v>5.7915057915057915</v>
      </c>
      <c r="CT359" s="83">
        <v>15.187713310580206</v>
      </c>
      <c r="DE359" s="51"/>
      <c r="DL359" s="51"/>
      <c r="DM359" s="51"/>
      <c r="DN359" s="51"/>
      <c r="DO359" s="52"/>
    </row>
    <row r="360" spans="1:119">
      <c r="A360" s="51">
        <f>Brazil!D334+China!D449+Australia!D437+'South Africa'!D239+Indonesia!D277</f>
        <v>41</v>
      </c>
      <c r="B360" s="51">
        <f>Brazil!E334+China!E449+Australia!E437+'South Africa'!E239+Indonesia!E277</f>
        <v>93</v>
      </c>
      <c r="C360" s="51">
        <f>Brazil!F334+China!F449+Australia!F437+'South Africa'!F239+Indonesia!F277</f>
        <v>182</v>
      </c>
      <c r="D360" s="84">
        <f>Brazil!G334+China!G449+Australia!G437+'South Africa'!G239+Indonesia!G277</f>
        <v>173</v>
      </c>
      <c r="E360" s="51">
        <v>41</v>
      </c>
      <c r="CQ360" s="54" t="str">
        <f>Sourcedata!B360</f>
        <v>week 01/12</v>
      </c>
      <c r="CR360" s="83">
        <v>2.4824355971896956</v>
      </c>
      <c r="CS360" s="83">
        <v>5.6811913954771098</v>
      </c>
      <c r="CT360" s="83">
        <v>16.211604095563139</v>
      </c>
      <c r="DE360" s="51"/>
      <c r="DL360" s="51"/>
      <c r="DM360" s="51"/>
      <c r="DN360" s="51"/>
      <c r="DO360" s="52"/>
    </row>
    <row r="361" spans="1:119">
      <c r="A361" s="51">
        <f>Brazil!D335+China!D450+Australia!D438+'South Africa'!D240+Indonesia!D278</f>
        <v>44</v>
      </c>
      <c r="B361" s="51">
        <f>Brazil!E335+China!E450+Australia!E438+'South Africa'!E240+Indonesia!E278</f>
        <v>106</v>
      </c>
      <c r="C361" s="51">
        <f>Brazil!F335+China!F450+Australia!F438+'South Africa'!F240+Indonesia!F278</f>
        <v>200</v>
      </c>
      <c r="D361" s="84">
        <f>Brazil!G335+China!G450+Australia!G438+'South Africa'!G240+Indonesia!G278</f>
        <v>210</v>
      </c>
      <c r="E361" s="51">
        <v>44</v>
      </c>
      <c r="CQ361" s="54" t="str">
        <f>Sourcedata!B361</f>
        <v>week 02/12</v>
      </c>
      <c r="CR361" s="83">
        <v>1.9203747072599531</v>
      </c>
      <c r="CS361" s="83">
        <v>5.1296194153337016</v>
      </c>
      <c r="CT361" s="83">
        <v>15.529010238907851</v>
      </c>
      <c r="DE361" s="51"/>
      <c r="DL361" s="51"/>
      <c r="DM361" s="51"/>
      <c r="DN361" s="51"/>
      <c r="DO361" s="52"/>
    </row>
    <row r="362" spans="1:119">
      <c r="A362" s="51">
        <f>Brazil!D336+China!D451+Australia!D439+'South Africa'!D241+Indonesia!D279</f>
        <v>54</v>
      </c>
      <c r="B362" s="51">
        <f>Brazil!E336+China!E451+Australia!E439+'South Africa'!E241+Indonesia!E279</f>
        <v>97</v>
      </c>
      <c r="C362" s="51">
        <f>Brazil!F336+China!F451+Australia!F439+'South Africa'!F241+Indonesia!F279</f>
        <v>209</v>
      </c>
      <c r="D362" s="84">
        <f>Brazil!G336+China!G451+Australia!G439+'South Africa'!G241+Indonesia!G279</f>
        <v>207</v>
      </c>
      <c r="E362" s="51">
        <v>54</v>
      </c>
      <c r="CQ362" s="54" t="str">
        <f>Sourcedata!B362</f>
        <v>week 03/12</v>
      </c>
      <c r="CR362" s="83">
        <v>2.0608899297423888</v>
      </c>
      <c r="CS362" s="83">
        <v>5.8466629895201319</v>
      </c>
      <c r="CT362" s="83">
        <v>17.064846416382252</v>
      </c>
      <c r="DE362" s="51"/>
      <c r="DL362" s="51"/>
      <c r="DM362" s="51"/>
      <c r="DN362" s="51"/>
      <c r="DO362" s="52"/>
    </row>
    <row r="363" spans="1:119">
      <c r="A363" s="51">
        <f>Brazil!D337+China!D452+Australia!D440+'South Africa'!D242+Indonesia!D280</f>
        <v>52</v>
      </c>
      <c r="B363" s="51">
        <f>Brazil!E337+China!E452+Australia!E440+'South Africa'!E242+Indonesia!E280</f>
        <v>80</v>
      </c>
      <c r="C363" s="51">
        <f>Brazil!F337+China!F452+Australia!F440+'South Africa'!F242+Indonesia!F280</f>
        <v>171</v>
      </c>
      <c r="D363" s="84">
        <f>Brazil!G337+China!G452+Australia!G440+'South Africa'!G242+Indonesia!G280</f>
        <v>148</v>
      </c>
      <c r="E363" s="51">
        <v>52</v>
      </c>
      <c r="CQ363" s="54" t="str">
        <f>Sourcedata!B363</f>
        <v>week 04/12</v>
      </c>
      <c r="CR363" s="83">
        <v>2.5292740046838409</v>
      </c>
      <c r="CS363" s="83">
        <v>5.3502482073910649</v>
      </c>
      <c r="CT363" s="83">
        <v>17.832764505119453</v>
      </c>
      <c r="DE363" s="51"/>
      <c r="DL363" s="51"/>
      <c r="DM363" s="51"/>
      <c r="DN363" s="51"/>
      <c r="DO363" s="52"/>
    </row>
    <row r="364" spans="1:119">
      <c r="A364" s="51">
        <f>Brazil!D338+China!D453+Australia!D441+'South Africa'!D243+Indonesia!D281</f>
        <v>45</v>
      </c>
      <c r="B364" s="51">
        <f>Brazil!E338+China!E453+Australia!E441+'South Africa'!E243+Indonesia!E281</f>
        <v>103</v>
      </c>
      <c r="C364" s="51">
        <f>Brazil!F338+China!F453+Australia!F441+'South Africa'!F243+Indonesia!F281</f>
        <v>156</v>
      </c>
      <c r="D364" s="84">
        <f>Brazil!G338+China!G453+Australia!G441+'South Africa'!G243+Indonesia!G281</f>
        <v>152</v>
      </c>
      <c r="E364" s="51">
        <v>45</v>
      </c>
      <c r="CQ364" s="54" t="str">
        <f>Sourcedata!B364</f>
        <v>week 05/12</v>
      </c>
      <c r="CR364" s="83">
        <v>2.4355971896955504</v>
      </c>
      <c r="CS364" s="83">
        <v>4.4125758411472695</v>
      </c>
      <c r="CT364" s="83">
        <v>14.590443686006827</v>
      </c>
      <c r="DE364" s="51"/>
      <c r="DL364" s="51"/>
      <c r="DM364" s="51"/>
      <c r="DN364" s="51"/>
      <c r="DO364" s="52"/>
    </row>
    <row r="365" spans="1:119">
      <c r="A365" s="51">
        <f>Brazil!D339+China!D454+Australia!D442+'South Africa'!D244+Indonesia!D282</f>
        <v>57</v>
      </c>
      <c r="B365" s="51">
        <f>Brazil!E339+China!E454+Australia!E442+'South Africa'!E244+Indonesia!E282</f>
        <v>102</v>
      </c>
      <c r="C365" s="51">
        <f>Brazil!F339+China!F454+Australia!F442+'South Africa'!F244+Indonesia!F282</f>
        <v>152</v>
      </c>
      <c r="D365" s="84">
        <f>Brazil!G339+China!G454+Australia!G442+'South Africa'!G244+Indonesia!G282</f>
        <v>153</v>
      </c>
      <c r="E365" s="51">
        <v>57</v>
      </c>
      <c r="CQ365" s="54" t="str">
        <f>Sourcedata!B365</f>
        <v>week 06/12</v>
      </c>
      <c r="CR365" s="83">
        <v>2.1077283372365341</v>
      </c>
      <c r="CS365" s="83">
        <v>5.6811913954771098</v>
      </c>
      <c r="CT365" s="83">
        <v>13.310580204778159</v>
      </c>
      <c r="DE365" s="51"/>
      <c r="DL365" s="51"/>
      <c r="DM365" s="51"/>
      <c r="DN365" s="51"/>
      <c r="DO365" s="52"/>
    </row>
    <row r="366" spans="1:119">
      <c r="A366" s="51">
        <f>Brazil!D340+China!D455+Australia!D443+'South Africa'!D245+Indonesia!D283</f>
        <v>52</v>
      </c>
      <c r="B366" s="51">
        <f>Brazil!E340+China!E455+Australia!E443+'South Africa'!E245+Indonesia!E283</f>
        <v>93</v>
      </c>
      <c r="C366" s="51">
        <f>Brazil!F340+China!F455+Australia!F443+'South Africa'!F245+Indonesia!F283</f>
        <v>121</v>
      </c>
      <c r="D366" s="84">
        <f>Brazil!G340+China!G455+Australia!G443+'South Africa'!G245+Indonesia!G283</f>
        <v>127</v>
      </c>
      <c r="E366" s="51">
        <v>52</v>
      </c>
      <c r="CQ366" s="54" t="str">
        <f>Sourcedata!B366</f>
        <v>week 07/12</v>
      </c>
      <c r="CR366" s="83">
        <v>2.6697892271662762</v>
      </c>
      <c r="CS366" s="83">
        <v>5.6260341974627686</v>
      </c>
      <c r="CT366" s="83">
        <v>12.969283276450511</v>
      </c>
      <c r="DE366" s="51"/>
      <c r="DL366" s="51"/>
      <c r="DM366" s="51"/>
      <c r="DN366" s="51"/>
      <c r="DO366" s="52"/>
    </row>
    <row r="367" spans="1:119">
      <c r="A367" s="51">
        <f>Brazil!D341+China!D456+Australia!D444+'South Africa'!D246+Indonesia!D284</f>
        <v>41</v>
      </c>
      <c r="B367" s="51">
        <f>Brazil!E341+China!E456+Australia!E444+'South Africa'!E246+Indonesia!E284</f>
        <v>88</v>
      </c>
      <c r="C367" s="51">
        <f>Brazil!F341+China!F456+Australia!F444+'South Africa'!F246+Indonesia!F284</f>
        <v>119</v>
      </c>
      <c r="D367" s="84">
        <f>Brazil!G341+China!G456+Australia!G444+'South Africa'!G246+Indonesia!G284</f>
        <v>115</v>
      </c>
      <c r="E367" s="51">
        <v>41</v>
      </c>
      <c r="CQ367" s="54" t="str">
        <f>Sourcedata!B367</f>
        <v>week 08/12</v>
      </c>
      <c r="CR367" s="83">
        <v>2.4355971896955504</v>
      </c>
      <c r="CS367" s="83">
        <v>5.1296194153337016</v>
      </c>
      <c r="CT367" s="83">
        <v>10.324232081911262</v>
      </c>
      <c r="DE367" s="51"/>
      <c r="DL367" s="51"/>
      <c r="DM367" s="51"/>
      <c r="DN367" s="51"/>
      <c r="DO367" s="52"/>
    </row>
    <row r="368" spans="1:119">
      <c r="A368" s="51">
        <f>Brazil!D342+China!D457+Australia!D445+'South Africa'!D247+Indonesia!D285</f>
        <v>53</v>
      </c>
      <c r="B368" s="51">
        <f>Brazil!E342+China!E457+Australia!E445+'South Africa'!E247+Indonesia!E285</f>
        <v>86</v>
      </c>
      <c r="C368" s="51">
        <f>Brazil!F342+China!F457+Australia!F445+'South Africa'!F247+Indonesia!F285</f>
        <v>110</v>
      </c>
      <c r="D368" s="84">
        <f>Brazil!G342+China!G457+Australia!G445+'South Africa'!G247+Indonesia!G285</f>
        <v>108</v>
      </c>
      <c r="E368" s="51">
        <v>53</v>
      </c>
      <c r="CQ368" s="54" t="str">
        <f>Sourcedata!B368</f>
        <v>week 09/12</v>
      </c>
      <c r="CR368" s="83">
        <v>1.9203747072599531</v>
      </c>
      <c r="CS368" s="83">
        <v>4.853833425261997</v>
      </c>
      <c r="CT368" s="83">
        <v>10.15358361774744</v>
      </c>
      <c r="DE368" s="51"/>
      <c r="DL368" s="51"/>
      <c r="DM368" s="51"/>
      <c r="DN368" s="51"/>
      <c r="DO368" s="52"/>
    </row>
    <row r="369" spans="1:119">
      <c r="A369" s="51">
        <f>Brazil!D343+China!D458+Australia!D446+'South Africa'!D248+Indonesia!D286</f>
        <v>44</v>
      </c>
      <c r="B369" s="51">
        <f>Brazil!E343+China!E458+Australia!E446+'South Africa'!E248+Indonesia!E286</f>
        <v>83</v>
      </c>
      <c r="C369" s="51">
        <f>Brazil!F343+China!F458+Australia!F446+'South Africa'!F248+Indonesia!F286</f>
        <v>122</v>
      </c>
      <c r="D369" s="84">
        <f>Brazil!G343+China!G458+Australia!G446+'South Africa'!G248+Indonesia!G286</f>
        <v>110</v>
      </c>
      <c r="E369" s="51">
        <v>44</v>
      </c>
      <c r="CQ369" s="54" t="str">
        <f>Sourcedata!B369</f>
        <v>week 10/12</v>
      </c>
      <c r="CR369" s="83">
        <v>2.4824355971896956</v>
      </c>
      <c r="CS369" s="83">
        <v>4.7435190292333154</v>
      </c>
      <c r="CT369" s="83">
        <v>9.3856655290102378</v>
      </c>
      <c r="DE369" s="51"/>
      <c r="DL369" s="51"/>
      <c r="DM369" s="51"/>
      <c r="DN369" s="51"/>
      <c r="DO369" s="52"/>
    </row>
    <row r="370" spans="1:119">
      <c r="A370" s="51">
        <f>Brazil!D344+China!D459+Australia!D447+'South Africa'!D249+Indonesia!D287</f>
        <v>47</v>
      </c>
      <c r="B370" s="51">
        <f>Brazil!E344+China!E459+Australia!E447+'South Africa'!E249+Indonesia!E287</f>
        <v>110</v>
      </c>
      <c r="C370" s="51">
        <f>Brazil!F344+China!F459+Australia!F447+'South Africa'!F249+Indonesia!F287</f>
        <v>146</v>
      </c>
      <c r="D370" s="84">
        <f>Brazil!G344+China!G459+Australia!G447+'South Africa'!G249+Indonesia!G287</f>
        <v>131</v>
      </c>
      <c r="E370" s="51">
        <v>47</v>
      </c>
      <c r="CQ370" s="54" t="str">
        <f>Sourcedata!B370</f>
        <v>week 11/12</v>
      </c>
      <c r="CR370" s="83">
        <v>2.0608899297423888</v>
      </c>
      <c r="CS370" s="83">
        <v>4.5780474351902924</v>
      </c>
      <c r="CT370" s="83">
        <v>10.409556313993173</v>
      </c>
      <c r="DE370" s="51"/>
      <c r="DL370" s="51"/>
      <c r="DM370" s="51"/>
      <c r="DN370" s="51"/>
      <c r="DO370" s="52"/>
    </row>
    <row r="371" spans="1:119">
      <c r="A371" s="51">
        <f>Brazil!D345+China!D460+Australia!D448+'South Africa'!D250+Indonesia!D288</f>
        <v>47</v>
      </c>
      <c r="B371" s="51">
        <f>Brazil!E345+China!E460+Australia!E448+'South Africa'!E250+Indonesia!E288</f>
        <v>97</v>
      </c>
      <c r="C371" s="51">
        <f>Brazil!F345+China!F460+Australia!F448+'South Africa'!F250+Indonesia!F288</f>
        <v>118</v>
      </c>
      <c r="D371" s="84">
        <f>Brazil!G345+China!G460+Australia!G448+'South Africa'!G250+Indonesia!G288</f>
        <v>101</v>
      </c>
      <c r="E371" s="51">
        <v>47</v>
      </c>
      <c r="CQ371" s="54" t="str">
        <f>Sourcedata!B371</f>
        <v>week 12/12</v>
      </c>
      <c r="CR371" s="83">
        <v>2.2014051522248246</v>
      </c>
      <c r="CS371" s="83">
        <v>6.067291781577496</v>
      </c>
      <c r="CT371" s="83">
        <v>12.457337883959044</v>
      </c>
      <c r="DE371" s="51"/>
      <c r="DL371" s="51"/>
      <c r="DM371" s="51"/>
      <c r="DN371" s="51"/>
      <c r="DO371" s="52"/>
    </row>
    <row r="372" spans="1:119">
      <c r="A372" s="51">
        <f>Brazil!D346+China!D461+Australia!D449+'South Africa'!D251+Indonesia!D289</f>
        <v>60</v>
      </c>
      <c r="B372" s="51">
        <f>Brazil!E346+China!E461+Australia!E449+'South Africa'!E251+Indonesia!E289</f>
        <v>106</v>
      </c>
      <c r="C372" s="51">
        <f>Brazil!F346+China!F461+Australia!F449+'South Africa'!F251+Indonesia!F289</f>
        <v>119</v>
      </c>
      <c r="D372" s="84">
        <f>Brazil!G346+China!G461+Australia!G449+'South Africa'!G251+Indonesia!G289</f>
        <v>131</v>
      </c>
      <c r="E372" s="51">
        <v>60</v>
      </c>
      <c r="CQ372" s="54" t="str">
        <f>Sourcedata!B372</f>
        <v>week 13/12</v>
      </c>
      <c r="CR372" s="83">
        <v>2.2014051522248246</v>
      </c>
      <c r="CS372" s="83">
        <v>5.3502482073910649</v>
      </c>
      <c r="CT372" s="83">
        <v>10.068259385665529</v>
      </c>
      <c r="DE372" s="51"/>
      <c r="DL372" s="51"/>
      <c r="DM372" s="51"/>
      <c r="DN372" s="51"/>
      <c r="DO372" s="52"/>
    </row>
    <row r="373" spans="1:119">
      <c r="A373" s="51">
        <f>Brazil!D347+China!D462+Australia!D450+'South Africa'!D252+Indonesia!D290</f>
        <v>52</v>
      </c>
      <c r="B373" s="51">
        <f>Brazil!E347+China!E462+Australia!E450+'South Africa'!E252+Indonesia!E290</f>
        <v>92</v>
      </c>
      <c r="C373" s="51">
        <f>Brazil!F347+China!F462+Australia!F450+'South Africa'!F252+Indonesia!F290</f>
        <v>127</v>
      </c>
      <c r="D373" s="84">
        <f>Brazil!G347+China!G462+Australia!G450+'South Africa'!G252+Indonesia!G290</f>
        <v>133</v>
      </c>
      <c r="E373" s="51">
        <v>52</v>
      </c>
      <c r="CQ373" s="54" t="str">
        <f>Sourcedata!B373</f>
        <v>week 14/12</v>
      </c>
      <c r="CR373" s="83">
        <v>2.810304449648712</v>
      </c>
      <c r="CS373" s="83">
        <v>5.8466629895201319</v>
      </c>
      <c r="CT373" s="83">
        <v>10.15358361774744</v>
      </c>
      <c r="DE373" s="51"/>
      <c r="DL373" s="51"/>
      <c r="DM373" s="51"/>
      <c r="DN373" s="51"/>
      <c r="DO373" s="52"/>
    </row>
    <row r="374" spans="1:119">
      <c r="A374" s="51">
        <f>Brazil!D348+China!D463+Australia!D451+'South Africa'!D253+Indonesia!D291</f>
        <v>44</v>
      </c>
      <c r="B374" s="51">
        <f>Brazil!E348+China!E463+Australia!E451+'South Africa'!E253+Indonesia!E291</f>
        <v>81</v>
      </c>
      <c r="C374" s="51">
        <f>Brazil!F348+China!F463+Australia!F451+'South Africa'!F253+Indonesia!F291</f>
        <v>135</v>
      </c>
      <c r="D374" s="84">
        <f>Brazil!G348+China!G463+Australia!G451+'South Africa'!G253+Indonesia!G291</f>
        <v>110</v>
      </c>
      <c r="E374" s="51">
        <v>44</v>
      </c>
      <c r="CQ374" s="54" t="str">
        <f>Sourcedata!B374</f>
        <v>week 15/12</v>
      </c>
      <c r="CR374" s="83">
        <v>2.4355971896955504</v>
      </c>
      <c r="CS374" s="83">
        <v>5.0744622173193603</v>
      </c>
      <c r="CT374" s="83">
        <v>10.836177474402731</v>
      </c>
      <c r="DE374" s="51"/>
      <c r="DL374" s="51"/>
      <c r="DM374" s="51"/>
      <c r="DN374" s="51"/>
      <c r="DO374" s="52"/>
    </row>
    <row r="375" spans="1:119">
      <c r="A375" s="51">
        <f>Brazil!D349+China!D464+Australia!D452+'South Africa'!D254+Indonesia!D292</f>
        <v>55</v>
      </c>
      <c r="B375" s="51">
        <f>Brazil!E349+China!E464+Australia!E452+'South Africa'!E254+Indonesia!E292</f>
        <v>71</v>
      </c>
      <c r="C375" s="51">
        <f>Brazil!F349+China!F464+Australia!F452+'South Africa'!F254+Indonesia!F292</f>
        <v>124</v>
      </c>
      <c r="D375" s="84">
        <f>Brazil!G349+China!G464+Australia!G452+'South Africa'!G254+Indonesia!G292</f>
        <v>131</v>
      </c>
      <c r="E375" s="51">
        <v>55</v>
      </c>
      <c r="CQ375" s="54" t="str">
        <f>Sourcedata!B375</f>
        <v>week 16/12</v>
      </c>
      <c r="CR375" s="83">
        <v>2.0608899297423888</v>
      </c>
      <c r="CS375" s="83">
        <v>4.4677330391616108</v>
      </c>
      <c r="CT375" s="83">
        <v>11.518771331058021</v>
      </c>
      <c r="DE375" s="51"/>
      <c r="DL375" s="51"/>
      <c r="DM375" s="51"/>
      <c r="DN375" s="51"/>
      <c r="DO375" s="52"/>
    </row>
    <row r="376" spans="1:119">
      <c r="A376" s="51">
        <f>Brazil!D350+China!D465+Australia!D453+'South Africa'!D255+Indonesia!D293</f>
        <v>57</v>
      </c>
      <c r="B376" s="51">
        <f>Brazil!E350+China!E465+Australia!E453+'South Africa'!E255+Indonesia!E293</f>
        <v>94</v>
      </c>
      <c r="C376" s="51">
        <f>Brazil!F350+China!F465+Australia!F453+'South Africa'!F255+Indonesia!F293</f>
        <v>120</v>
      </c>
      <c r="D376" s="84">
        <f>Brazil!G350+China!G465+Australia!G453+'South Africa'!G255+Indonesia!G293</f>
        <v>131</v>
      </c>
      <c r="E376" s="51">
        <v>57</v>
      </c>
      <c r="CQ376" s="54" t="str">
        <f>Sourcedata!B376</f>
        <v>week 17/12</v>
      </c>
      <c r="CR376" s="83">
        <v>2.5761124121779861</v>
      </c>
      <c r="CS376" s="83">
        <v>3.9161610590182021</v>
      </c>
      <c r="CT376" s="83">
        <v>10.580204778156997</v>
      </c>
      <c r="DE376" s="51"/>
      <c r="DL376" s="51"/>
      <c r="DM376" s="51"/>
      <c r="DN376" s="51"/>
      <c r="DO376" s="52"/>
    </row>
    <row r="377" spans="1:119">
      <c r="A377" s="51">
        <f>Brazil!D351+China!D466+Australia!D454+'South Africa'!D256+Indonesia!D294</f>
        <v>67</v>
      </c>
      <c r="B377" s="51">
        <f>Brazil!E351+China!E466+Australia!E454+'South Africa'!E256+Indonesia!E294</f>
        <v>94</v>
      </c>
      <c r="C377" s="51">
        <f>Brazil!F351+China!F466+Australia!F454+'South Africa'!F256+Indonesia!F294</f>
        <v>107</v>
      </c>
      <c r="D377" s="84">
        <f>Brazil!G351+China!G466+Australia!G454+'South Africa'!G256+Indonesia!G294</f>
        <v>148</v>
      </c>
      <c r="E377" s="51">
        <v>67</v>
      </c>
      <c r="CQ377" s="54" t="str">
        <f>Sourcedata!B377</f>
        <v>week 18/12</v>
      </c>
      <c r="CR377" s="83">
        <v>2.6697892271662762</v>
      </c>
      <c r="CS377" s="83">
        <v>5.184776613348042</v>
      </c>
      <c r="CT377" s="83">
        <v>10.238907849829351</v>
      </c>
      <c r="DE377" s="51"/>
      <c r="DL377" s="51"/>
      <c r="DM377" s="51"/>
      <c r="DN377" s="51"/>
      <c r="DO377" s="52"/>
    </row>
    <row r="378" spans="1:119">
      <c r="A378" s="51">
        <f>Brazil!D352+China!D467+Australia!D455+'South Africa'!D257+Indonesia!D295</f>
        <v>57</v>
      </c>
      <c r="B378" s="51">
        <f>Brazil!E352+China!E467+Australia!E455+'South Africa'!E257+Indonesia!E295</f>
        <v>96</v>
      </c>
      <c r="C378" s="51">
        <f>Brazil!F352+China!F467+Australia!F455+'South Africa'!F257+Indonesia!F295</f>
        <v>115</v>
      </c>
      <c r="D378" s="84">
        <f>Brazil!G352+China!G467+Australia!G455+'South Africa'!G257+Indonesia!G295</f>
        <v>153</v>
      </c>
      <c r="E378" s="51">
        <f>Brazil!D352+China!D467+Australia!D455+'South Africa'!D257+Indonesia!D295</f>
        <v>57</v>
      </c>
      <c r="CQ378" s="54" t="str">
        <f>Sourcedata!B378</f>
        <v>week 19/12</v>
      </c>
      <c r="CR378" s="83">
        <v>3.1381733021077283</v>
      </c>
      <c r="CS378" s="83">
        <v>5.184776613348042</v>
      </c>
      <c r="CT378" s="83">
        <v>9.1296928327645048</v>
      </c>
      <c r="DE378" s="51"/>
      <c r="DL378" s="51"/>
      <c r="DM378" s="51"/>
      <c r="DN378" s="51"/>
      <c r="DO378" s="52"/>
    </row>
    <row r="379" spans="1:119">
      <c r="A379" s="51">
        <f>Brazil!D353+China!D468+Australia!D456+'South Africa'!D258+Indonesia!D296</f>
        <v>53</v>
      </c>
      <c r="B379" s="51">
        <f>Brazil!E353+China!E468+Australia!E456+'South Africa'!E258+Indonesia!E296</f>
        <v>84</v>
      </c>
      <c r="C379" s="51">
        <f>Brazil!F353+China!F468+Australia!F456+'South Africa'!F258+Indonesia!F296</f>
        <v>135</v>
      </c>
      <c r="D379" s="84">
        <f>Brazil!G353+China!G468+Australia!G456+'South Africa'!G258+Indonesia!G296</f>
        <v>132</v>
      </c>
      <c r="E379" s="51">
        <f>Brazil!D353+China!D468+Australia!D456+'South Africa'!D258+Indonesia!D296</f>
        <v>53</v>
      </c>
      <c r="CQ379" s="54" t="str">
        <f>Sourcedata!B379</f>
        <v>week 20/12</v>
      </c>
      <c r="CR379" s="83">
        <f>Sourcedata!D379/2135*100</f>
        <v>2.6697892271662762</v>
      </c>
      <c r="CS379" s="83">
        <f>Sourcedata!E379/1813*100</f>
        <v>5.2950910093767236</v>
      </c>
      <c r="CT379" s="83">
        <f>Sourcedata!F379/1172*100</f>
        <v>9.8122866894197962</v>
      </c>
      <c r="DE379" s="51"/>
      <c r="DL379" s="51"/>
      <c r="DM379" s="51"/>
      <c r="DN379" s="51"/>
      <c r="DO379" s="52"/>
    </row>
    <row r="380" spans="1:119">
      <c r="A380" s="51" t="e">
        <f>Brazil!#REF!+China!D667+Australia!D655+'South Africa'!D457+Indonesia!D495</f>
        <v>#REF!</v>
      </c>
      <c r="B380" s="51" t="e">
        <f>Brazil!#REF!+China!E667+Australia!E655+'South Africa'!E457+Indonesia!E495</f>
        <v>#REF!</v>
      </c>
      <c r="C380" s="51" t="e">
        <f>Brazil!#REF!+China!F667+Australia!F655+'South Africa'!F457+Indonesia!F495</f>
        <v>#REF!</v>
      </c>
      <c r="D380" s="84" t="e">
        <f>Brazil!#REF!+China!G667+Australia!G655+'South Africa'!G457+Indonesia!G495</f>
        <v>#REF!</v>
      </c>
      <c r="E380" s="51">
        <f>Brazil!D354+China!D469+Australia!D457+'South Africa'!D259+Indonesia!D297</f>
        <v>39</v>
      </c>
      <c r="CQ380" s="54" t="str">
        <f>Sourcedata!B380</f>
        <v>week 21/12</v>
      </c>
      <c r="CR380" s="83">
        <f>Sourcedata!D380/2135*100</f>
        <v>2.4824355971896956</v>
      </c>
      <c r="CS380" s="83">
        <f>Sourcedata!E380/1813*100</f>
        <v>4.6332046332046328</v>
      </c>
      <c r="CT380" s="83">
        <f>Sourcedata!F380/1172*100</f>
        <v>11.518771331058021</v>
      </c>
      <c r="DE380" s="51"/>
      <c r="DL380" s="51"/>
      <c r="DM380" s="51"/>
      <c r="DN380" s="51"/>
      <c r="DO380" s="52"/>
    </row>
    <row r="381" spans="1:119">
      <c r="E381" s="51">
        <f>Brazil!D355+China!D470+Australia!D458+'South Africa'!D260+Indonesia!D298</f>
        <v>49</v>
      </c>
      <c r="CQ381" s="54" t="str">
        <f>Sourcedata!B381</f>
        <v>week 22/12</v>
      </c>
      <c r="CR381" s="83">
        <f>Sourcedata!D381/2135*100</f>
        <v>1.8266978922716628</v>
      </c>
      <c r="CS381" s="83">
        <f>Sourcedata!E381/1813*100</f>
        <v>3.9713182570325425</v>
      </c>
      <c r="CT381" s="83">
        <f>Sourcedata!F381/1172*100</f>
        <v>10.750853242320819</v>
      </c>
      <c r="DE381" s="51"/>
      <c r="DL381" s="51"/>
      <c r="DM381" s="51"/>
      <c r="DN381" s="51"/>
      <c r="DO381" s="52"/>
    </row>
    <row r="382" spans="1:119">
      <c r="E382" s="51">
        <f>Brazil!D356+China!D471+Australia!D459+'South Africa'!D261+Indonesia!D299</f>
        <v>39</v>
      </c>
      <c r="CQ382" s="54" t="str">
        <f>Sourcedata!B382</f>
        <v>week 23/12</v>
      </c>
      <c r="CR382" s="83">
        <f>Sourcedata!D382/2512*100</f>
        <v>1.9506369426751591</v>
      </c>
      <c r="CS382" s="83">
        <f>Sourcedata!E382/2124*100</f>
        <v>3.9548022598870061</v>
      </c>
      <c r="CT382" s="83">
        <f>Sourcedata!F382/1448*100</f>
        <v>8.8397790055248606</v>
      </c>
      <c r="DE382" s="51"/>
      <c r="DL382" s="51"/>
      <c r="DM382" s="51"/>
      <c r="DN382" s="51"/>
      <c r="DO382" s="52"/>
    </row>
    <row r="383" spans="1:119">
      <c r="E383" s="51">
        <f>Brazil!D357+China!D472+Australia!D460+'South Africa'!D262+Indonesia!D300</f>
        <v>41</v>
      </c>
      <c r="CQ383" s="54" t="str">
        <f>Sourcedata!B383</f>
        <v>week 24/12</v>
      </c>
      <c r="CR383" s="83">
        <f>Sourcedata!D383/2512*100</f>
        <v>1.552547770700637</v>
      </c>
      <c r="CS383" s="83">
        <f>Sourcedata!E383/2124*100</f>
        <v>4.28436911487759</v>
      </c>
      <c r="CT383" s="83">
        <f>Sourcedata!F383/1448*100</f>
        <v>7.527624309392265</v>
      </c>
      <c r="DE383" s="51"/>
      <c r="DL383" s="51"/>
      <c r="DM383" s="51"/>
      <c r="DN383" s="51"/>
      <c r="DO383" s="52"/>
    </row>
    <row r="384" spans="1:119">
      <c r="E384" s="51">
        <f>Brazil!D358+China!D473+Australia!D461+'South Africa'!D263+Indonesia!D301</f>
        <v>38</v>
      </c>
      <c r="CQ384" s="54" t="str">
        <f>Sourcedata!B384</f>
        <v>week 25/12</v>
      </c>
      <c r="CR384" s="83">
        <f>Sourcedata!D384/2512*100</f>
        <v>1.6321656050955413</v>
      </c>
      <c r="CS384" s="83">
        <f>Sourcedata!E384/2124*100</f>
        <v>4.6139359698681739</v>
      </c>
      <c r="CT384" s="83">
        <f>Sourcedata!F384/1448*100</f>
        <v>8.0110497237569067</v>
      </c>
      <c r="DE384" s="51"/>
      <c r="DL384" s="51"/>
      <c r="DM384" s="51"/>
      <c r="DN384" s="51"/>
      <c r="DO384" s="52"/>
    </row>
    <row r="385" spans="5:119">
      <c r="E385" s="51">
        <f>Brazil!D359+China!D474+Australia!D462+'South Africa'!D264+Indonesia!D302</f>
        <v>35</v>
      </c>
      <c r="CQ385" s="54" t="str">
        <f>Sourcedata!B385</f>
        <v>week 26/12</v>
      </c>
      <c r="CR385" s="83">
        <f>Sourcedata!D385/2512*100</f>
        <v>1.4331210191082804</v>
      </c>
      <c r="CS385" s="83">
        <f>Sourcedata!E385/2124*100</f>
        <v>3.9077212806026362</v>
      </c>
      <c r="CT385" s="83">
        <f>Sourcedata!F385/1448*100</f>
        <v>8.3563535911602198</v>
      </c>
      <c r="DE385" s="51"/>
      <c r="DL385" s="51"/>
      <c r="DM385" s="51"/>
      <c r="DN385" s="51"/>
      <c r="DO385" s="52"/>
    </row>
    <row r="386" spans="5:119">
      <c r="E386" s="51">
        <f>Brazil!D360+China!D475+Australia!D463+'South Africa'!D265+Indonesia!D303</f>
        <v>33</v>
      </c>
      <c r="CQ386" s="54" t="str">
        <f>Sourcedata!B386</f>
        <v>week 27/12</v>
      </c>
      <c r="CR386" s="83">
        <f>Sourcedata!D386/2512*100</f>
        <v>1.3933121019108281</v>
      </c>
      <c r="CS386" s="83">
        <f>Sourcedata!E386/2124*100</f>
        <v>3.2485875706214689</v>
      </c>
      <c r="CT386" s="83">
        <f>Sourcedata!F386/1448*100</f>
        <v>8.7707182320441994</v>
      </c>
      <c r="DE386" s="51"/>
      <c r="DL386" s="51"/>
      <c r="DM386" s="51"/>
      <c r="DN386" s="51"/>
      <c r="DO386" s="52"/>
    </row>
    <row r="387" spans="5:119">
      <c r="E387" s="51">
        <f>Brazil!D361+China!D476+Australia!D464+'South Africa'!D266+Indonesia!D304</f>
        <v>45</v>
      </c>
      <c r="CQ387" s="54" t="str">
        <f>Sourcedata!B387</f>
        <v>week 28/12</v>
      </c>
      <c r="CR387" s="83">
        <f>Sourcedata!D387/2512*100</f>
        <v>1.3136942675159236</v>
      </c>
      <c r="CS387" s="83">
        <f>Sourcedata!E387/2124*100</f>
        <v>4.1431261770244827</v>
      </c>
      <c r="CT387" s="83">
        <f>Sourcedata!F387/1448*100</f>
        <v>10.6353591160221</v>
      </c>
      <c r="DE387" s="51"/>
      <c r="DL387" s="51"/>
      <c r="DM387" s="51"/>
      <c r="DN387" s="51"/>
      <c r="DO387" s="52"/>
    </row>
    <row r="388" spans="5:119">
      <c r="E388" s="51" t="e">
        <f>Brazil!#REF!+China!D667+Australia!D655+'South Africa'!D457+Indonesia!D495</f>
        <v>#REF!</v>
      </c>
      <c r="CQ388" s="54" t="str">
        <f>Sourcedata!B388</f>
        <v>week 29/12</v>
      </c>
      <c r="CR388" s="83">
        <f>Sourcedata!D388/2512*100</f>
        <v>1.7914012738853502</v>
      </c>
      <c r="CS388" s="83">
        <f>Sourcedata!E388/2124*100</f>
        <v>2.6365348399246704</v>
      </c>
      <c r="CT388" s="83">
        <f>Sourcedata!F388/1448*100</f>
        <v>9.806629834254144</v>
      </c>
      <c r="DE388" s="51"/>
      <c r="DL388" s="51"/>
      <c r="DM388" s="51"/>
      <c r="DN388" s="51"/>
      <c r="DO388" s="52"/>
    </row>
    <row r="389" spans="5:119">
      <c r="CQ389" s="54" t="str">
        <f>Sourcedata!B389</f>
        <v>week 30/12</v>
      </c>
      <c r="CR389" s="83">
        <f>Sourcedata!D389/2512*100</f>
        <v>1.6321656050955413</v>
      </c>
      <c r="CS389" s="83">
        <f>Sourcedata!E389/2124*100</f>
        <v>3.9077212806026362</v>
      </c>
      <c r="CT389" s="83">
        <f>Sourcedata!F389/1448*100</f>
        <v>10.911602209944752</v>
      </c>
      <c r="DE389" s="51"/>
      <c r="DL389" s="51"/>
      <c r="DM389" s="51"/>
      <c r="DN389" s="51"/>
      <c r="DO389" s="52"/>
    </row>
    <row r="390" spans="5:119">
      <c r="CQ390" s="54" t="str">
        <f>Sourcedata!B390</f>
        <v>week 31/12</v>
      </c>
      <c r="CR390" s="83">
        <f>Sourcedata!D390/2512*100</f>
        <v>1.7515923566878981</v>
      </c>
      <c r="CS390" s="83">
        <f>Sourcedata!E390/2124*100</f>
        <v>2.8248587570621471</v>
      </c>
      <c r="CT390" s="83">
        <f>Sourcedata!F390/1448*100</f>
        <v>11.118784530386741</v>
      </c>
      <c r="DE390" s="51"/>
      <c r="DL390" s="51"/>
      <c r="DM390" s="51"/>
      <c r="DN390" s="51"/>
      <c r="DO390" s="52"/>
    </row>
    <row r="391" spans="5:119">
      <c r="CQ391" s="54" t="str">
        <f>Sourcedata!B391</f>
        <v>week 32/12</v>
      </c>
      <c r="CR391" s="83">
        <f>Sourcedata!D391/2512*100</f>
        <v>2.1098726114649682</v>
      </c>
      <c r="CS391" s="83">
        <f>Sourcedata!E391/2124*100</f>
        <v>3.71939736346516</v>
      </c>
      <c r="CT391" s="83">
        <f>Sourcedata!F391/1448*100</f>
        <v>13.259668508287293</v>
      </c>
      <c r="DE391" s="51"/>
      <c r="DL391" s="51"/>
      <c r="DM391" s="51"/>
      <c r="DN391" s="51"/>
      <c r="DO391" s="52"/>
    </row>
    <row r="392" spans="5:119">
      <c r="CQ392" s="54" t="str">
        <f>Sourcedata!B392</f>
        <v>week 33/12</v>
      </c>
      <c r="CR392" s="83">
        <f>Sourcedata!D392/2512*100</f>
        <v>1.8710191082802548</v>
      </c>
      <c r="CS392" s="83">
        <f>Sourcedata!E392/2124*100</f>
        <v>4.6610169491525424</v>
      </c>
      <c r="CT392" s="83">
        <f>Sourcedata!F392/1448*100</f>
        <v>10.497237569060774</v>
      </c>
      <c r="DE392" s="51"/>
      <c r="DL392" s="51"/>
      <c r="DM392" s="51"/>
      <c r="DN392" s="51"/>
      <c r="DO392" s="52"/>
    </row>
    <row r="393" spans="5:119">
      <c r="CQ393" s="54" t="str">
        <f>Sourcedata!B393</f>
        <v>week 34/12</v>
      </c>
      <c r="CR393" s="83">
        <f>Sourcedata!D393/2512*100</f>
        <v>2.8264331210191083</v>
      </c>
      <c r="CS393" s="83">
        <f>Sourcedata!E393/2124*100</f>
        <v>4.4726930320150657</v>
      </c>
      <c r="CT393" s="83">
        <f>Sourcedata!F393/1448*100</f>
        <v>10.220994475138122</v>
      </c>
      <c r="DE393" s="51"/>
      <c r="DL393" s="51"/>
      <c r="DM393" s="51"/>
      <c r="DN393" s="51"/>
      <c r="DO393" s="52"/>
    </row>
    <row r="394" spans="5:119">
      <c r="CQ394" s="54" t="str">
        <f>Sourcedata!B394</f>
        <v>week 35/12</v>
      </c>
      <c r="CR394" s="83">
        <f>Sourcedata!D394/2512*100</f>
        <v>1.3535031847133758</v>
      </c>
      <c r="CS394" s="83">
        <f>Sourcedata!E394/2124*100</f>
        <v>3.3427495291902072</v>
      </c>
      <c r="CT394" s="83">
        <f>Sourcedata!F394/1448*100</f>
        <v>8.1491712707182327</v>
      </c>
      <c r="DE394" s="51"/>
      <c r="DL394" s="51"/>
      <c r="DM394" s="51"/>
      <c r="DN394" s="51"/>
      <c r="DO394" s="52"/>
    </row>
    <row r="395" spans="5:119">
      <c r="CQ395" s="54" t="str">
        <f>Sourcedata!B395</f>
        <v>week 36/12</v>
      </c>
      <c r="CR395" s="83">
        <f>Sourcedata!D395/2512*100</f>
        <v>1.4331210191082804</v>
      </c>
      <c r="CS395" s="83">
        <f>Sourcedata!E395/2124*100</f>
        <v>3.3898305084745761</v>
      </c>
      <c r="CT395" s="83">
        <f>Sourcedata!F395/1448*100</f>
        <v>9.1850828729281773</v>
      </c>
      <c r="DE395" s="51"/>
      <c r="DL395" s="51"/>
      <c r="DM395" s="51"/>
      <c r="DN395" s="51"/>
      <c r="DO395" s="52"/>
    </row>
    <row r="396" spans="5:119">
      <c r="CQ396" s="54" t="str">
        <f>Sourcedata!B396</f>
        <v>week 37/12</v>
      </c>
      <c r="CR396" s="83">
        <f>Sourcedata!D396/2512*100</f>
        <v>1.6719745222929936</v>
      </c>
      <c r="CS396" s="83">
        <f>Sourcedata!E396/2124*100</f>
        <v>3.6723163841807911</v>
      </c>
      <c r="CT396" s="83">
        <f>Sourcedata!F396/1448*100</f>
        <v>7.872928176795579</v>
      </c>
      <c r="DE396" s="51"/>
      <c r="DL396" s="51"/>
      <c r="DM396" s="51"/>
      <c r="DN396" s="51"/>
      <c r="DO396" s="52"/>
    </row>
    <row r="397" spans="5:119">
      <c r="CQ397" s="54" t="str">
        <f>Sourcedata!B397</f>
        <v>week 38/12</v>
      </c>
      <c r="CR397" s="83">
        <f>Sourcedata!D397/2512*100</f>
        <v>2.0302547770700636</v>
      </c>
      <c r="CS397" s="83">
        <f>Sourcedata!E397/2124*100</f>
        <v>4.1902071563088512</v>
      </c>
      <c r="CT397" s="83">
        <f>Sourcedata!F397/1448*100</f>
        <v>8.4944751381215475</v>
      </c>
      <c r="DE397" s="51"/>
      <c r="DL397" s="51"/>
      <c r="DM397" s="51"/>
      <c r="DN397" s="51"/>
      <c r="DO397" s="52"/>
    </row>
    <row r="398" spans="5:119">
      <c r="CQ398" s="54" t="str">
        <f>Sourcedata!B398</f>
        <v>week 39/12</v>
      </c>
      <c r="CR398" s="83">
        <f>Sourcedata!D398/2512*100</f>
        <v>1.8710191082802548</v>
      </c>
      <c r="CS398" s="83">
        <f>Sourcedata!E398/2124*100</f>
        <v>3.9548022598870061</v>
      </c>
      <c r="CT398" s="83">
        <f>Sourcedata!F398/1448*100</f>
        <v>8.5635359116022105</v>
      </c>
      <c r="DE398" s="51"/>
      <c r="DL398" s="51"/>
      <c r="DM398" s="51"/>
      <c r="DN398" s="51"/>
      <c r="DO398" s="52"/>
    </row>
    <row r="399" spans="5:119">
      <c r="CQ399" s="54" t="str">
        <f>Sourcedata!B399</f>
        <v>week 40/12</v>
      </c>
      <c r="CR399" s="83">
        <f>Sourcedata!D399/2512*100</f>
        <v>1.4331210191082804</v>
      </c>
      <c r="CS399" s="83">
        <f>Sourcedata!E399/2124*100</f>
        <v>3.154425612052731</v>
      </c>
      <c r="CT399" s="83">
        <f>Sourcedata!F399/1448*100</f>
        <v>10.082872928176796</v>
      </c>
      <c r="DE399" s="51"/>
      <c r="DL399" s="51"/>
      <c r="DM399" s="51"/>
      <c r="DN399" s="51"/>
      <c r="DO399" s="52"/>
    </row>
    <row r="400" spans="5:119">
      <c r="CQ400" s="54" t="str">
        <f>Sourcedata!B400</f>
        <v>week 41/12</v>
      </c>
      <c r="CR400" s="83">
        <f>Sourcedata!D400/2512*100</f>
        <v>1.8710191082802548</v>
      </c>
      <c r="CS400" s="83">
        <f>Sourcedata!E400/2124*100</f>
        <v>3.1073446327683616</v>
      </c>
      <c r="CT400" s="83">
        <f>Sourcedata!F400/1448*100</f>
        <v>9.6685082872928181</v>
      </c>
      <c r="DE400" s="51"/>
      <c r="DL400" s="51"/>
      <c r="DM400" s="51"/>
      <c r="DN400" s="51"/>
      <c r="DO400" s="52"/>
    </row>
    <row r="401" spans="95:119">
      <c r="CQ401" s="54" t="str">
        <f>Sourcedata!B401</f>
        <v>week 42/12</v>
      </c>
      <c r="CR401" s="83">
        <f>Sourcedata!D401/2512*100</f>
        <v>1.552547770700637</v>
      </c>
      <c r="CS401" s="83">
        <f>Sourcedata!E401/2124*100</f>
        <v>2.4011299435028248</v>
      </c>
      <c r="CT401" s="83">
        <f>Sourcedata!F401/1448*100</f>
        <v>9.7375690607734811</v>
      </c>
      <c r="DE401" s="51"/>
      <c r="DL401" s="51"/>
      <c r="DM401" s="51"/>
      <c r="DN401" s="51"/>
      <c r="DO401" s="52"/>
    </row>
    <row r="402" spans="95:119">
      <c r="CQ402" s="54" t="str">
        <f>Sourcedata!B402</f>
        <v>week 43/12</v>
      </c>
      <c r="CR402" s="83">
        <f>Sourcedata!D402/2512*100</f>
        <v>2.1894904458598723</v>
      </c>
      <c r="CS402" s="83">
        <f>Sourcedata!E402/2124*100</f>
        <v>2.8248587570621471</v>
      </c>
      <c r="CT402" s="83">
        <f>Sourcedata!F402/1448*100</f>
        <v>8.5635359116022105</v>
      </c>
      <c r="DE402" s="51"/>
      <c r="DL402" s="51"/>
      <c r="DM402" s="51"/>
      <c r="DN402" s="51"/>
      <c r="DO402" s="52"/>
    </row>
    <row r="403" spans="95:119">
      <c r="CQ403" s="54" t="str">
        <f>Sourcedata!B403</f>
        <v>week 44/12</v>
      </c>
      <c r="CR403" s="83">
        <f>Sourcedata!D403/2512*100</f>
        <v>1.7117834394904459</v>
      </c>
      <c r="CS403" s="83">
        <f>Sourcedata!E403/2124*100</f>
        <v>3.4369114877589451</v>
      </c>
      <c r="CT403" s="83">
        <f>Sourcedata!F403/1448*100</f>
        <v>11.947513812154696</v>
      </c>
      <c r="DE403" s="51"/>
      <c r="DL403" s="51"/>
      <c r="DM403" s="51"/>
      <c r="DN403" s="51"/>
      <c r="DO403" s="52"/>
    </row>
    <row r="404" spans="95:119">
      <c r="CQ404" s="54" t="str">
        <f>Sourcedata!B404</f>
        <v>week 45/12</v>
      </c>
      <c r="CR404" s="83">
        <f>Sourcedata!D404/2512*100</f>
        <v>1.1544585987261147</v>
      </c>
      <c r="CS404" s="83">
        <f>Sourcedata!E404/2124*100</f>
        <v>3.8135593220338984</v>
      </c>
      <c r="CT404" s="83">
        <f>Sourcedata!F404/1448*100</f>
        <v>10.566298342541437</v>
      </c>
      <c r="DE404" s="51"/>
      <c r="DL404" s="51"/>
      <c r="DM404" s="51"/>
      <c r="DN404" s="51"/>
      <c r="DO404" s="52"/>
    </row>
    <row r="405" spans="95:119">
      <c r="CQ405" s="54" t="str">
        <f>Sourcedata!B405</f>
        <v>week 46/12</v>
      </c>
      <c r="CR405" s="83">
        <f>Sourcedata!D405/2512*100</f>
        <v>1.3136942675159236</v>
      </c>
      <c r="CS405" s="83">
        <f>Sourcedata!E405/2124*100</f>
        <v>4.4256120527306964</v>
      </c>
      <c r="CT405" s="83">
        <f>Sourcedata!F405/1448*100</f>
        <v>11.947513812154696</v>
      </c>
      <c r="DE405" s="51"/>
      <c r="DL405" s="51"/>
      <c r="DM405" s="51"/>
      <c r="DN405" s="51"/>
      <c r="DO405" s="52"/>
    </row>
    <row r="406" spans="95:119">
      <c r="CQ406" s="54" t="str">
        <f>Sourcedata!B406</f>
        <v>week 47/12</v>
      </c>
      <c r="CR406" s="83">
        <f>Sourcedata!D406/2512*100</f>
        <v>1.4729299363057324</v>
      </c>
      <c r="CS406" s="83">
        <f>Sourcedata!E406/2124*100</f>
        <v>4.0489642184557439</v>
      </c>
      <c r="CT406" s="83">
        <f>Sourcedata!F406/1448*100</f>
        <v>11.118784530386741</v>
      </c>
      <c r="DE406" s="51"/>
      <c r="DL406" s="51"/>
      <c r="DM406" s="51"/>
      <c r="DN406" s="51"/>
      <c r="DO406" s="52"/>
    </row>
    <row r="407" spans="95:119">
      <c r="CQ407" s="54" t="str">
        <f>Sourcedata!B407</f>
        <v>week 48/12</v>
      </c>
      <c r="CR407" s="83">
        <f>Sourcedata!D407/2512*100</f>
        <v>1.6719745222929936</v>
      </c>
      <c r="CS407" s="83">
        <f>Sourcedata!E407/2124*100</f>
        <v>5.743879472693032</v>
      </c>
      <c r="CT407" s="83">
        <f>Sourcedata!F407/1448*100</f>
        <v>10.842541436464089</v>
      </c>
      <c r="DE407" s="51"/>
      <c r="DL407" s="51"/>
      <c r="DM407" s="51"/>
      <c r="DN407" s="51"/>
      <c r="DO407" s="52"/>
    </row>
    <row r="408" spans="95:119">
      <c r="CQ408" s="54" t="str">
        <f>Sourcedata!B408</f>
        <v>week 49/12</v>
      </c>
      <c r="CR408" s="83">
        <f>Sourcedata!D408/2512*100</f>
        <v>1.5127388535031847</v>
      </c>
      <c r="CS408" s="83">
        <f>Sourcedata!E408/2124*100</f>
        <v>4.6610169491525424</v>
      </c>
      <c r="CT408" s="83">
        <f>Sourcedata!F408/1448*100</f>
        <v>11.395027624309392</v>
      </c>
      <c r="DE408" s="51"/>
      <c r="DL408" s="51"/>
      <c r="DM408" s="51"/>
      <c r="DN408" s="51"/>
      <c r="DO408" s="52"/>
    </row>
    <row r="409" spans="95:119">
      <c r="CQ409" s="54" t="str">
        <f>Sourcedata!B409</f>
        <v>week 50/12</v>
      </c>
      <c r="CR409" s="83">
        <f>Sourcedata!D409/2512*100</f>
        <v>1.3933121019108281</v>
      </c>
      <c r="CS409" s="83">
        <f>Sourcedata!E409/2124*100</f>
        <v>6.4500941619585683</v>
      </c>
      <c r="CT409" s="83">
        <f>Sourcedata!F409/1448*100</f>
        <v>12.638121546961326</v>
      </c>
      <c r="DE409" s="51"/>
      <c r="DL409" s="51"/>
      <c r="DM409" s="51"/>
      <c r="DN409" s="51"/>
      <c r="DO409" s="52"/>
    </row>
    <row r="410" spans="95:119">
      <c r="CQ410" s="54" t="str">
        <f>Sourcedata!B410</f>
        <v>week 51/12</v>
      </c>
      <c r="CR410" s="83">
        <f>Sourcedata!D410/2512*100</f>
        <v>2.1098726114649682</v>
      </c>
      <c r="CS410" s="83">
        <f>Sourcedata!E410/2124*100</f>
        <v>4.8022598870056497</v>
      </c>
      <c r="CT410" s="83">
        <f>Sourcedata!F410/1448*100</f>
        <v>12.361878453038674</v>
      </c>
      <c r="DE410" s="51"/>
      <c r="DL410" s="51"/>
      <c r="DM410" s="51"/>
      <c r="DN410" s="51"/>
      <c r="DO410" s="52"/>
    </row>
    <row r="411" spans="95:119">
      <c r="CQ411" s="54" t="str">
        <f>Sourcedata!B411</f>
        <v>week 52/12</v>
      </c>
      <c r="CR411" s="83">
        <f>Sourcedata!D411/2512*100</f>
        <v>1.6321656050955413</v>
      </c>
      <c r="CS411" s="83">
        <f>Sourcedata!E411/2124*100</f>
        <v>5.0376647834274948</v>
      </c>
      <c r="CT411" s="83">
        <f>Sourcedata!F411/1448*100</f>
        <v>11.464088397790055</v>
      </c>
      <c r="DE411" s="51"/>
      <c r="DL411" s="51"/>
      <c r="DM411" s="51"/>
      <c r="DN411" s="51"/>
      <c r="DO411" s="52"/>
    </row>
    <row r="412" spans="95:119">
      <c r="CQ412" s="54" t="str">
        <f>Sourcedata!B412</f>
        <v>week 01/13</v>
      </c>
      <c r="CR412" s="83">
        <f>Sourcedata!D412/2512*100</f>
        <v>1.1146496815286624</v>
      </c>
      <c r="CS412" s="83">
        <f>Sourcedata!E412/2124*100</f>
        <v>6.0734463276836159</v>
      </c>
      <c r="CT412" s="83">
        <f>Sourcedata!F412/1448*100</f>
        <v>12.569060773480665</v>
      </c>
      <c r="DE412" s="51"/>
      <c r="DL412" s="51"/>
      <c r="DM412" s="51"/>
      <c r="DN412" s="51"/>
      <c r="DO412" s="52"/>
    </row>
    <row r="413" spans="95:119">
      <c r="CQ413" s="54" t="str">
        <f>Sourcedata!B413</f>
        <v>week 02/13</v>
      </c>
      <c r="CR413" s="83">
        <f>Sourcedata!D413/2512*100</f>
        <v>1.910828025477707</v>
      </c>
      <c r="CS413" s="83">
        <f>Sourcedata!E413/2124*100</f>
        <v>4.6610169491525424</v>
      </c>
      <c r="CT413" s="83">
        <f>Sourcedata!F413/1448*100</f>
        <v>10.773480662983426</v>
      </c>
      <c r="DE413" s="51"/>
      <c r="DL413" s="51"/>
      <c r="DM413" s="51"/>
      <c r="DN413" s="51"/>
      <c r="DO413" s="52"/>
    </row>
    <row r="414" spans="95:119">
      <c r="CQ414" s="54" t="str">
        <f>Sourcedata!B414</f>
        <v>week 03/13</v>
      </c>
      <c r="CR414" s="83">
        <f>Sourcedata!D414/2512*100</f>
        <v>1.5923566878980893</v>
      </c>
      <c r="CS414" s="83">
        <f>Sourcedata!E414/2124*100</f>
        <v>4.6610169491525424</v>
      </c>
      <c r="CT414" s="83">
        <f>Sourcedata!F414/1448*100</f>
        <v>12.776243093922652</v>
      </c>
      <c r="DE414" s="51"/>
      <c r="DL414" s="51"/>
      <c r="DM414" s="51"/>
      <c r="DN414" s="51"/>
      <c r="DO414" s="52"/>
    </row>
    <row r="415" spans="95:119">
      <c r="CQ415" s="54" t="str">
        <f>Sourcedata!B415</f>
        <v>week 04/13</v>
      </c>
      <c r="CR415" s="83">
        <f>Sourcedata!D415/2512*100</f>
        <v>1.0748407643312101</v>
      </c>
      <c r="CS415" s="83">
        <f>Sourcedata!E415/2124*100</f>
        <v>4.28436911487759</v>
      </c>
      <c r="CT415" s="83">
        <f>Sourcedata!F415/1448*100</f>
        <v>12.085635359116022</v>
      </c>
      <c r="DE415" s="51"/>
      <c r="DL415" s="51"/>
      <c r="DM415" s="51"/>
      <c r="DN415" s="51"/>
      <c r="DO415" s="52"/>
    </row>
    <row r="416" spans="95:119">
      <c r="CQ416" s="54" t="str">
        <f>Sourcedata!B416</f>
        <v>week 05/13</v>
      </c>
      <c r="CR416" s="83">
        <f>Sourcedata!D416/2512*100</f>
        <v>1.552547770700637</v>
      </c>
      <c r="CS416" s="83">
        <f>Sourcedata!E416/2124*100</f>
        <v>4.5197740112994351</v>
      </c>
      <c r="CT416" s="83">
        <f>Sourcedata!F416/1448*100</f>
        <v>12.707182320441991</v>
      </c>
      <c r="DE416" s="51"/>
      <c r="DL416" s="51"/>
      <c r="DM416" s="51"/>
      <c r="DN416" s="51"/>
      <c r="DO416" s="52"/>
    </row>
    <row r="417" spans="95:119">
      <c r="CQ417" s="54" t="str">
        <f>Sourcedata!B417</f>
        <v>week 06/13</v>
      </c>
      <c r="CR417" s="83">
        <f>Sourcedata!D417/2512*100</f>
        <v>1.3933121019108281</v>
      </c>
      <c r="CS417" s="83">
        <f>Sourcedata!E417/2124*100</f>
        <v>5.2730696798493408</v>
      </c>
      <c r="CT417" s="83">
        <f>Sourcedata!F417/1448*100</f>
        <v>12.569060773480665</v>
      </c>
      <c r="DE417" s="51"/>
      <c r="DL417" s="51"/>
      <c r="DM417" s="51"/>
      <c r="DN417" s="51"/>
      <c r="DO417" s="52"/>
    </row>
    <row r="418" spans="95:119">
      <c r="CQ418" s="54" t="str">
        <f>Sourcedata!B418</f>
        <v>week 07/13</v>
      </c>
      <c r="CR418" s="83">
        <f>Sourcedata!D418/2512*100</f>
        <v>1.0350318471337578</v>
      </c>
      <c r="CS418" s="83">
        <f>Sourcedata!E418/2124*100</f>
        <v>4.5197740112994351</v>
      </c>
      <c r="CT418" s="83">
        <f>Sourcedata!F418/1448*100</f>
        <v>12.638121546961326</v>
      </c>
      <c r="DL418" s="52"/>
    </row>
    <row r="419" spans="95:119">
      <c r="CQ419" s="54" t="str">
        <f>Sourcedata!B419</f>
        <v>week 08/13</v>
      </c>
      <c r="CR419" s="83">
        <f>Sourcedata!D419/2512*100</f>
        <v>0.95541401273885351</v>
      </c>
      <c r="CS419" s="83">
        <f>Sourcedata!E419/2124*100</f>
        <v>4.8022598870056497</v>
      </c>
      <c r="CT419" s="83">
        <f>Sourcedata!F419/1448*100</f>
        <v>12.914364640883976</v>
      </c>
      <c r="DL419" s="52"/>
    </row>
    <row r="420" spans="95:119">
      <c r="CQ420" s="54" t="str">
        <f>Sourcedata!B420</f>
        <v>week 09/13</v>
      </c>
      <c r="CR420" s="83">
        <f>Sourcedata!D420/2512*100</f>
        <v>1.3136942675159236</v>
      </c>
      <c r="CS420" s="83">
        <f>Sourcedata!E420/2124*100</f>
        <v>4.5668549905838036</v>
      </c>
      <c r="CT420" s="83">
        <f>Sourcedata!F420/1448*100</f>
        <v>12.361878453038674</v>
      </c>
      <c r="DL420" s="52"/>
    </row>
    <row r="421" spans="95:119">
      <c r="CQ421" s="54" t="str">
        <f>Sourcedata!B421</f>
        <v>week 10/13</v>
      </c>
      <c r="CR421" s="83">
        <f>Sourcedata!D421/2512*100</f>
        <v>1.5127388535031847</v>
      </c>
      <c r="CS421" s="83">
        <f>Sourcedata!E421/2124*100</f>
        <v>4.3785310734463279</v>
      </c>
      <c r="CT421" s="83">
        <f>Sourcedata!F421/1448*100</f>
        <v>13.052486187845306</v>
      </c>
      <c r="DL421" s="52"/>
    </row>
    <row r="422" spans="95:119">
      <c r="CQ422" s="54" t="str">
        <f>Sourcedata!B422</f>
        <v>week 11/13</v>
      </c>
      <c r="CR422" s="83">
        <f>Sourcedata!D422/2512*100</f>
        <v>0.87579617834394907</v>
      </c>
      <c r="CS422" s="83">
        <f>Sourcedata!E422/2124*100</f>
        <v>4.849340866290019</v>
      </c>
      <c r="CT422" s="83">
        <f>Sourcedata!F422/1448*100</f>
        <v>13.328729281767956</v>
      </c>
      <c r="DL422" s="52"/>
    </row>
    <row r="423" spans="95:119">
      <c r="CQ423" s="54" t="str">
        <f>Sourcedata!B423</f>
        <v>week 12/13</v>
      </c>
      <c r="CR423" s="83">
        <f>Sourcedata!D423/2512*100</f>
        <v>0.67675159235668791</v>
      </c>
      <c r="CS423" s="83">
        <f>Sourcedata!E423/2124*100</f>
        <v>4.4256120527306964</v>
      </c>
      <c r="CT423" s="83">
        <f>Sourcedata!F423/1448*100</f>
        <v>13.604972375690608</v>
      </c>
      <c r="DL423" s="52"/>
    </row>
    <row r="424" spans="95:119">
      <c r="CQ424" s="54" t="str">
        <f>Sourcedata!B424</f>
        <v>week 13/13</v>
      </c>
      <c r="CR424" s="83">
        <f>Sourcedata!D424/2512*100</f>
        <v>1.5127388535031847</v>
      </c>
      <c r="CS424" s="83">
        <f>Sourcedata!E424/2124*100</f>
        <v>5.508474576271186</v>
      </c>
      <c r="CT424" s="83">
        <f>Sourcedata!F424/1448*100</f>
        <v>15.676795580110497</v>
      </c>
      <c r="DL424" s="52"/>
    </row>
    <row r="425" spans="95:119">
      <c r="CQ425" s="54" t="str">
        <f>Sourcedata!B425</f>
        <v>week 14/13</v>
      </c>
      <c r="CR425" s="83">
        <f>Sourcedata!D425/2512*100</f>
        <v>1.0748407643312101</v>
      </c>
      <c r="CS425" s="83">
        <f>Sourcedata!E425/2124*100</f>
        <v>4.0018832391713746</v>
      </c>
      <c r="CT425" s="83">
        <f>Sourcedata!F425/1448*100</f>
        <v>11.256906077348066</v>
      </c>
      <c r="DL425" s="52"/>
    </row>
    <row r="426" spans="95:119">
      <c r="CQ426" s="54" t="str">
        <f>Sourcedata!B426</f>
        <v>week 15/13</v>
      </c>
      <c r="CR426" s="83">
        <f>Sourcedata!D426/2512*100</f>
        <v>1.2738853503184715</v>
      </c>
      <c r="CS426" s="83">
        <f>Sourcedata!E426/2124*100</f>
        <v>4.4726930320150657</v>
      </c>
      <c r="CT426" s="83">
        <f>Sourcedata!F426/1448*100</f>
        <v>10.151933701657459</v>
      </c>
      <c r="DL426" s="52"/>
    </row>
    <row r="427" spans="95:119">
      <c r="CQ427" s="54" t="str">
        <f>Sourcedata!B427</f>
        <v>week 16/13</v>
      </c>
      <c r="CR427" s="83">
        <f>Sourcedata!D427/2512*100</f>
        <v>1.5923566878980893</v>
      </c>
      <c r="CS427" s="83">
        <f>Sourcedata!E427/2124*100</f>
        <v>4.7551789077212803</v>
      </c>
      <c r="CT427" s="83">
        <f>Sourcedata!F427/1448*100</f>
        <v>12.292817679558011</v>
      </c>
      <c r="DL427" s="52"/>
    </row>
    <row r="428" spans="95:119">
      <c r="CQ428" s="54" t="str">
        <f>Sourcedata!B428</f>
        <v>week 17/13</v>
      </c>
      <c r="CR428" s="83">
        <f>Sourcedata!D428/2512*100</f>
        <v>1.5923566878980893</v>
      </c>
      <c r="CS428" s="83">
        <f>Sourcedata!E428/2124*100</f>
        <v>4.6139359698681739</v>
      </c>
      <c r="CT428" s="83">
        <f>Sourcedata!F428/1448*100</f>
        <v>10.082872928176796</v>
      </c>
      <c r="DL428" s="52"/>
    </row>
    <row r="429" spans="95:119">
      <c r="CQ429" s="54" t="str">
        <f>Sourcedata!B429</f>
        <v>week 18/13</v>
      </c>
      <c r="CR429" s="83">
        <f>Sourcedata!D429/2512*100</f>
        <v>2.3487261146496818</v>
      </c>
      <c r="CS429" s="83">
        <f>Sourcedata!E429/2124*100</f>
        <v>4.28436911487759</v>
      </c>
      <c r="CT429" s="83">
        <f>Sourcedata!F429/1448*100</f>
        <v>10.428176795580111</v>
      </c>
      <c r="DL429" s="52"/>
    </row>
    <row r="430" spans="95:119">
      <c r="CQ430" s="54" t="str">
        <f>Sourcedata!B430</f>
        <v>week 19/13</v>
      </c>
      <c r="CR430" s="83">
        <f>Sourcedata!D430/2512*100</f>
        <v>2.5079617834394905</v>
      </c>
      <c r="CS430" s="83">
        <f>Sourcedata!E430/2124*100</f>
        <v>5.4613935969868175</v>
      </c>
      <c r="CT430" s="83">
        <f>Sourcedata!F430/1448*100</f>
        <v>11.602209944751381</v>
      </c>
      <c r="DL430" s="52"/>
    </row>
    <row r="431" spans="95:119">
      <c r="CQ431" s="54" t="str">
        <f>Sourcedata!B431</f>
        <v>week 20/13</v>
      </c>
      <c r="CR431" s="83">
        <f>Sourcedata!D431/2512*100</f>
        <v>2.1496815286624202</v>
      </c>
      <c r="CS431" s="83">
        <f>Sourcedata!E431/2124*100</f>
        <v>4.7551789077212803</v>
      </c>
      <c r="CT431" s="83">
        <f>Sourcedata!F431/1448*100</f>
        <v>11.187845303867404</v>
      </c>
      <c r="DL431" s="52"/>
    </row>
    <row r="432" spans="95:119">
      <c r="CQ432" s="54" t="str">
        <f>Sourcedata!B432</f>
        <v>week 21/13</v>
      </c>
      <c r="CR432" s="83">
        <f>Sourcedata!D432/2512*100</f>
        <v>2.1098726114649682</v>
      </c>
      <c r="CS432" s="83">
        <f>Sourcedata!E432/2124*100</f>
        <v>5.2730696798493408</v>
      </c>
      <c r="CT432" s="83">
        <f>Sourcedata!F432/1448*100</f>
        <v>12.638121546961326</v>
      </c>
      <c r="DL432" s="52"/>
    </row>
    <row r="433" spans="95:116">
      <c r="CQ433" s="54" t="str">
        <f>Sourcedata!B433</f>
        <v>week 22/13</v>
      </c>
      <c r="CR433" s="83">
        <f>Sourcedata!D433/2512*100</f>
        <v>2.5079617834394905</v>
      </c>
      <c r="CS433" s="83">
        <f>Sourcedata!E433/2124*100</f>
        <v>4.849340866290019</v>
      </c>
      <c r="CT433" s="83">
        <f>Sourcedata!F433/1448*100</f>
        <v>14.088397790055248</v>
      </c>
      <c r="DL433" s="52"/>
    </row>
    <row r="434" spans="95:116">
      <c r="CQ434" s="54" t="str">
        <f>Sourcedata!B434</f>
        <v>week 23/13</v>
      </c>
      <c r="CR434" s="83" t="e">
        <f>Sourcedata!D434/2512*100</f>
        <v>#REF!</v>
      </c>
      <c r="CS434" s="83" t="e">
        <f>Sourcedata!E434/2124*100</f>
        <v>#REF!</v>
      </c>
      <c r="CT434" s="83" t="e">
        <f>Sourcedata!F434/1448*100</f>
        <v>#REF!</v>
      </c>
      <c r="DL434" s="52"/>
    </row>
    <row r="435" spans="95:116">
      <c r="CQ435" s="54" t="str">
        <f>Sourcedata!B435</f>
        <v>week 24/13</v>
      </c>
      <c r="CR435" s="83">
        <f>Sourcedata!D435/2512*100</f>
        <v>1.8312101910828025</v>
      </c>
      <c r="CS435" s="83">
        <f>Sourcedata!E435/2124*100</f>
        <v>3.71939736346516</v>
      </c>
      <c r="CT435" s="83">
        <f>Sourcedata!F435/1448*100</f>
        <v>11.878453038674033</v>
      </c>
      <c r="DL435" s="52"/>
    </row>
    <row r="436" spans="95:116">
      <c r="CQ436" s="54" t="str">
        <f>Sourcedata!B436</f>
        <v>week 25/13</v>
      </c>
      <c r="CR436" s="83">
        <f>Sourcedata!D436/2512*100</f>
        <v>1.910828025477707</v>
      </c>
      <c r="CS436" s="83">
        <f>Sourcedata!E436/2124*100</f>
        <v>4.5668549905838036</v>
      </c>
      <c r="CT436" s="83">
        <f>Sourcedata!F436/1448*100</f>
        <v>13.397790055248619</v>
      </c>
      <c r="DL436" s="52"/>
    </row>
    <row r="437" spans="95:116">
      <c r="CQ437" s="54" t="str">
        <f>Sourcedata!B437</f>
        <v>week 26/13</v>
      </c>
      <c r="CR437" s="83">
        <f>Sourcedata!D437/2512*100</f>
        <v>2.6671974522292996</v>
      </c>
      <c r="CS437" s="83">
        <f>Sourcedata!E437/2124*100</f>
        <v>5.6967984934086626</v>
      </c>
      <c r="CT437" s="83">
        <f>Sourcedata!F437/1448*100</f>
        <v>12.569060773480665</v>
      </c>
      <c r="DL437" s="52"/>
    </row>
    <row r="438" spans="95:116">
      <c r="CQ438" s="54" t="str">
        <f>Sourcedata!B438</f>
        <v>week 27/13</v>
      </c>
      <c r="CR438" s="83">
        <f>Sourcedata!D438/2813*100</f>
        <v>1.9552079630287951</v>
      </c>
      <c r="CS438" s="83">
        <f>Sourcedata!E438/2195*100</f>
        <v>5.0569476082004554</v>
      </c>
      <c r="CT438" s="83">
        <f>Sourcedata!F438/1536*100</f>
        <v>11.653645833333332</v>
      </c>
      <c r="DL438" s="52"/>
    </row>
    <row r="439" spans="95:116">
      <c r="CQ439" s="54" t="str">
        <f>Sourcedata!B439</f>
        <v>week 28/13</v>
      </c>
      <c r="CR439" s="83">
        <f>Sourcedata!D439/2813*100</f>
        <v>1.8130110202630643</v>
      </c>
      <c r="CS439" s="83">
        <f>Sourcedata!E439/2195*100</f>
        <v>4.8747152619589977</v>
      </c>
      <c r="CT439" s="83">
        <f>Sourcedata!F439/1536*100</f>
        <v>11.197916666666668</v>
      </c>
      <c r="DL439" s="52"/>
    </row>
    <row r="440" spans="95:116">
      <c r="CQ440" s="54" t="str">
        <f>Sourcedata!B440</f>
        <v>week 29/13</v>
      </c>
      <c r="CR440" s="83">
        <f>Sourcedata!D440/2813*100</f>
        <v>1.9552079630287951</v>
      </c>
      <c r="CS440" s="83">
        <f>Sourcedata!E440/2195*100</f>
        <v>3.5079726651480638</v>
      </c>
      <c r="CT440" s="83">
        <f>Sourcedata!F440/1536*100</f>
        <v>11.848958333333332</v>
      </c>
      <c r="DL440" s="52"/>
    </row>
    <row r="441" spans="95:116">
      <c r="CQ441" s="54" t="str">
        <f>Sourcedata!B441</f>
        <v>week 30/13</v>
      </c>
      <c r="CR441" s="83">
        <f>Sourcedata!D441/2813*100</f>
        <v>2.8083896196231781</v>
      </c>
      <c r="CS441" s="83">
        <f>Sourcedata!E441/2195*100</f>
        <v>5.5125284738040996</v>
      </c>
      <c r="CT441" s="83">
        <f>Sourcedata!F441/1536*100</f>
        <v>11.328125</v>
      </c>
      <c r="DL441" s="52"/>
    </row>
    <row r="442" spans="95:116">
      <c r="CQ442" s="54" t="str">
        <f>Sourcedata!B442</f>
        <v>week 31/13</v>
      </c>
      <c r="CR442" s="83">
        <f>Sourcedata!D442/2813*100</f>
        <v>2.0974049057945257</v>
      </c>
      <c r="CS442" s="83">
        <f>Sourcedata!E442/2195*100</f>
        <v>5.6492027334851942</v>
      </c>
      <c r="CT442" s="83">
        <f>Sourcedata!F442/1536*100</f>
        <v>8.9192708333333321</v>
      </c>
      <c r="DL442" s="52"/>
    </row>
    <row r="443" spans="95:116">
      <c r="CQ443" s="54" t="str">
        <f>Sourcedata!B443</f>
        <v>week 32/13</v>
      </c>
      <c r="CR443" s="83">
        <f>Sourcedata!D443/2813*100</f>
        <v>2.0618556701030926</v>
      </c>
      <c r="CS443" s="83">
        <f>Sourcedata!E443/2195*100</f>
        <v>6.4236902050113898</v>
      </c>
      <c r="CT443" s="83">
        <f>Sourcedata!F443/1536*100</f>
        <v>10.416666666666668</v>
      </c>
      <c r="DL443" s="52"/>
    </row>
    <row r="444" spans="95:116">
      <c r="CQ444" s="54" t="str">
        <f>Sourcedata!B444</f>
        <v>week 33/13</v>
      </c>
      <c r="CR444" s="83">
        <f>Sourcedata!D444/2813*100</f>
        <v>2.2040526128688236</v>
      </c>
      <c r="CS444" s="83">
        <f>Sourcedata!E444/2195*100</f>
        <v>5.785876993166287</v>
      </c>
      <c r="CT444" s="83">
        <f>Sourcedata!F444/1536*100</f>
        <v>10.026041666666668</v>
      </c>
      <c r="DL444" s="52"/>
    </row>
    <row r="445" spans="95:116">
      <c r="CQ445" s="54" t="str">
        <f>Sourcedata!B445</f>
        <v>week 34/13</v>
      </c>
      <c r="CR445" s="83">
        <f>Sourcedata!D445/2813*100</f>
        <v>1.6352648418059013</v>
      </c>
      <c r="CS445" s="83">
        <f>Sourcedata!E445/2195*100</f>
        <v>5.8769931662870158</v>
      </c>
      <c r="CT445" s="83">
        <f>Sourcedata!F445/1536*100</f>
        <v>8.984375</v>
      </c>
      <c r="DL445" s="52"/>
    </row>
    <row r="446" spans="95:116">
      <c r="CQ446" s="54" t="str">
        <f>Sourcedata!B446</f>
        <v>week 35/13</v>
      </c>
      <c r="CR446" s="83">
        <f>Sourcedata!D446/2813*100</f>
        <v>1.5641663704230357</v>
      </c>
      <c r="CS446" s="83">
        <f>Sourcedata!E446/2195*100</f>
        <v>6.3781321184510258</v>
      </c>
      <c r="CT446" s="83">
        <f>Sourcedata!F446/1536*100</f>
        <v>9.375</v>
      </c>
      <c r="DL446" s="52"/>
    </row>
    <row r="447" spans="95:116">
      <c r="CQ447" s="54" t="str">
        <f>Sourcedata!B447</f>
        <v>week 36/13</v>
      </c>
      <c r="CR447" s="83">
        <f>Sourcedata!D447/2853*100</f>
        <v>2.2082018927444795</v>
      </c>
      <c r="CS447" s="83">
        <f>Sourcedata!E447/2206*100</f>
        <v>5.4397098821396188</v>
      </c>
      <c r="CT447" s="83">
        <f>Sourcedata!F447/1552*100</f>
        <v>8.2474226804123703</v>
      </c>
      <c r="DL447" s="52"/>
    </row>
    <row r="448" spans="95:116">
      <c r="CQ448" s="54" t="str">
        <f>Sourcedata!B448</f>
        <v>week 37/13</v>
      </c>
      <c r="CR448" s="83">
        <f>Sourcedata!D448/2853*100</f>
        <v>1.4370837714686295</v>
      </c>
      <c r="CS448" s="83">
        <f>Sourcedata!E448/2206*100</f>
        <v>4.0797824116047146</v>
      </c>
      <c r="CT448" s="83">
        <f>Sourcedata!F448/1552*100</f>
        <v>9.4072164948453612</v>
      </c>
      <c r="DL448" s="52"/>
    </row>
    <row r="449" spans="95:116">
      <c r="CQ449" s="54" t="str">
        <f>Sourcedata!B449</f>
        <v>week 38/13</v>
      </c>
      <c r="CR449" s="83">
        <f>Sourcedata!D449/2853*100</f>
        <v>0.84121976866456361</v>
      </c>
      <c r="CS449" s="83">
        <f>Sourcedata!E449/2206*100</f>
        <v>4.2157751586582046</v>
      </c>
      <c r="CT449" s="83">
        <f>Sourcedata!F449/1552*100</f>
        <v>10.631443298969073</v>
      </c>
      <c r="DL449" s="52"/>
    </row>
    <row r="450" spans="95:116">
      <c r="CQ450" s="54" t="str">
        <f>Sourcedata!B450</f>
        <v>week 39/13</v>
      </c>
      <c r="CR450" s="83">
        <f>Sourcedata!D450/2853*100</f>
        <v>1.5772870662460567</v>
      </c>
      <c r="CS450" s="83">
        <f>Sourcedata!E450/2206*100</f>
        <v>4.9410698096101537</v>
      </c>
      <c r="CT450" s="83">
        <f>Sourcedata!F450/1552*100</f>
        <v>11.018041237113401</v>
      </c>
      <c r="DL450" s="52"/>
    </row>
    <row r="451" spans="95:116">
      <c r="CQ451" s="54" t="str">
        <f>Sourcedata!B451</f>
        <v>week 40/13</v>
      </c>
      <c r="CR451" s="83">
        <f>Sourcedata!D451/2853*100</f>
        <v>1.0515247108307046</v>
      </c>
      <c r="CS451" s="83">
        <f>Sourcedata!E451/2206*100</f>
        <v>4.5784224841341796</v>
      </c>
      <c r="CT451" s="83">
        <f>Sourcedata!F451/1552*100</f>
        <v>10.373711340206187</v>
      </c>
      <c r="DL451" s="52"/>
    </row>
    <row r="452" spans="95:116">
      <c r="CQ452" s="54" t="str">
        <f>Sourcedata!B452</f>
        <v>week 41/13</v>
      </c>
      <c r="CR452" s="83">
        <f>Sourcedata!D452/2853*100</f>
        <v>0.87627059235892046</v>
      </c>
      <c r="CS452" s="83">
        <f>Sourcedata!E452/2206*100</f>
        <v>3.8984587488667275</v>
      </c>
      <c r="CT452" s="83">
        <f>Sourcedata!F452/1552*100</f>
        <v>9.2783505154639183</v>
      </c>
      <c r="DL452" s="52"/>
    </row>
    <row r="453" spans="95:116">
      <c r="CQ453" s="54" t="str">
        <f>Sourcedata!B453</f>
        <v>week 42/13</v>
      </c>
      <c r="CR453" s="83">
        <f>Sourcedata!D453/2853*100</f>
        <v>1.1566771819137749</v>
      </c>
      <c r="CS453" s="83">
        <f>Sourcedata!E453/2206*100</f>
        <v>4.4877606527651857</v>
      </c>
      <c r="CT453" s="83">
        <f>Sourcedata!F453/1552*100</f>
        <v>10.695876288659793</v>
      </c>
      <c r="DL453" s="52"/>
    </row>
    <row r="454" spans="95:116">
      <c r="CQ454" s="54" t="str">
        <f>Sourcedata!B454</f>
        <v>week 43/13</v>
      </c>
      <c r="CR454" s="83">
        <f>Sourcedata!D454/2853*100</f>
        <v>2.3133543638275498</v>
      </c>
      <c r="CS454" s="83">
        <f>Sourcedata!E454/2206*100</f>
        <v>4.4877606527651857</v>
      </c>
      <c r="CT454" s="83">
        <f>Sourcedata!F454/1552*100</f>
        <v>10.889175257731958</v>
      </c>
      <c r="DL454" s="52"/>
    </row>
    <row r="455" spans="95:116">
      <c r="CQ455" s="54" t="str">
        <f>Sourcedata!B455</f>
        <v>week 44/13</v>
      </c>
      <c r="CR455" s="83">
        <f>Sourcedata!D455/2853*100</f>
        <v>2.2432527164388363</v>
      </c>
      <c r="CS455" s="83">
        <f>Sourcedata!E455/2206*100</f>
        <v>3.9891205802357206</v>
      </c>
      <c r="CT455" s="83">
        <f>Sourcedata!F455/1552*100</f>
        <v>11.018041237113401</v>
      </c>
      <c r="DL455" s="52"/>
    </row>
    <row r="456" spans="95:116">
      <c r="CQ456" s="54" t="str">
        <f>Sourcedata!B456</f>
        <v>week 45/13</v>
      </c>
      <c r="CR456" s="83">
        <f>Sourcedata!D456/2853*100</f>
        <v>1.9277953031896251</v>
      </c>
      <c r="CS456" s="83">
        <f>Sourcedata!E456/2206*100</f>
        <v>4.0344514959202176</v>
      </c>
      <c r="CT456" s="83">
        <f>Sourcedata!F456/1552*100</f>
        <v>10.18041237113402</v>
      </c>
      <c r="DL456" s="52"/>
    </row>
    <row r="457" spans="95:116">
      <c r="CQ457" s="54" t="str">
        <f>Sourcedata!B457</f>
        <v>week 46/13</v>
      </c>
      <c r="CR457" s="83">
        <f>Sourcedata!D457/2853*100</f>
        <v>1.8927444794952681</v>
      </c>
      <c r="CS457" s="83">
        <f>Sourcedata!E457/2206*100</f>
        <v>4.7144152311876697</v>
      </c>
      <c r="CT457" s="83">
        <f>Sourcedata!F457/1552*100</f>
        <v>11.340206185567011</v>
      </c>
      <c r="DL457" s="52"/>
    </row>
    <row r="458" spans="95:116">
      <c r="CQ458" s="54" t="str">
        <f>Sourcedata!B458</f>
        <v>week 47/13</v>
      </c>
      <c r="CR458" s="83">
        <f>Sourcedata!D458/2853*100</f>
        <v>1.7875920084121977</v>
      </c>
      <c r="CS458" s="83">
        <f>Sourcedata!E458/2206*100</f>
        <v>4.6690843155031736</v>
      </c>
      <c r="CT458" s="83">
        <f>Sourcedata!F458/1552*100</f>
        <v>10.631443298969073</v>
      </c>
      <c r="DL458" s="52"/>
    </row>
    <row r="459" spans="95:116">
      <c r="CQ459" s="54" t="str">
        <f>Sourcedata!B459</f>
        <v>week 48/13</v>
      </c>
      <c r="CR459" s="83">
        <f>Sourcedata!D459/2853*100</f>
        <v>1.4020329477742728</v>
      </c>
      <c r="CS459" s="83">
        <f>Sourcedata!E459/2206*100</f>
        <v>3.9891205802357206</v>
      </c>
      <c r="CT459" s="83">
        <f>Sourcedata!F459/1552*100</f>
        <v>8.8273195876288657</v>
      </c>
      <c r="DL459" s="52"/>
    </row>
    <row r="460" spans="95:116">
      <c r="CQ460" s="54" t="str">
        <f>Sourcedata!B460</f>
        <v>week 49/13</v>
      </c>
      <c r="CR460" s="83">
        <f>Sourcedata!D460/2853*100</f>
        <v>1.4370837714686295</v>
      </c>
      <c r="CS460" s="83">
        <f>Sourcedata!E460/2206*100</f>
        <v>4.4424297370806896</v>
      </c>
      <c r="CT460" s="83">
        <f>Sourcedata!F460/1552*100</f>
        <v>10.115979381443299</v>
      </c>
      <c r="DL460" s="52"/>
    </row>
    <row r="461" spans="95:116">
      <c r="CQ461" s="54" t="str">
        <f>Sourcedata!B461</f>
        <v>week 50/13</v>
      </c>
      <c r="CR461" s="83">
        <f>Sourcedata!D461/2853*100</f>
        <v>2.488608482299334</v>
      </c>
      <c r="CS461" s="83">
        <f>Sourcedata!E461/2206*100</f>
        <v>5.2130553037171357</v>
      </c>
      <c r="CT461" s="83">
        <f>Sourcedata!F461/1552*100</f>
        <v>11.082474226804123</v>
      </c>
      <c r="DL461" s="52"/>
    </row>
    <row r="462" spans="95:116">
      <c r="CQ462" s="54" t="str">
        <f>Sourcedata!B462</f>
        <v>week 51/13</v>
      </c>
      <c r="CR462" s="83">
        <f>Sourcedata!D462/2853*100</f>
        <v>1.2968804766912023</v>
      </c>
      <c r="CS462" s="83">
        <f>Sourcedata!E462/2206*100</f>
        <v>3.445149592021759</v>
      </c>
      <c r="CT462" s="83">
        <f>Sourcedata!F462/1552*100</f>
        <v>8.8273195876288657</v>
      </c>
      <c r="DL462" s="52"/>
    </row>
    <row r="463" spans="95:116">
      <c r="CQ463" s="54" t="str">
        <f>Sourcedata!B463</f>
        <v>week 52/13</v>
      </c>
      <c r="CR463" s="83">
        <f>Sourcedata!D463/2853*100</f>
        <v>1.8927444794952681</v>
      </c>
      <c r="CS463" s="83">
        <f>Sourcedata!E463/2206*100</f>
        <v>4.0797824116047146</v>
      </c>
      <c r="CT463" s="83">
        <f>Sourcedata!F463/1552*100</f>
        <v>9.6005154639175263</v>
      </c>
      <c r="DL463" s="52"/>
    </row>
    <row r="464" spans="95:116">
      <c r="CQ464" s="54" t="str">
        <f>Sourcedata!B464</f>
        <v>week 01/14</v>
      </c>
      <c r="CR464" s="83">
        <f>Sourcedata!D464/2853*100</f>
        <v>1.6824395373291272</v>
      </c>
      <c r="CS464" s="83">
        <f>Sourcedata!E464/2206*100</f>
        <v>3.71713508612874</v>
      </c>
      <c r="CT464" s="83">
        <f>Sourcedata!F464/1552*100</f>
        <v>12.886597938144329</v>
      </c>
      <c r="DL464" s="52"/>
    </row>
    <row r="465" spans="95:116">
      <c r="CQ465" s="54" t="str">
        <f>Sourcedata!B465</f>
        <v>week 02/14</v>
      </c>
      <c r="CR465" s="83">
        <f>Sourcedata!D465/2853*100</f>
        <v>1.717490361023484</v>
      </c>
      <c r="CS465" s="83">
        <f>Sourcedata!E465/2206*100</f>
        <v>3.943789664551224</v>
      </c>
      <c r="CT465" s="83">
        <f>Sourcedata!F465/1552*100</f>
        <v>12.886597938144329</v>
      </c>
      <c r="DL465" s="52"/>
    </row>
    <row r="466" spans="95:116">
      <c r="CQ466" s="54" t="str">
        <f>Sourcedata!B466</f>
        <v>week 03/14</v>
      </c>
      <c r="CR466" s="83">
        <f>Sourcedata!D466/2853*100</f>
        <v>2.2082018927444795</v>
      </c>
      <c r="CS466" s="83">
        <f>Sourcedata!E466/2206*100</f>
        <v>3.762466001813237</v>
      </c>
      <c r="CT466" s="83">
        <f>Sourcedata!F466/1552*100</f>
        <v>11.146907216494846</v>
      </c>
      <c r="DL466" s="52"/>
    </row>
    <row r="467" spans="95:116">
      <c r="CQ467" s="54" t="str">
        <f>Sourcedata!B467</f>
        <v>week 04/14</v>
      </c>
      <c r="CR467" s="83">
        <f>Sourcedata!D467/2853*100</f>
        <v>2.1030494216614093</v>
      </c>
      <c r="CS467" s="83">
        <f>Sourcedata!E467/2206*100</f>
        <v>4.3517679057116956</v>
      </c>
      <c r="CT467" s="83">
        <f>Sourcedata!F467/1552*100</f>
        <v>9.4716494845360817</v>
      </c>
      <c r="DL467" s="52"/>
    </row>
    <row r="468" spans="95:116">
      <c r="CQ468" s="54" t="str">
        <f>Sourcedata!B468</f>
        <v>week 05/14</v>
      </c>
      <c r="CR468" s="83">
        <f>Sourcedata!D468/2853*100</f>
        <v>1.8576936558009114</v>
      </c>
      <c r="CS468" s="83">
        <f>Sourcedata!E468/2206*100</f>
        <v>3.9891205802357206</v>
      </c>
      <c r="CT468" s="83">
        <f>Sourcedata!F468/1552*100</f>
        <v>8.2474226804123703</v>
      </c>
      <c r="DL468" s="52"/>
    </row>
    <row r="469" spans="95:116">
      <c r="CQ469" s="54" t="str">
        <f>Sourcedata!B469</f>
        <v>week 06/14</v>
      </c>
      <c r="CR469" s="83">
        <f>Sourcedata!D469/2853*100</f>
        <v>2.8391167192429023</v>
      </c>
      <c r="CS469" s="83">
        <f>Sourcedata!E469/2206*100</f>
        <v>4.1251133272892115</v>
      </c>
      <c r="CT469" s="83">
        <f>Sourcedata!F469/1552*100</f>
        <v>11.018041237113401</v>
      </c>
      <c r="DL469" s="52"/>
    </row>
    <row r="470" spans="95:116">
      <c r="CQ470" s="54" t="str">
        <f>Sourcedata!B470</f>
        <v>week 07/14</v>
      </c>
      <c r="CR470" s="83">
        <f>Sourcedata!D470/2853*100</f>
        <v>2.1030494216614093</v>
      </c>
      <c r="CS470" s="83">
        <f>Sourcedata!E470/2206*100</f>
        <v>3.445149592021759</v>
      </c>
      <c r="CT470" s="83">
        <f>Sourcedata!F470/1552*100</f>
        <v>10.051546391752577</v>
      </c>
      <c r="DL470" s="52"/>
    </row>
    <row r="471" spans="95:116">
      <c r="CQ471" s="54" t="str">
        <f>Sourcedata!B471</f>
        <v>week 08/14</v>
      </c>
      <c r="CR471" s="83">
        <f>Sourcedata!D471/2853*100</f>
        <v>2.2432527164388363</v>
      </c>
      <c r="CS471" s="83">
        <f>Sourcedata!E471/2206*100</f>
        <v>4.1251133272892115</v>
      </c>
      <c r="CT471" s="83">
        <f>Sourcedata!F471/1552*100</f>
        <v>9.4716494845360817</v>
      </c>
      <c r="DL471" s="52"/>
    </row>
    <row r="472" spans="95:116">
      <c r="CQ472" s="54" t="str">
        <f>Sourcedata!B472</f>
        <v>week 09/14</v>
      </c>
      <c r="CR472" s="83">
        <f>Sourcedata!D472/2853*100</f>
        <v>2.3133543638275498</v>
      </c>
      <c r="CS472" s="83">
        <f>Sourcedata!E472/2206*100</f>
        <v>3.0825022665457844</v>
      </c>
      <c r="CT472" s="83">
        <f>Sourcedata!F472/1552*100</f>
        <v>9.9871134020618566</v>
      </c>
      <c r="DL472" s="52"/>
    </row>
    <row r="473" spans="95:116">
      <c r="CQ473" s="54" t="str">
        <f>Sourcedata!B473</f>
        <v>week 10/14</v>
      </c>
      <c r="CR473" s="83">
        <f>Sourcedata!D473/2853*100</f>
        <v>2.3834560112162633</v>
      </c>
      <c r="CS473" s="83">
        <f>Sourcedata!E473/2206*100</f>
        <v>3.0825022665457844</v>
      </c>
      <c r="CT473" s="83">
        <f>Sourcedata!F473/1552*100</f>
        <v>10.373711340206187</v>
      </c>
      <c r="DL473" s="52"/>
    </row>
    <row r="474" spans="95:116">
      <c r="CQ474" s="54" t="str">
        <f>Sourcedata!B474</f>
        <v>week 11/14</v>
      </c>
      <c r="CR474" s="83">
        <f>Sourcedata!D474/2853*100</f>
        <v>1.5071854188573433</v>
      </c>
      <c r="CS474" s="83">
        <f>Sourcedata!E474/2206*100</f>
        <v>4.3064369900271986</v>
      </c>
      <c r="CT474" s="83">
        <f>Sourcedata!F474/1552*100</f>
        <v>8.5051546391752577</v>
      </c>
      <c r="DL474" s="52"/>
    </row>
    <row r="475" spans="95:116">
      <c r="CQ475" s="54" t="str">
        <f>Sourcedata!B475</f>
        <v>week 12/14</v>
      </c>
      <c r="CR475" s="83">
        <f>Sourcedata!D475/2853*100</f>
        <v>1.5772870662460567</v>
      </c>
      <c r="CS475" s="83">
        <f>Sourcedata!E475/2206*100</f>
        <v>3.626473254759746</v>
      </c>
      <c r="CT475" s="83">
        <f>Sourcedata!F475/1552*100</f>
        <v>10.438144329896907</v>
      </c>
      <c r="DL475" s="52"/>
    </row>
    <row r="476" spans="95:116">
      <c r="CQ476" s="54" t="str">
        <f>Sourcedata!B476</f>
        <v>week 13/14</v>
      </c>
      <c r="CR476" s="83">
        <f>Sourcedata!D476/2853*100</f>
        <v>1.717490361023484</v>
      </c>
      <c r="CS476" s="83">
        <f>Sourcedata!E476/2206*100</f>
        <v>4.2157751586582046</v>
      </c>
      <c r="CT476" s="83">
        <f>Sourcedata!F476/1552*100</f>
        <v>8.7628865979381434</v>
      </c>
      <c r="DL476" s="52"/>
    </row>
    <row r="477" spans="95:116">
      <c r="CQ477" s="54" t="str">
        <f>Sourcedata!B477</f>
        <v>week 14/14</v>
      </c>
      <c r="CR477" s="83">
        <f>Sourcedata!D477/2853*100</f>
        <v>1.5772870662460567</v>
      </c>
      <c r="CS477" s="83">
        <f>Sourcedata!E477/2206*100</f>
        <v>4.4424297370806896</v>
      </c>
      <c r="CT477" s="83">
        <f>Sourcedata!F477/1552*100</f>
        <v>10.115979381443299</v>
      </c>
      <c r="DL477" s="52"/>
    </row>
    <row r="478" spans="95:116">
      <c r="CQ478" s="54" t="str">
        <f>Sourcedata!B478</f>
        <v>week 15/14</v>
      </c>
      <c r="CR478" s="83">
        <f>Sourcedata!D478/2853*100</f>
        <v>1.4721345951629863</v>
      </c>
      <c r="CS478" s="83">
        <f>Sourcedata!E478/2206*100</f>
        <v>3.762466001813237</v>
      </c>
      <c r="CT478" s="83">
        <f>Sourcedata!F478/1552*100</f>
        <v>7.8608247422680408</v>
      </c>
      <c r="DL478" s="52"/>
    </row>
    <row r="479" spans="95:116">
      <c r="CQ479" s="54" t="str">
        <f>Sourcedata!B479</f>
        <v>week 16/14</v>
      </c>
      <c r="CR479" s="83">
        <f>Sourcedata!D479/2853*100</f>
        <v>2.1731510690501228</v>
      </c>
      <c r="CS479" s="83">
        <f>Sourcedata!E479/2206*100</f>
        <v>4.4877606527651857</v>
      </c>
      <c r="CT479" s="83">
        <f>Sourcedata!F479/1552*100</f>
        <v>9.7938144329896915</v>
      </c>
      <c r="DL479" s="52"/>
    </row>
    <row r="480" spans="95:116">
      <c r="CQ480" s="54" t="str">
        <f>Sourcedata!B480</f>
        <v>week 17/14</v>
      </c>
      <c r="CR480" s="83">
        <f>Sourcedata!D480/2853*100</f>
        <v>2.2432527164388363</v>
      </c>
      <c r="CS480" s="83">
        <f>Sourcedata!E480/2206*100</f>
        <v>5.3943789664551227</v>
      </c>
      <c r="CT480" s="83">
        <f>Sourcedata!F480/1552*100</f>
        <v>10.115979381443299</v>
      </c>
      <c r="DL480" s="52"/>
    </row>
    <row r="481" spans="95:116">
      <c r="CQ481" s="54" t="str">
        <f>Sourcedata!B481</f>
        <v>week 18/14</v>
      </c>
      <c r="CR481" s="83">
        <f>Sourcedata!D481/2853*100</f>
        <v>1.7525411847178409</v>
      </c>
      <c r="CS481" s="83">
        <f>Sourcedata!E481/2206*100</f>
        <v>3.762466001813237</v>
      </c>
      <c r="CT481" s="83">
        <f>Sourcedata!F481/1552*100</f>
        <v>10.373711340206187</v>
      </c>
      <c r="DL481" s="52"/>
    </row>
    <row r="482" spans="95:116">
      <c r="CQ482" s="54" t="str">
        <f>Sourcedata!B482</f>
        <v>week 19/14</v>
      </c>
      <c r="CR482" s="83">
        <f>Sourcedata!D482/2853*100</f>
        <v>1.4721345951629863</v>
      </c>
      <c r="CS482" s="83">
        <f>Sourcedata!E482/2206*100</f>
        <v>3.8531278331822301</v>
      </c>
      <c r="CT482" s="83">
        <f>Sourcedata!F482/1552*100</f>
        <v>11.920103092783506</v>
      </c>
      <c r="DL482" s="52"/>
    </row>
    <row r="483" spans="95:116">
      <c r="CQ483" s="54" t="str">
        <f>Sourcedata!B483</f>
        <v>week 20/14</v>
      </c>
      <c r="CR483" s="83">
        <f>Sourcedata!D483/2853*100</f>
        <v>1.9628461268839819</v>
      </c>
      <c r="CS483" s="83">
        <f>Sourcedata!E483/2206*100</f>
        <v>4.7144152311876697</v>
      </c>
      <c r="CT483" s="83">
        <f>Sourcedata!F483/1552*100</f>
        <v>12.564432989690722</v>
      </c>
      <c r="DL483" s="52"/>
    </row>
    <row r="484" spans="95:116">
      <c r="CQ484" s="54" t="str">
        <f>Sourcedata!B484</f>
        <v>week 21/14</v>
      </c>
      <c r="CR484" s="83">
        <f>Sourcedata!D484/2853*100</f>
        <v>2.1030494216614093</v>
      </c>
      <c r="CS484" s="83">
        <f>Sourcedata!E484/2206*100</f>
        <v>4.1704442429737076</v>
      </c>
      <c r="CT484" s="83">
        <f>Sourcedata!F484/1552*100</f>
        <v>11.404639175257731</v>
      </c>
      <c r="DL484" s="52"/>
    </row>
    <row r="485" spans="95:116">
      <c r="CQ485" s="54" t="str">
        <f>Sourcedata!B485</f>
        <v>week 22/14</v>
      </c>
      <c r="CR485" s="83">
        <f>Sourcedata!D485/2853*100</f>
        <v>1.8226428321065544</v>
      </c>
      <c r="CS485" s="83">
        <f>Sourcedata!E485/2206*100</f>
        <v>3.8531278331822301</v>
      </c>
      <c r="CT485" s="83">
        <f>Sourcedata!F485/1552*100</f>
        <v>10.373711340206187</v>
      </c>
      <c r="DL485" s="52"/>
    </row>
    <row r="486" spans="95:116">
      <c r="CQ486" s="54" t="str">
        <f>Sourcedata!B486</f>
        <v>week 23/14</v>
      </c>
      <c r="CR486" s="83">
        <f>Sourcedata!D486/2853*100</f>
        <v>1.4370837714686295</v>
      </c>
      <c r="CS486" s="83">
        <f>Sourcedata!E486/2206*100</f>
        <v>4.4424297370806896</v>
      </c>
      <c r="CT486" s="83">
        <f>Sourcedata!F486/1552*100</f>
        <v>10.244845360824742</v>
      </c>
      <c r="DL486" s="52"/>
    </row>
    <row r="487" spans="95:116">
      <c r="CQ487" s="54" t="str">
        <f>Sourcedata!B487</f>
        <v>week 24/14</v>
      </c>
      <c r="CR487" s="83">
        <f>Sourcedata!D487/2853*100</f>
        <v>1.717490361023484</v>
      </c>
      <c r="CS487" s="83">
        <f>Sourcedata!E487/2206*100</f>
        <v>4.6237533998186766</v>
      </c>
      <c r="CT487" s="83">
        <f>Sourcedata!F487/1552*100</f>
        <v>10.824742268041238</v>
      </c>
      <c r="DL487" s="52"/>
    </row>
    <row r="488" spans="95:116">
      <c r="CQ488" s="54" t="str">
        <f>Sourcedata!B488</f>
        <v>week 25/14</v>
      </c>
      <c r="CR488" s="83">
        <f>Sourcedata!D488/2853*100</f>
        <v>1.7875920084121977</v>
      </c>
      <c r="CS488" s="83">
        <f>Sourcedata!E488/2206*100</f>
        <v>4.4424297370806896</v>
      </c>
      <c r="CT488" s="83">
        <f>Sourcedata!F488/1552*100</f>
        <v>9.4716494845360817</v>
      </c>
      <c r="DL488" s="52"/>
    </row>
    <row r="489" spans="95:116">
      <c r="DL489" s="52"/>
    </row>
    <row r="490" spans="95:116">
      <c r="DL490" s="52"/>
    </row>
    <row r="491" spans="95:116">
      <c r="DL491" s="52"/>
    </row>
    <row r="492" spans="95:116">
      <c r="DL492" s="52"/>
    </row>
    <row r="493" spans="95:116">
      <c r="DL493" s="52"/>
    </row>
    <row r="494" spans="95:116">
      <c r="DL494" s="52"/>
    </row>
    <row r="495" spans="95:116">
      <c r="DL495" s="52"/>
    </row>
    <row r="496" spans="95:116">
      <c r="DL496" s="52"/>
    </row>
    <row r="497" spans="116:116">
      <c r="DL497" s="52"/>
    </row>
    <row r="498" spans="116:116">
      <c r="DL498" s="52"/>
    </row>
    <row r="499" spans="116:116">
      <c r="DL499" s="52"/>
    </row>
    <row r="500" spans="116:116">
      <c r="DL500" s="52"/>
    </row>
    <row r="501" spans="116:116">
      <c r="DL501" s="52"/>
    </row>
    <row r="502" spans="116:116">
      <c r="DL502" s="52"/>
    </row>
    <row r="503" spans="116:116">
      <c r="DL503" s="52"/>
    </row>
    <row r="504" spans="116:116">
      <c r="DL504" s="52"/>
    </row>
    <row r="505" spans="116:116">
      <c r="DL505" s="52"/>
    </row>
    <row r="506" spans="116:116">
      <c r="DL506" s="52"/>
    </row>
    <row r="507" spans="116:116">
      <c r="DL507" s="52"/>
    </row>
    <row r="508" spans="116:116">
      <c r="DL508" s="52"/>
    </row>
    <row r="509" spans="116:116">
      <c r="DL509" s="52"/>
    </row>
  </sheetData>
  <sheetProtection selectLockedCells="1" selectUnlockedCells="1"/>
  <pageMargins left="0.7" right="0.7" top="0.75" bottom="0.75" header="0.51180555555555551" footer="0.51180555555555551"/>
  <pageSetup firstPageNumber="0" orientation="portrait" horizontalDpi="300" verticalDpi="300"/>
  <headerFooter alignWithMargins="0"/>
  <ignoredErrors>
    <ignoredError sqref="A4:XFD4" formulaRange="1"/>
  </ignoredErrors>
  <legacyDrawing r:id="rId1"/>
</worksheet>
</file>

<file path=xl/worksheets/sheet2.xml><?xml version="1.0" encoding="utf-8"?>
<worksheet xmlns="http://schemas.openxmlformats.org/spreadsheetml/2006/main" xmlns:r="http://schemas.openxmlformats.org/officeDocument/2006/relationships">
  <dimension ref="A2:IV987"/>
  <sheetViews>
    <sheetView showGridLines="0" zoomScale="85" zoomScaleNormal="85" zoomScalePageLayoutView="85" workbookViewId="0">
      <selection activeCell="F95" sqref="F95"/>
    </sheetView>
  </sheetViews>
  <sheetFormatPr defaultColWidth="8.85546875" defaultRowHeight="12"/>
  <cols>
    <col min="1" max="1" width="33" style="14" customWidth="1"/>
    <col min="2" max="3" width="19.42578125" style="14" customWidth="1"/>
    <col min="4" max="4" width="16.7109375" style="15" customWidth="1"/>
    <col min="5" max="5" width="15.42578125" style="15" customWidth="1"/>
    <col min="6" max="6" width="15.140625" style="15" customWidth="1"/>
    <col min="7" max="7" width="19" style="15" customWidth="1"/>
    <col min="8" max="8" width="15.42578125" style="100" customWidth="1"/>
    <col min="9" max="9" width="19" style="15" customWidth="1"/>
    <col min="10" max="10" width="11.7109375" style="16" customWidth="1"/>
    <col min="11" max="11" width="17.140625" style="16" customWidth="1"/>
    <col min="12" max="12" width="13" style="16" customWidth="1"/>
    <col min="13" max="16384" width="8.85546875" style="16"/>
  </cols>
  <sheetData>
    <row r="2" spans="1:9" s="91" customFormat="1" ht="23.25">
      <c r="A2" s="121" t="s">
        <v>29</v>
      </c>
    </row>
    <row r="3" spans="1:9" s="119" customFormat="1" ht="16.5">
      <c r="A3" s="122" t="s">
        <v>1266</v>
      </c>
    </row>
    <row r="5" spans="1:9">
      <c r="D5" s="14"/>
      <c r="E5" s="14"/>
      <c r="F5" s="14"/>
      <c r="G5" s="14"/>
      <c r="I5" s="14"/>
    </row>
    <row r="6" spans="1:9" ht="15">
      <c r="A6" s="120" t="s">
        <v>150</v>
      </c>
    </row>
    <row r="7" spans="1:9">
      <c r="A7" s="105" t="s">
        <v>151</v>
      </c>
      <c r="B7" s="106"/>
      <c r="C7" s="107" t="s">
        <v>1072</v>
      </c>
      <c r="D7" s="107" t="s">
        <v>152</v>
      </c>
      <c r="E7" s="107" t="s">
        <v>153</v>
      </c>
      <c r="F7" s="107" t="s">
        <v>154</v>
      </c>
      <c r="G7" s="107" t="s">
        <v>1098</v>
      </c>
      <c r="H7" s="108" t="s">
        <v>1100</v>
      </c>
      <c r="I7" s="107"/>
    </row>
    <row r="8" spans="1:9">
      <c r="A8" s="106" t="s">
        <v>155</v>
      </c>
      <c r="B8" s="107" t="s">
        <v>156</v>
      </c>
      <c r="C8" s="107" t="s">
        <v>1103</v>
      </c>
      <c r="D8" s="109" t="s">
        <v>157</v>
      </c>
      <c r="E8" s="109" t="s">
        <v>158</v>
      </c>
      <c r="F8" s="109" t="s">
        <v>1102</v>
      </c>
      <c r="G8" s="107" t="s">
        <v>1099</v>
      </c>
      <c r="H8" s="108" t="s">
        <v>1101</v>
      </c>
      <c r="I8" s="107"/>
    </row>
    <row r="9" spans="1:9">
      <c r="A9" s="105"/>
      <c r="B9" s="106"/>
      <c r="C9" s="106"/>
      <c r="D9" s="107"/>
      <c r="E9" s="107"/>
      <c r="F9" s="107"/>
      <c r="G9" s="107"/>
      <c r="H9" s="110"/>
      <c r="I9" s="107" t="s">
        <v>160</v>
      </c>
    </row>
    <row r="10" spans="1:9">
      <c r="A10" s="105" t="s">
        <v>161</v>
      </c>
      <c r="B10" s="105"/>
      <c r="C10" s="111">
        <v>0</v>
      </c>
      <c r="D10" s="111">
        <v>0</v>
      </c>
      <c r="E10" s="111">
        <v>0</v>
      </c>
      <c r="F10" s="111">
        <v>0</v>
      </c>
      <c r="G10" s="111">
        <v>0</v>
      </c>
      <c r="H10" s="110">
        <v>0</v>
      </c>
      <c r="I10" s="111">
        <f>SUM(C10:H10)</f>
        <v>0</v>
      </c>
    </row>
    <row r="11" spans="1:9">
      <c r="A11" s="105" t="s">
        <v>162</v>
      </c>
      <c r="B11" s="105"/>
      <c r="C11" s="111">
        <v>0</v>
      </c>
      <c r="D11" s="111">
        <v>0</v>
      </c>
      <c r="E11" s="111">
        <v>0</v>
      </c>
      <c r="F11" s="111">
        <v>0</v>
      </c>
      <c r="G11" s="111">
        <v>0</v>
      </c>
      <c r="H11" s="110">
        <v>0</v>
      </c>
      <c r="I11" s="111">
        <f>SUM(C11:H11)</f>
        <v>0</v>
      </c>
    </row>
    <row r="12" spans="1:9">
      <c r="A12" s="105"/>
      <c r="B12" s="105"/>
      <c r="C12" s="105"/>
      <c r="D12" s="111"/>
      <c r="E12" s="111"/>
      <c r="F12" s="111"/>
      <c r="G12" s="111"/>
      <c r="H12" s="110"/>
      <c r="I12" s="111"/>
    </row>
    <row r="13" spans="1:9">
      <c r="A13" s="105"/>
      <c r="B13" s="105"/>
      <c r="C13" s="105"/>
      <c r="D13" s="111"/>
      <c r="E13" s="111"/>
      <c r="F13" s="111"/>
      <c r="G13" s="111"/>
      <c r="H13" s="110"/>
      <c r="I13" s="111"/>
    </row>
    <row r="14" spans="1:9">
      <c r="A14" s="105" t="s">
        <v>151</v>
      </c>
      <c r="B14" s="106"/>
      <c r="C14" s="107" t="s">
        <v>1072</v>
      </c>
      <c r="D14" s="107" t="s">
        <v>152</v>
      </c>
      <c r="E14" s="107" t="s">
        <v>153</v>
      </c>
      <c r="F14" s="107" t="s">
        <v>154</v>
      </c>
      <c r="G14" s="107" t="s">
        <v>1098</v>
      </c>
      <c r="H14" s="108" t="s">
        <v>1100</v>
      </c>
      <c r="I14" s="107"/>
    </row>
    <row r="15" spans="1:9">
      <c r="A15" s="106" t="s">
        <v>163</v>
      </c>
      <c r="B15" s="107" t="s">
        <v>156</v>
      </c>
      <c r="C15" s="107" t="s">
        <v>1073</v>
      </c>
      <c r="D15" s="109" t="s">
        <v>157</v>
      </c>
      <c r="E15" s="109" t="s">
        <v>158</v>
      </c>
      <c r="F15" s="109" t="s">
        <v>1102</v>
      </c>
      <c r="G15" s="107" t="s">
        <v>1099</v>
      </c>
      <c r="H15" s="108" t="s">
        <v>1101</v>
      </c>
      <c r="I15" s="107"/>
    </row>
    <row r="16" spans="1:9">
      <c r="A16" s="105"/>
      <c r="B16" s="106"/>
      <c r="C16" s="106"/>
      <c r="D16" s="107"/>
      <c r="E16" s="107"/>
      <c r="F16" s="107"/>
      <c r="G16" s="107"/>
      <c r="H16" s="110"/>
      <c r="I16" s="107" t="s">
        <v>160</v>
      </c>
    </row>
    <row r="17" spans="1:9">
      <c r="A17" s="105" t="s">
        <v>161</v>
      </c>
      <c r="B17" s="105"/>
      <c r="C17" s="111">
        <v>0</v>
      </c>
      <c r="D17" s="111">
        <v>0</v>
      </c>
      <c r="E17" s="111">
        <v>0</v>
      </c>
      <c r="F17" s="111">
        <v>0</v>
      </c>
      <c r="G17" s="111">
        <v>0</v>
      </c>
      <c r="H17" s="110">
        <v>3</v>
      </c>
      <c r="I17" s="111">
        <f>SUM(C17:H17)</f>
        <v>3</v>
      </c>
    </row>
    <row r="18" spans="1:9">
      <c r="A18" s="105" t="s">
        <v>162</v>
      </c>
      <c r="B18" s="105"/>
      <c r="C18" s="111">
        <v>0</v>
      </c>
      <c r="D18" s="111">
        <v>0</v>
      </c>
      <c r="E18" s="111">
        <v>0</v>
      </c>
      <c r="F18" s="111">
        <v>0</v>
      </c>
      <c r="G18" s="111">
        <v>0</v>
      </c>
      <c r="H18" s="110">
        <v>4</v>
      </c>
      <c r="I18" s="111">
        <f>SUM(C18:H18)</f>
        <v>4</v>
      </c>
    </row>
    <row r="19" spans="1:9">
      <c r="A19" s="105"/>
      <c r="B19" s="105"/>
      <c r="C19" s="105"/>
      <c r="D19" s="111"/>
      <c r="E19" s="111"/>
      <c r="F19" s="111"/>
      <c r="G19" s="111"/>
      <c r="H19" s="110"/>
      <c r="I19" s="111"/>
    </row>
    <row r="20" spans="1:9">
      <c r="A20" s="105"/>
      <c r="B20" s="105"/>
      <c r="C20" s="105"/>
      <c r="D20" s="111"/>
      <c r="E20" s="111"/>
      <c r="F20" s="111"/>
      <c r="G20" s="111"/>
      <c r="H20" s="110"/>
      <c r="I20" s="111"/>
    </row>
    <row r="21" spans="1:9">
      <c r="A21" s="105" t="s">
        <v>151</v>
      </c>
      <c r="B21" s="106"/>
      <c r="C21" s="107" t="s">
        <v>1072</v>
      </c>
      <c r="D21" s="107" t="s">
        <v>152</v>
      </c>
      <c r="E21" s="107" t="s">
        <v>153</v>
      </c>
      <c r="F21" s="107" t="s">
        <v>154</v>
      </c>
      <c r="G21" s="107" t="s">
        <v>1098</v>
      </c>
      <c r="H21" s="108" t="s">
        <v>1100</v>
      </c>
      <c r="I21" s="107"/>
    </row>
    <row r="22" spans="1:9">
      <c r="A22" s="106" t="s">
        <v>164</v>
      </c>
      <c r="B22" s="107" t="s">
        <v>156</v>
      </c>
      <c r="C22" s="107" t="s">
        <v>1073</v>
      </c>
      <c r="D22" s="109" t="s">
        <v>157</v>
      </c>
      <c r="E22" s="109" t="s">
        <v>158</v>
      </c>
      <c r="F22" s="109" t="s">
        <v>1102</v>
      </c>
      <c r="G22" s="107" t="s">
        <v>1099</v>
      </c>
      <c r="H22" s="108" t="s">
        <v>1101</v>
      </c>
      <c r="I22" s="107"/>
    </row>
    <row r="23" spans="1:9">
      <c r="A23" s="105"/>
      <c r="B23" s="106"/>
      <c r="C23" s="106"/>
      <c r="D23" s="107"/>
      <c r="E23" s="107"/>
      <c r="F23" s="107"/>
      <c r="G23" s="107"/>
      <c r="H23" s="110"/>
      <c r="I23" s="107" t="s">
        <v>160</v>
      </c>
    </row>
    <row r="24" spans="1:9">
      <c r="A24" s="105" t="s">
        <v>161</v>
      </c>
      <c r="B24" s="105"/>
      <c r="C24" s="111">
        <v>0</v>
      </c>
      <c r="D24" s="111">
        <v>0</v>
      </c>
      <c r="E24" s="111">
        <v>0</v>
      </c>
      <c r="F24" s="111">
        <v>0</v>
      </c>
      <c r="G24" s="111">
        <v>0</v>
      </c>
      <c r="H24" s="110">
        <v>0</v>
      </c>
      <c r="I24" s="111">
        <f>SUM(C24:H24)</f>
        <v>0</v>
      </c>
    </row>
    <row r="25" spans="1:9">
      <c r="A25" s="105" t="s">
        <v>162</v>
      </c>
      <c r="B25" s="105"/>
      <c r="C25" s="111">
        <v>0</v>
      </c>
      <c r="D25" s="111">
        <v>1</v>
      </c>
      <c r="E25" s="111">
        <v>1</v>
      </c>
      <c r="F25" s="111">
        <v>4</v>
      </c>
      <c r="G25" s="111">
        <v>0</v>
      </c>
      <c r="H25" s="110">
        <v>0</v>
      </c>
      <c r="I25" s="111">
        <f>SUM(C25:H25)</f>
        <v>6</v>
      </c>
    </row>
    <row r="26" spans="1:9">
      <c r="A26" s="105"/>
      <c r="B26" s="105"/>
      <c r="C26" s="105"/>
      <c r="D26" s="111"/>
      <c r="E26" s="111"/>
      <c r="F26" s="111"/>
      <c r="G26" s="111"/>
      <c r="H26" s="110"/>
      <c r="I26" s="111"/>
    </row>
    <row r="27" spans="1:9">
      <c r="A27" s="105"/>
      <c r="B27" s="105"/>
      <c r="C27" s="105"/>
      <c r="D27" s="111"/>
      <c r="E27" s="111"/>
      <c r="F27" s="111"/>
      <c r="G27" s="111"/>
      <c r="H27" s="110"/>
      <c r="I27" s="111"/>
    </row>
    <row r="28" spans="1:9">
      <c r="A28" s="105" t="s">
        <v>151</v>
      </c>
      <c r="B28" s="106"/>
      <c r="C28" s="107" t="s">
        <v>1072</v>
      </c>
      <c r="D28" s="107" t="s">
        <v>152</v>
      </c>
      <c r="E28" s="107" t="s">
        <v>153</v>
      </c>
      <c r="F28" s="107" t="s">
        <v>154</v>
      </c>
      <c r="G28" s="107" t="s">
        <v>1098</v>
      </c>
      <c r="H28" s="108" t="s">
        <v>1100</v>
      </c>
      <c r="I28" s="107"/>
    </row>
    <row r="29" spans="1:9">
      <c r="A29" s="106" t="s">
        <v>165</v>
      </c>
      <c r="B29" s="107" t="s">
        <v>156</v>
      </c>
      <c r="C29" s="107" t="s">
        <v>1073</v>
      </c>
      <c r="D29" s="109" t="s">
        <v>157</v>
      </c>
      <c r="E29" s="109" t="s">
        <v>158</v>
      </c>
      <c r="F29" s="109" t="s">
        <v>1102</v>
      </c>
      <c r="G29" s="107" t="s">
        <v>1099</v>
      </c>
      <c r="H29" s="108" t="s">
        <v>1101</v>
      </c>
      <c r="I29" s="107"/>
    </row>
    <row r="30" spans="1:9">
      <c r="A30" s="105"/>
      <c r="B30" s="106"/>
      <c r="C30" s="106"/>
      <c r="D30" s="107"/>
      <c r="E30" s="107"/>
      <c r="F30" s="107"/>
      <c r="G30" s="107"/>
      <c r="H30" s="110"/>
      <c r="I30" s="107" t="s">
        <v>160</v>
      </c>
    </row>
    <row r="31" spans="1:9">
      <c r="A31" s="105" t="s">
        <v>161</v>
      </c>
      <c r="B31" s="105"/>
      <c r="C31" s="111">
        <v>0</v>
      </c>
      <c r="D31" s="111">
        <v>0</v>
      </c>
      <c r="E31" s="111">
        <v>0</v>
      </c>
      <c r="F31" s="111">
        <v>3</v>
      </c>
      <c r="G31" s="111">
        <v>0</v>
      </c>
      <c r="H31" s="110">
        <v>0</v>
      </c>
      <c r="I31" s="111">
        <v>0</v>
      </c>
    </row>
    <row r="32" spans="1:9">
      <c r="A32" s="105" t="s">
        <v>162</v>
      </c>
      <c r="B32" s="105"/>
      <c r="C32" s="111">
        <v>0</v>
      </c>
      <c r="D32" s="111">
        <v>0</v>
      </c>
      <c r="E32" s="111">
        <v>0</v>
      </c>
      <c r="F32" s="111">
        <v>6</v>
      </c>
      <c r="G32" s="111">
        <v>0</v>
      </c>
      <c r="H32" s="110">
        <v>0</v>
      </c>
      <c r="I32" s="111">
        <f>SUM(C32:H32)</f>
        <v>6</v>
      </c>
    </row>
    <row r="33" spans="1:9">
      <c r="A33" s="105"/>
      <c r="B33" s="105"/>
      <c r="C33" s="105"/>
      <c r="D33" s="111"/>
      <c r="E33" s="111"/>
      <c r="F33" s="111"/>
      <c r="G33" s="111"/>
      <c r="H33" s="110"/>
      <c r="I33" s="111"/>
    </row>
    <row r="34" spans="1:9">
      <c r="A34" s="105"/>
      <c r="B34" s="105"/>
      <c r="C34" s="105"/>
      <c r="D34" s="111"/>
      <c r="E34" s="111"/>
      <c r="F34" s="111"/>
      <c r="G34" s="111"/>
      <c r="H34" s="110"/>
      <c r="I34" s="111"/>
    </row>
    <row r="35" spans="1:9">
      <c r="A35" s="105" t="s">
        <v>151</v>
      </c>
      <c r="B35" s="106"/>
      <c r="C35" s="107" t="s">
        <v>1072</v>
      </c>
      <c r="D35" s="107" t="s">
        <v>152</v>
      </c>
      <c r="E35" s="107" t="s">
        <v>153</v>
      </c>
      <c r="F35" s="107" t="s">
        <v>154</v>
      </c>
      <c r="G35" s="107" t="s">
        <v>1098</v>
      </c>
      <c r="H35" s="108" t="s">
        <v>1100</v>
      </c>
      <c r="I35" s="107"/>
    </row>
    <row r="36" spans="1:9">
      <c r="A36" s="106" t="s">
        <v>166</v>
      </c>
      <c r="B36" s="107" t="s">
        <v>156</v>
      </c>
      <c r="C36" s="107" t="s">
        <v>1073</v>
      </c>
      <c r="D36" s="109" t="s">
        <v>157</v>
      </c>
      <c r="E36" s="109" t="s">
        <v>158</v>
      </c>
      <c r="F36" s="109" t="s">
        <v>1102</v>
      </c>
      <c r="G36" s="107" t="s">
        <v>1099</v>
      </c>
      <c r="H36" s="108" t="s">
        <v>1101</v>
      </c>
      <c r="I36" s="107"/>
    </row>
    <row r="37" spans="1:9">
      <c r="A37" s="105"/>
      <c r="B37" s="106"/>
      <c r="C37" s="106"/>
      <c r="D37" s="107"/>
      <c r="E37" s="107"/>
      <c r="F37" s="107"/>
      <c r="G37" s="107"/>
      <c r="H37" s="110"/>
      <c r="I37" s="107" t="s">
        <v>160</v>
      </c>
    </row>
    <row r="38" spans="1:9">
      <c r="A38" s="105" t="s">
        <v>161</v>
      </c>
      <c r="B38" s="105"/>
      <c r="C38" s="111">
        <v>0</v>
      </c>
      <c r="D38" s="111">
        <v>0</v>
      </c>
      <c r="E38" s="111">
        <v>0</v>
      </c>
      <c r="F38" s="111">
        <v>0</v>
      </c>
      <c r="G38" s="111">
        <v>0</v>
      </c>
      <c r="H38" s="110">
        <v>1</v>
      </c>
      <c r="I38" s="111">
        <f>SUM(C38:H38)</f>
        <v>1</v>
      </c>
    </row>
    <row r="39" spans="1:9">
      <c r="A39" s="105" t="s">
        <v>162</v>
      </c>
      <c r="B39" s="105"/>
      <c r="C39" s="111">
        <v>0</v>
      </c>
      <c r="D39" s="111">
        <v>0</v>
      </c>
      <c r="E39" s="111">
        <v>0</v>
      </c>
      <c r="F39" s="111">
        <v>0</v>
      </c>
      <c r="G39" s="111">
        <v>0</v>
      </c>
      <c r="H39" s="110">
        <v>6</v>
      </c>
      <c r="I39" s="111">
        <f>SUM(C39:H39)</f>
        <v>6</v>
      </c>
    </row>
    <row r="40" spans="1:9">
      <c r="A40" s="105"/>
      <c r="B40" s="105"/>
      <c r="C40" s="105"/>
      <c r="D40" s="111"/>
      <c r="E40" s="111"/>
      <c r="F40" s="111"/>
      <c r="G40" s="111"/>
      <c r="H40" s="110"/>
      <c r="I40" s="111"/>
    </row>
    <row r="41" spans="1:9">
      <c r="A41" s="105"/>
      <c r="B41" s="105"/>
      <c r="C41" s="105"/>
      <c r="D41" s="111"/>
      <c r="E41" s="111"/>
      <c r="F41" s="111"/>
      <c r="G41" s="111"/>
      <c r="H41" s="110"/>
      <c r="I41" s="111"/>
    </row>
    <row r="42" spans="1:9">
      <c r="A42" s="105" t="s">
        <v>151</v>
      </c>
      <c r="B42" s="106"/>
      <c r="C42" s="107" t="s">
        <v>1072</v>
      </c>
      <c r="D42" s="107" t="s">
        <v>152</v>
      </c>
      <c r="E42" s="107" t="s">
        <v>153</v>
      </c>
      <c r="F42" s="107" t="s">
        <v>154</v>
      </c>
      <c r="G42" s="107" t="s">
        <v>1098</v>
      </c>
      <c r="H42" s="108" t="s">
        <v>1100</v>
      </c>
      <c r="I42" s="107"/>
    </row>
    <row r="43" spans="1:9">
      <c r="A43" s="106" t="s">
        <v>167</v>
      </c>
      <c r="B43" s="107" t="s">
        <v>156</v>
      </c>
      <c r="C43" s="107" t="s">
        <v>1073</v>
      </c>
      <c r="D43" s="109" t="s">
        <v>157</v>
      </c>
      <c r="E43" s="109" t="s">
        <v>158</v>
      </c>
      <c r="F43" s="109" t="s">
        <v>1102</v>
      </c>
      <c r="G43" s="107" t="s">
        <v>1099</v>
      </c>
      <c r="H43" s="108" t="s">
        <v>1101</v>
      </c>
      <c r="I43" s="107"/>
    </row>
    <row r="44" spans="1:9">
      <c r="A44" s="105"/>
      <c r="B44" s="106"/>
      <c r="C44" s="111"/>
      <c r="D44" s="111"/>
      <c r="E44" s="111"/>
      <c r="F44" s="111"/>
      <c r="G44" s="111"/>
      <c r="H44" s="110"/>
      <c r="I44" s="107" t="s">
        <v>160</v>
      </c>
    </row>
    <row r="45" spans="1:9">
      <c r="A45" s="105" t="s">
        <v>161</v>
      </c>
      <c r="B45" s="105"/>
      <c r="C45" s="111">
        <v>0</v>
      </c>
      <c r="D45" s="111">
        <v>0</v>
      </c>
      <c r="E45" s="111">
        <v>0</v>
      </c>
      <c r="F45" s="111">
        <v>1</v>
      </c>
      <c r="G45" s="111">
        <v>0</v>
      </c>
      <c r="H45" s="110">
        <v>0</v>
      </c>
      <c r="I45" s="111">
        <f>SUM(C45:H45)</f>
        <v>1</v>
      </c>
    </row>
    <row r="46" spans="1:9">
      <c r="A46" s="105" t="s">
        <v>162</v>
      </c>
      <c r="B46" s="105"/>
      <c r="C46" s="111">
        <v>0</v>
      </c>
      <c r="D46" s="111">
        <v>0</v>
      </c>
      <c r="E46" s="111">
        <v>1</v>
      </c>
      <c r="F46" s="111">
        <v>5</v>
      </c>
      <c r="G46" s="111">
        <v>0</v>
      </c>
      <c r="H46" s="110">
        <v>0</v>
      </c>
      <c r="I46" s="111">
        <f>SUM(C46:H46)</f>
        <v>6</v>
      </c>
    </row>
    <row r="47" spans="1:9">
      <c r="A47" s="105"/>
      <c r="B47" s="105"/>
      <c r="C47" s="105"/>
      <c r="D47" s="111"/>
      <c r="E47" s="111"/>
      <c r="F47" s="111"/>
      <c r="G47" s="111"/>
      <c r="H47" s="110"/>
      <c r="I47" s="111"/>
    </row>
    <row r="48" spans="1:9">
      <c r="A48" s="105"/>
      <c r="B48" s="105"/>
      <c r="C48" s="105"/>
      <c r="D48" s="111"/>
      <c r="E48" s="111"/>
      <c r="F48" s="111"/>
      <c r="G48" s="111"/>
      <c r="H48" s="110"/>
      <c r="I48" s="111"/>
    </row>
    <row r="49" spans="1:9">
      <c r="A49" s="105" t="s">
        <v>151</v>
      </c>
      <c r="B49" s="106"/>
      <c r="C49" s="107" t="s">
        <v>1072</v>
      </c>
      <c r="D49" s="107" t="s">
        <v>152</v>
      </c>
      <c r="E49" s="107" t="s">
        <v>153</v>
      </c>
      <c r="F49" s="107" t="s">
        <v>154</v>
      </c>
      <c r="G49" s="107" t="s">
        <v>1098</v>
      </c>
      <c r="H49" s="108" t="s">
        <v>1100</v>
      </c>
      <c r="I49" s="107"/>
    </row>
    <row r="50" spans="1:9">
      <c r="A50" s="106" t="s">
        <v>168</v>
      </c>
      <c r="B50" s="107" t="s">
        <v>156</v>
      </c>
      <c r="C50" s="107" t="s">
        <v>1073</v>
      </c>
      <c r="D50" s="109" t="s">
        <v>157</v>
      </c>
      <c r="E50" s="109" t="s">
        <v>158</v>
      </c>
      <c r="F50" s="109" t="s">
        <v>1102</v>
      </c>
      <c r="G50" s="107" t="s">
        <v>1099</v>
      </c>
      <c r="H50" s="108" t="s">
        <v>1101</v>
      </c>
      <c r="I50" s="107"/>
    </row>
    <row r="51" spans="1:9">
      <c r="A51" s="105"/>
      <c r="B51" s="106"/>
      <c r="C51" s="106"/>
      <c r="D51" s="107"/>
      <c r="E51" s="107"/>
      <c r="F51" s="107"/>
      <c r="G51" s="107"/>
      <c r="H51" s="110"/>
      <c r="I51" s="107" t="s">
        <v>160</v>
      </c>
    </row>
    <row r="52" spans="1:9">
      <c r="A52" s="105" t="s">
        <v>161</v>
      </c>
      <c r="B52" s="105"/>
      <c r="C52" s="111">
        <v>1</v>
      </c>
      <c r="D52" s="111">
        <v>0</v>
      </c>
      <c r="E52" s="111">
        <v>0</v>
      </c>
      <c r="F52" s="111">
        <v>4</v>
      </c>
      <c r="G52" s="111">
        <v>0</v>
      </c>
      <c r="H52" s="110">
        <v>0</v>
      </c>
      <c r="I52" s="111">
        <f>SUM(C52:H52)</f>
        <v>5</v>
      </c>
    </row>
    <row r="53" spans="1:9">
      <c r="A53" s="105" t="s">
        <v>162</v>
      </c>
      <c r="B53" s="105"/>
      <c r="C53" s="111">
        <v>0</v>
      </c>
      <c r="D53" s="111">
        <v>0</v>
      </c>
      <c r="E53" s="111">
        <v>0</v>
      </c>
      <c r="F53" s="111">
        <v>5</v>
      </c>
      <c r="G53" s="111">
        <v>0</v>
      </c>
      <c r="H53" s="110">
        <v>0</v>
      </c>
      <c r="I53" s="111">
        <f>SUM(C53:H53)</f>
        <v>5</v>
      </c>
    </row>
    <row r="54" spans="1:9">
      <c r="A54" s="105"/>
      <c r="B54" s="105"/>
      <c r="C54" s="105"/>
      <c r="D54" s="111"/>
      <c r="E54" s="111"/>
      <c r="F54" s="111"/>
      <c r="G54" s="111"/>
      <c r="H54" s="110"/>
      <c r="I54" s="111"/>
    </row>
    <row r="55" spans="1:9">
      <c r="A55" s="105"/>
      <c r="B55" s="105"/>
      <c r="C55" s="105"/>
      <c r="D55" s="111"/>
      <c r="E55" s="111"/>
      <c r="F55" s="111"/>
      <c r="G55" s="111"/>
      <c r="H55" s="110"/>
      <c r="I55" s="111"/>
    </row>
    <row r="56" spans="1:9">
      <c r="A56" s="105" t="s">
        <v>151</v>
      </c>
      <c r="B56" s="106"/>
      <c r="C56" s="107" t="s">
        <v>1072</v>
      </c>
      <c r="D56" s="107" t="s">
        <v>152</v>
      </c>
      <c r="E56" s="107" t="s">
        <v>153</v>
      </c>
      <c r="F56" s="107" t="s">
        <v>154</v>
      </c>
      <c r="G56" s="107" t="s">
        <v>1098</v>
      </c>
      <c r="H56" s="108" t="s">
        <v>1100</v>
      </c>
      <c r="I56" s="107"/>
    </row>
    <row r="57" spans="1:9">
      <c r="A57" s="106" t="s">
        <v>169</v>
      </c>
      <c r="B57" s="107" t="s">
        <v>156</v>
      </c>
      <c r="C57" s="107" t="s">
        <v>1073</v>
      </c>
      <c r="D57" s="109" t="s">
        <v>157</v>
      </c>
      <c r="E57" s="109" t="s">
        <v>158</v>
      </c>
      <c r="F57" s="109" t="s">
        <v>1102</v>
      </c>
      <c r="G57" s="107" t="s">
        <v>1099</v>
      </c>
      <c r="H57" s="108" t="s">
        <v>1101</v>
      </c>
      <c r="I57" s="107"/>
    </row>
    <row r="58" spans="1:9">
      <c r="A58" s="105"/>
      <c r="B58" s="106"/>
      <c r="C58" s="111"/>
      <c r="D58" s="107"/>
      <c r="E58" s="107"/>
      <c r="F58" s="107"/>
      <c r="G58" s="107"/>
      <c r="H58" s="110"/>
      <c r="I58" s="107" t="s">
        <v>160</v>
      </c>
    </row>
    <row r="59" spans="1:9">
      <c r="A59" s="105" t="s">
        <v>161</v>
      </c>
      <c r="B59" s="105"/>
      <c r="C59" s="111">
        <v>0</v>
      </c>
      <c r="D59" s="111">
        <v>0</v>
      </c>
      <c r="E59" s="111">
        <v>0</v>
      </c>
      <c r="F59" s="111">
        <v>0</v>
      </c>
      <c r="G59" s="111">
        <v>0</v>
      </c>
      <c r="H59" s="111">
        <v>0</v>
      </c>
      <c r="I59" s="111">
        <f>SUM(C59:H59)</f>
        <v>0</v>
      </c>
    </row>
    <row r="60" spans="1:9">
      <c r="A60" s="105" t="s">
        <v>162</v>
      </c>
      <c r="B60" s="105"/>
      <c r="C60" s="111">
        <v>0</v>
      </c>
      <c r="D60" s="111">
        <v>0</v>
      </c>
      <c r="E60" s="111">
        <v>0</v>
      </c>
      <c r="F60" s="111">
        <v>0</v>
      </c>
      <c r="G60" s="111">
        <v>0</v>
      </c>
      <c r="H60" s="111">
        <v>0</v>
      </c>
      <c r="I60" s="111">
        <f>SUM(C60:H60)</f>
        <v>0</v>
      </c>
    </row>
    <row r="61" spans="1:9">
      <c r="A61" s="105"/>
      <c r="B61" s="105"/>
      <c r="C61" s="111"/>
      <c r="D61" s="111"/>
      <c r="E61" s="111"/>
      <c r="F61" s="111"/>
      <c r="G61" s="111"/>
      <c r="H61" s="110"/>
      <c r="I61" s="111"/>
    </row>
    <row r="62" spans="1:9">
      <c r="A62" s="105"/>
      <c r="B62" s="105"/>
      <c r="C62" s="105"/>
      <c r="D62" s="111"/>
      <c r="E62" s="111"/>
      <c r="F62" s="111"/>
      <c r="G62" s="111"/>
      <c r="H62" s="110"/>
      <c r="I62" s="111"/>
    </row>
    <row r="63" spans="1:9">
      <c r="A63" s="105" t="s">
        <v>151</v>
      </c>
      <c r="B63" s="106"/>
      <c r="C63" s="107" t="s">
        <v>1072</v>
      </c>
      <c r="D63" s="107" t="s">
        <v>152</v>
      </c>
      <c r="E63" s="107" t="s">
        <v>153</v>
      </c>
      <c r="F63" s="107" t="s">
        <v>154</v>
      </c>
      <c r="G63" s="107" t="s">
        <v>1098</v>
      </c>
      <c r="H63" s="108" t="s">
        <v>1100</v>
      </c>
      <c r="I63" s="107"/>
    </row>
    <row r="64" spans="1:9">
      <c r="A64" s="106" t="s">
        <v>1227</v>
      </c>
      <c r="B64" s="107" t="s">
        <v>156</v>
      </c>
      <c r="C64" s="107" t="s">
        <v>1073</v>
      </c>
      <c r="D64" s="109" t="s">
        <v>157</v>
      </c>
      <c r="E64" s="109" t="s">
        <v>158</v>
      </c>
      <c r="F64" s="109" t="s">
        <v>1102</v>
      </c>
      <c r="G64" s="107" t="s">
        <v>1099</v>
      </c>
      <c r="H64" s="108" t="s">
        <v>1101</v>
      </c>
      <c r="I64" s="107"/>
    </row>
    <row r="65" spans="1:9">
      <c r="A65" s="105"/>
      <c r="B65" s="106"/>
      <c r="C65" s="106"/>
      <c r="D65" s="107"/>
      <c r="E65" s="107"/>
      <c r="F65" s="107"/>
      <c r="G65" s="107"/>
      <c r="H65" s="110"/>
      <c r="I65" s="107" t="s">
        <v>160</v>
      </c>
    </row>
    <row r="66" spans="1:9">
      <c r="A66" s="105" t="s">
        <v>161</v>
      </c>
      <c r="B66" s="105"/>
      <c r="C66" s="111">
        <v>0</v>
      </c>
      <c r="D66" s="111">
        <v>0</v>
      </c>
      <c r="E66" s="111">
        <v>0</v>
      </c>
      <c r="F66" s="111">
        <v>1</v>
      </c>
      <c r="G66" s="111">
        <v>0</v>
      </c>
      <c r="H66" s="110">
        <v>3</v>
      </c>
      <c r="I66" s="111">
        <f>SUM(C66:H66)</f>
        <v>4</v>
      </c>
    </row>
    <row r="67" spans="1:9">
      <c r="A67" s="105" t="s">
        <v>162</v>
      </c>
      <c r="B67" s="105"/>
      <c r="C67" s="111">
        <v>0</v>
      </c>
      <c r="D67" s="111">
        <v>0</v>
      </c>
      <c r="E67" s="111">
        <v>0</v>
      </c>
      <c r="F67" s="111">
        <v>2</v>
      </c>
      <c r="G67" s="111">
        <v>0</v>
      </c>
      <c r="H67" s="110">
        <v>3</v>
      </c>
      <c r="I67" s="111">
        <f>SUM(C67:H67)</f>
        <v>5</v>
      </c>
    </row>
    <row r="68" spans="1:9">
      <c r="A68" s="105"/>
      <c r="B68" s="105"/>
      <c r="C68" s="105"/>
      <c r="D68" s="111"/>
      <c r="E68" s="111"/>
      <c r="F68" s="111"/>
      <c r="G68" s="111"/>
      <c r="H68" s="110"/>
      <c r="I68" s="111"/>
    </row>
    <row r="69" spans="1:9">
      <c r="A69" s="105"/>
      <c r="B69" s="105"/>
      <c r="C69" s="105"/>
      <c r="D69" s="111"/>
      <c r="E69" s="111"/>
      <c r="F69" s="111"/>
      <c r="G69" s="111"/>
      <c r="H69" s="110"/>
      <c r="I69" s="111"/>
    </row>
    <row r="70" spans="1:9">
      <c r="A70" s="105" t="s">
        <v>151</v>
      </c>
      <c r="B70" s="106"/>
      <c r="C70" s="107" t="s">
        <v>1072</v>
      </c>
      <c r="D70" s="107" t="s">
        <v>152</v>
      </c>
      <c r="E70" s="107" t="s">
        <v>153</v>
      </c>
      <c r="F70" s="107" t="s">
        <v>154</v>
      </c>
      <c r="G70" s="107" t="s">
        <v>1098</v>
      </c>
      <c r="H70" s="108" t="s">
        <v>1100</v>
      </c>
      <c r="I70" s="107"/>
    </row>
    <row r="71" spans="1:9">
      <c r="A71" s="106" t="s">
        <v>170</v>
      </c>
      <c r="B71" s="107" t="s">
        <v>156</v>
      </c>
      <c r="C71" s="107" t="s">
        <v>1073</v>
      </c>
      <c r="D71" s="109" t="s">
        <v>157</v>
      </c>
      <c r="E71" s="109" t="s">
        <v>158</v>
      </c>
      <c r="F71" s="109" t="s">
        <v>1102</v>
      </c>
      <c r="G71" s="107" t="s">
        <v>1099</v>
      </c>
      <c r="H71" s="108" t="s">
        <v>1101</v>
      </c>
      <c r="I71" s="107"/>
    </row>
    <row r="72" spans="1:9">
      <c r="A72" s="105"/>
      <c r="B72" s="106"/>
      <c r="C72" s="106"/>
      <c r="D72" s="107"/>
      <c r="E72" s="107"/>
      <c r="F72" s="107"/>
      <c r="G72" s="107"/>
      <c r="H72" s="110"/>
      <c r="I72" s="107" t="s">
        <v>160</v>
      </c>
    </row>
    <row r="73" spans="1:9">
      <c r="A73" s="105" t="s">
        <v>161</v>
      </c>
      <c r="B73" s="105"/>
      <c r="C73" s="111">
        <v>0</v>
      </c>
      <c r="D73" s="111">
        <v>0</v>
      </c>
      <c r="E73" s="111">
        <v>3</v>
      </c>
      <c r="F73" s="111">
        <v>4</v>
      </c>
      <c r="G73" s="111">
        <v>0</v>
      </c>
      <c r="H73" s="110">
        <v>0</v>
      </c>
      <c r="I73" s="111">
        <f>SUM(C73:H73)</f>
        <v>7</v>
      </c>
    </row>
    <row r="74" spans="1:9">
      <c r="A74" s="105" t="s">
        <v>162</v>
      </c>
      <c r="B74" s="105"/>
      <c r="C74" s="15"/>
      <c r="F74" s="111">
        <v>11</v>
      </c>
      <c r="G74" s="111">
        <v>0</v>
      </c>
      <c r="H74" s="110">
        <v>1</v>
      </c>
      <c r="I74" s="111">
        <f>SUM(C74:H74)</f>
        <v>12</v>
      </c>
    </row>
    <row r="75" spans="1:9">
      <c r="A75" s="105"/>
      <c r="B75" s="105"/>
      <c r="C75" s="105"/>
      <c r="D75" s="111"/>
      <c r="E75" s="111"/>
      <c r="F75" s="111"/>
      <c r="G75" s="111"/>
      <c r="H75" s="110"/>
      <c r="I75" s="111"/>
    </row>
    <row r="76" spans="1:9">
      <c r="A76" s="105"/>
      <c r="B76" s="105"/>
      <c r="C76" s="105"/>
      <c r="D76" s="111"/>
      <c r="E76" s="111"/>
      <c r="F76" s="111"/>
      <c r="G76" s="111"/>
      <c r="H76" s="110"/>
      <c r="I76" s="111"/>
    </row>
    <row r="77" spans="1:9">
      <c r="A77" s="105" t="s">
        <v>151</v>
      </c>
      <c r="B77" s="106"/>
      <c r="C77" s="107" t="s">
        <v>1072</v>
      </c>
      <c r="D77" s="107" t="s">
        <v>152</v>
      </c>
      <c r="E77" s="107" t="s">
        <v>153</v>
      </c>
      <c r="F77" s="107" t="s">
        <v>154</v>
      </c>
      <c r="G77" s="107" t="s">
        <v>1098</v>
      </c>
      <c r="H77" s="108" t="s">
        <v>1100</v>
      </c>
      <c r="I77" s="107"/>
    </row>
    <row r="78" spans="1:9">
      <c r="A78" s="106" t="s">
        <v>171</v>
      </c>
      <c r="B78" s="107" t="s">
        <v>156</v>
      </c>
      <c r="C78" s="107" t="s">
        <v>1073</v>
      </c>
      <c r="D78" s="109" t="s">
        <v>157</v>
      </c>
      <c r="E78" s="109" t="s">
        <v>158</v>
      </c>
      <c r="F78" s="109" t="s">
        <v>1102</v>
      </c>
      <c r="G78" s="107" t="s">
        <v>1099</v>
      </c>
      <c r="H78" s="108" t="s">
        <v>1101</v>
      </c>
      <c r="I78" s="107"/>
    </row>
    <row r="79" spans="1:9">
      <c r="A79" s="105"/>
      <c r="B79" s="106"/>
      <c r="C79" s="106"/>
      <c r="D79" s="107"/>
      <c r="E79" s="107"/>
      <c r="F79" s="107"/>
      <c r="G79" s="107"/>
      <c r="H79" s="110"/>
      <c r="I79" s="107" t="s">
        <v>160</v>
      </c>
    </row>
    <row r="80" spans="1:9">
      <c r="A80" s="105" t="s">
        <v>161</v>
      </c>
      <c r="B80" s="105"/>
      <c r="C80" s="111">
        <v>0</v>
      </c>
      <c r="D80" s="111">
        <v>2</v>
      </c>
      <c r="E80" s="111">
        <v>2</v>
      </c>
      <c r="F80" s="111">
        <v>0</v>
      </c>
      <c r="G80" s="111">
        <v>0</v>
      </c>
      <c r="H80" s="110">
        <v>0</v>
      </c>
      <c r="I80" s="111">
        <f>SUM(C80:H80)</f>
        <v>4</v>
      </c>
    </row>
    <row r="81" spans="1:9">
      <c r="A81" s="105" t="s">
        <v>162</v>
      </c>
      <c r="B81" s="105"/>
      <c r="C81" s="111">
        <v>0</v>
      </c>
      <c r="D81" s="111">
        <v>1</v>
      </c>
      <c r="E81" s="111">
        <v>1</v>
      </c>
      <c r="F81" s="111">
        <v>0</v>
      </c>
      <c r="G81" s="111">
        <v>0</v>
      </c>
      <c r="H81" s="110">
        <v>0</v>
      </c>
      <c r="I81" s="111">
        <f>SUM(C81:H81)</f>
        <v>2</v>
      </c>
    </row>
    <row r="82" spans="1:9">
      <c r="A82" s="105"/>
      <c r="B82" s="105"/>
      <c r="C82" s="105"/>
      <c r="D82" s="111"/>
      <c r="E82" s="111"/>
      <c r="F82" s="111"/>
      <c r="G82" s="111"/>
      <c r="H82" s="110"/>
      <c r="I82" s="111"/>
    </row>
    <row r="83" spans="1:9">
      <c r="A83" s="105"/>
      <c r="B83" s="105"/>
      <c r="C83" s="105"/>
      <c r="D83" s="111"/>
      <c r="E83" s="111"/>
      <c r="F83" s="111"/>
      <c r="G83" s="111"/>
      <c r="H83" s="110"/>
      <c r="I83" s="111"/>
    </row>
    <row r="84" spans="1:9">
      <c r="A84" s="105" t="s">
        <v>151</v>
      </c>
      <c r="B84" s="106"/>
      <c r="C84" s="107" t="s">
        <v>1072</v>
      </c>
      <c r="D84" s="107" t="s">
        <v>152</v>
      </c>
      <c r="E84" s="107" t="s">
        <v>153</v>
      </c>
      <c r="F84" s="107" t="s">
        <v>154</v>
      </c>
      <c r="G84" s="107" t="s">
        <v>1098</v>
      </c>
      <c r="H84" s="108" t="s">
        <v>1100</v>
      </c>
      <c r="I84" s="107"/>
    </row>
    <row r="85" spans="1:9">
      <c r="A85" s="106" t="s">
        <v>172</v>
      </c>
      <c r="B85" s="107" t="s">
        <v>156</v>
      </c>
      <c r="C85" s="107" t="s">
        <v>1073</v>
      </c>
      <c r="D85" s="109" t="s">
        <v>157</v>
      </c>
      <c r="E85" s="109" t="s">
        <v>158</v>
      </c>
      <c r="F85" s="109" t="s">
        <v>1102</v>
      </c>
      <c r="G85" s="107" t="s">
        <v>1099</v>
      </c>
      <c r="H85" s="108" t="s">
        <v>1101</v>
      </c>
      <c r="I85" s="107"/>
    </row>
    <row r="86" spans="1:9">
      <c r="A86" s="105"/>
      <c r="B86" s="106"/>
      <c r="C86" s="106"/>
      <c r="D86" s="107"/>
      <c r="E86" s="107"/>
      <c r="F86" s="107"/>
      <c r="G86" s="107"/>
      <c r="H86" s="110"/>
      <c r="I86" s="107" t="s">
        <v>160</v>
      </c>
    </row>
    <row r="87" spans="1:9">
      <c r="A87" s="105" t="s">
        <v>161</v>
      </c>
      <c r="B87" s="105"/>
      <c r="C87" s="111">
        <v>0</v>
      </c>
      <c r="D87" s="111">
        <v>0</v>
      </c>
      <c r="E87" s="111">
        <v>0</v>
      </c>
      <c r="F87" s="111">
        <v>0</v>
      </c>
      <c r="G87" s="111">
        <v>0</v>
      </c>
      <c r="H87" s="110">
        <v>2</v>
      </c>
      <c r="I87" s="111">
        <f>SUM(C87:H87)</f>
        <v>2</v>
      </c>
    </row>
    <row r="88" spans="1:9">
      <c r="A88" s="105" t="s">
        <v>162</v>
      </c>
      <c r="B88" s="105"/>
      <c r="C88" s="111">
        <v>0</v>
      </c>
      <c r="D88" s="111">
        <v>0</v>
      </c>
      <c r="E88" s="111">
        <v>0</v>
      </c>
      <c r="F88" s="111">
        <v>1</v>
      </c>
      <c r="G88" s="111">
        <v>0</v>
      </c>
      <c r="H88" s="110">
        <v>5</v>
      </c>
      <c r="I88" s="111">
        <f>SUM(C88:H88)</f>
        <v>6</v>
      </c>
    </row>
    <row r="89" spans="1:9">
      <c r="A89" s="105"/>
      <c r="B89" s="105"/>
      <c r="C89" s="105"/>
      <c r="D89" s="111"/>
      <c r="E89" s="111"/>
      <c r="F89" s="111"/>
      <c r="G89" s="111"/>
      <c r="H89" s="110"/>
      <c r="I89" s="111"/>
    </row>
    <row r="90" spans="1:9">
      <c r="A90" s="105"/>
      <c r="B90" s="105"/>
      <c r="C90" s="105"/>
      <c r="D90" s="111"/>
      <c r="E90" s="111"/>
      <c r="F90" s="111"/>
      <c r="G90" s="111"/>
      <c r="H90" s="110"/>
      <c r="I90" s="111"/>
    </row>
    <row r="91" spans="1:9">
      <c r="A91" s="105"/>
      <c r="B91" s="105"/>
      <c r="C91" s="105"/>
      <c r="D91" s="111"/>
      <c r="E91" s="111"/>
      <c r="F91" s="111"/>
      <c r="G91" s="111"/>
      <c r="H91" s="110"/>
      <c r="I91" s="111"/>
    </row>
    <row r="92" spans="1:9">
      <c r="A92" s="105"/>
      <c r="B92" s="105"/>
      <c r="C92" s="105"/>
      <c r="D92" s="111"/>
      <c r="E92" s="111"/>
      <c r="F92" s="111"/>
      <c r="G92" s="111"/>
      <c r="H92" s="110"/>
      <c r="I92" s="111"/>
    </row>
    <row r="93" spans="1:9" ht="15">
      <c r="A93" s="120" t="s">
        <v>173</v>
      </c>
      <c r="B93" s="105"/>
      <c r="C93" s="105"/>
      <c r="D93" s="111"/>
      <c r="E93" s="111"/>
      <c r="F93" s="111"/>
      <c r="G93" s="111"/>
      <c r="H93" s="110"/>
      <c r="I93" s="111"/>
    </row>
    <row r="95" spans="1:9">
      <c r="A95" s="105" t="s">
        <v>151</v>
      </c>
      <c r="B95" s="106"/>
      <c r="C95" s="107" t="s">
        <v>1072</v>
      </c>
      <c r="D95" s="107" t="s">
        <v>152</v>
      </c>
      <c r="E95" s="107" t="s">
        <v>153</v>
      </c>
      <c r="F95" s="107" t="s">
        <v>154</v>
      </c>
      <c r="G95" s="107" t="s">
        <v>1098</v>
      </c>
      <c r="H95" s="108" t="s">
        <v>1100</v>
      </c>
      <c r="I95" s="107"/>
    </row>
    <row r="96" spans="1:9">
      <c r="A96" s="106" t="s">
        <v>174</v>
      </c>
      <c r="B96" s="107" t="s">
        <v>156</v>
      </c>
      <c r="C96" s="107" t="s">
        <v>1073</v>
      </c>
      <c r="D96" s="109" t="s">
        <v>157</v>
      </c>
      <c r="E96" s="109" t="s">
        <v>158</v>
      </c>
      <c r="F96" s="109" t="s">
        <v>1102</v>
      </c>
      <c r="G96" s="107" t="s">
        <v>1099</v>
      </c>
      <c r="H96" s="108" t="s">
        <v>1101</v>
      </c>
      <c r="I96" s="107"/>
    </row>
    <row r="97" spans="1:9">
      <c r="A97" s="105"/>
      <c r="B97" s="106"/>
      <c r="C97" s="106"/>
      <c r="D97" s="107"/>
      <c r="E97" s="107"/>
      <c r="F97" s="107"/>
      <c r="G97" s="107"/>
      <c r="H97" s="110"/>
      <c r="I97" s="107" t="s">
        <v>160</v>
      </c>
    </row>
    <row r="98" spans="1:9">
      <c r="A98" s="105" t="s">
        <v>161</v>
      </c>
      <c r="B98" s="105"/>
      <c r="C98" s="111">
        <v>0</v>
      </c>
      <c r="D98" s="111">
        <v>0</v>
      </c>
      <c r="E98" s="111">
        <v>3</v>
      </c>
      <c r="F98" s="111">
        <v>0</v>
      </c>
      <c r="G98" s="111">
        <v>0</v>
      </c>
      <c r="H98" s="110">
        <v>0</v>
      </c>
      <c r="I98" s="111">
        <f>SUM(C98:H98)</f>
        <v>3</v>
      </c>
    </row>
    <row r="99" spans="1:9">
      <c r="A99" s="105" t="s">
        <v>162</v>
      </c>
      <c r="B99" s="105"/>
      <c r="C99" s="111">
        <v>1</v>
      </c>
      <c r="D99" s="111">
        <v>0</v>
      </c>
      <c r="E99" s="111">
        <v>5</v>
      </c>
      <c r="F99" s="111">
        <v>2</v>
      </c>
      <c r="G99" s="111">
        <v>0</v>
      </c>
      <c r="H99" s="110">
        <v>0</v>
      </c>
      <c r="I99" s="111">
        <f>SUM(C99:H99)</f>
        <v>8</v>
      </c>
    </row>
    <row r="100" spans="1:9">
      <c r="A100" s="105"/>
      <c r="B100" s="105"/>
      <c r="C100" s="105"/>
      <c r="D100" s="111"/>
      <c r="E100" s="111"/>
      <c r="F100" s="111"/>
      <c r="G100" s="111"/>
      <c r="H100" s="110"/>
      <c r="I100" s="111"/>
    </row>
    <row r="101" spans="1:9">
      <c r="A101" s="105"/>
      <c r="B101" s="105"/>
      <c r="C101" s="105"/>
      <c r="D101" s="111"/>
      <c r="E101" s="111"/>
      <c r="F101" s="111"/>
      <c r="G101" s="111"/>
      <c r="H101" s="110"/>
      <c r="I101" s="111"/>
    </row>
    <row r="102" spans="1:9">
      <c r="A102" s="105" t="s">
        <v>151</v>
      </c>
      <c r="B102" s="106"/>
      <c r="C102" s="107" t="s">
        <v>1072</v>
      </c>
      <c r="D102" s="107" t="s">
        <v>152</v>
      </c>
      <c r="E102" s="107" t="s">
        <v>153</v>
      </c>
      <c r="F102" s="107" t="s">
        <v>154</v>
      </c>
      <c r="G102" s="107" t="s">
        <v>1098</v>
      </c>
      <c r="H102" s="108" t="s">
        <v>1100</v>
      </c>
      <c r="I102" s="107"/>
    </row>
    <row r="103" spans="1:9">
      <c r="A103" s="106" t="s">
        <v>175</v>
      </c>
      <c r="B103" s="107" t="s">
        <v>156</v>
      </c>
      <c r="C103" s="107" t="s">
        <v>1073</v>
      </c>
      <c r="D103" s="109" t="s">
        <v>157</v>
      </c>
      <c r="E103" s="109" t="s">
        <v>158</v>
      </c>
      <c r="F103" s="109" t="s">
        <v>1102</v>
      </c>
      <c r="G103" s="107" t="s">
        <v>1099</v>
      </c>
      <c r="H103" s="108" t="s">
        <v>1101</v>
      </c>
      <c r="I103" s="107"/>
    </row>
    <row r="104" spans="1:9">
      <c r="A104" s="105"/>
      <c r="B104" s="106"/>
      <c r="C104" s="106"/>
      <c r="D104" s="107"/>
      <c r="E104" s="107"/>
      <c r="F104" s="107"/>
      <c r="G104" s="107"/>
      <c r="H104" s="110"/>
      <c r="I104" s="107" t="s">
        <v>160</v>
      </c>
    </row>
    <row r="105" spans="1:9">
      <c r="A105" s="105" t="s">
        <v>161</v>
      </c>
      <c r="B105" s="105"/>
      <c r="C105" s="111">
        <v>0</v>
      </c>
      <c r="D105" s="111">
        <v>0</v>
      </c>
      <c r="E105" s="111">
        <v>0</v>
      </c>
      <c r="F105" s="111">
        <v>0</v>
      </c>
      <c r="G105" s="111">
        <v>0</v>
      </c>
      <c r="H105" s="111">
        <v>0</v>
      </c>
      <c r="I105" s="111">
        <f>SUM(C112:H112)</f>
        <v>0</v>
      </c>
    </row>
    <row r="106" spans="1:9">
      <c r="A106" s="105" t="s">
        <v>162</v>
      </c>
      <c r="B106" s="105"/>
      <c r="C106" s="111">
        <v>0</v>
      </c>
      <c r="D106" s="111">
        <v>0</v>
      </c>
      <c r="E106" s="111">
        <v>0</v>
      </c>
      <c r="F106" s="111">
        <v>0</v>
      </c>
      <c r="G106" s="111">
        <v>0</v>
      </c>
      <c r="H106" s="111">
        <v>0</v>
      </c>
      <c r="I106" s="111">
        <f>SUM(C113:H113)</f>
        <v>0</v>
      </c>
    </row>
    <row r="107" spans="1:9">
      <c r="A107" s="105"/>
      <c r="B107" s="105"/>
      <c r="C107" s="105"/>
      <c r="D107" s="111"/>
      <c r="E107" s="111"/>
      <c r="F107" s="111"/>
      <c r="G107" s="111"/>
      <c r="H107" s="110"/>
      <c r="I107" s="111"/>
    </row>
    <row r="108" spans="1:9">
      <c r="A108" s="105"/>
      <c r="B108" s="105"/>
      <c r="C108" s="105"/>
      <c r="D108" s="111"/>
      <c r="E108" s="111"/>
      <c r="F108" s="111"/>
      <c r="G108" s="111"/>
      <c r="H108" s="110"/>
      <c r="I108" s="111"/>
    </row>
    <row r="109" spans="1:9">
      <c r="A109" s="105" t="s">
        <v>151</v>
      </c>
      <c r="B109" s="106"/>
      <c r="C109" s="107" t="s">
        <v>1072</v>
      </c>
      <c r="D109" s="107" t="s">
        <v>152</v>
      </c>
      <c r="E109" s="107" t="s">
        <v>153</v>
      </c>
      <c r="F109" s="107" t="s">
        <v>154</v>
      </c>
      <c r="G109" s="107" t="s">
        <v>1098</v>
      </c>
      <c r="H109" s="108" t="s">
        <v>1100</v>
      </c>
      <c r="I109" s="107"/>
    </row>
    <row r="110" spans="1:9">
      <c r="A110" s="106" t="s">
        <v>176</v>
      </c>
      <c r="B110" s="107" t="s">
        <v>156</v>
      </c>
      <c r="C110" s="107" t="s">
        <v>1073</v>
      </c>
      <c r="D110" s="109" t="s">
        <v>157</v>
      </c>
      <c r="E110" s="109" t="s">
        <v>158</v>
      </c>
      <c r="F110" s="109" t="s">
        <v>1102</v>
      </c>
      <c r="G110" s="107" t="s">
        <v>1099</v>
      </c>
      <c r="H110" s="108" t="s">
        <v>1101</v>
      </c>
      <c r="I110" s="107"/>
    </row>
    <row r="111" spans="1:9">
      <c r="A111" s="105"/>
      <c r="B111" s="106"/>
      <c r="C111" s="106"/>
      <c r="D111" s="107"/>
      <c r="E111" s="107"/>
      <c r="F111" s="107"/>
      <c r="G111" s="107"/>
      <c r="H111" s="110"/>
      <c r="I111" s="107" t="s">
        <v>160</v>
      </c>
    </row>
    <row r="112" spans="1:9">
      <c r="A112" s="105" t="s">
        <v>161</v>
      </c>
      <c r="B112" s="105"/>
      <c r="C112" s="111">
        <v>0</v>
      </c>
      <c r="D112" s="111">
        <v>0</v>
      </c>
      <c r="E112" s="111">
        <v>0</v>
      </c>
      <c r="F112" s="111">
        <v>0</v>
      </c>
      <c r="G112" s="111">
        <v>0</v>
      </c>
      <c r="H112" s="111">
        <v>0</v>
      </c>
      <c r="I112" s="111">
        <f>SUM(C112:H112)</f>
        <v>0</v>
      </c>
    </row>
    <row r="113" spans="1:12">
      <c r="A113" s="105" t="s">
        <v>162</v>
      </c>
      <c r="B113" s="105"/>
      <c r="C113" s="111">
        <v>0</v>
      </c>
      <c r="D113" s="111">
        <v>0</v>
      </c>
      <c r="E113" s="111">
        <v>0</v>
      </c>
      <c r="F113" s="111">
        <v>0</v>
      </c>
      <c r="G113" s="111">
        <v>0</v>
      </c>
      <c r="H113" s="111">
        <v>0</v>
      </c>
      <c r="I113" s="111">
        <f>SUM(C113:H113)</f>
        <v>0</v>
      </c>
    </row>
    <row r="115" spans="1:12" ht="23.25">
      <c r="C115" s="21" t="s">
        <v>1074</v>
      </c>
      <c r="D115" s="21" t="s">
        <v>177</v>
      </c>
      <c r="E115" s="21" t="s">
        <v>178</v>
      </c>
      <c r="F115" s="21" t="s">
        <v>179</v>
      </c>
      <c r="G115" s="21" t="s">
        <v>1150</v>
      </c>
      <c r="H115" s="21" t="s">
        <v>1106</v>
      </c>
      <c r="I115" s="21" t="s">
        <v>1108</v>
      </c>
    </row>
    <row r="116" spans="1:12">
      <c r="C116" s="138">
        <f t="shared" ref="C116:H116" si="0">C105+C112+C98+C80+C87+C73+C66+C17+C59+C52+C45+C38+C31+C24+C10</f>
        <v>1</v>
      </c>
      <c r="D116" s="138">
        <f t="shared" si="0"/>
        <v>2</v>
      </c>
      <c r="E116" s="138">
        <f t="shared" si="0"/>
        <v>8</v>
      </c>
      <c r="F116" s="138">
        <f t="shared" si="0"/>
        <v>13</v>
      </c>
      <c r="G116" s="138">
        <f t="shared" si="0"/>
        <v>0</v>
      </c>
      <c r="H116" s="138">
        <f t="shared" si="0"/>
        <v>9</v>
      </c>
      <c r="I116" s="138">
        <f>C116+D116+E116+F116+G116+H116</f>
        <v>33</v>
      </c>
    </row>
    <row r="117" spans="1:12">
      <c r="C117" s="15"/>
      <c r="H117" s="15"/>
    </row>
    <row r="118" spans="1:12" ht="23.25">
      <c r="C118" s="21" t="s">
        <v>1075</v>
      </c>
      <c r="D118" s="21" t="s">
        <v>181</v>
      </c>
      <c r="E118" s="21" t="s">
        <v>182</v>
      </c>
      <c r="F118" s="21" t="s">
        <v>183</v>
      </c>
      <c r="G118" s="21" t="s">
        <v>1149</v>
      </c>
      <c r="H118" s="21" t="s">
        <v>1107</v>
      </c>
      <c r="I118" s="21" t="s">
        <v>1109</v>
      </c>
    </row>
    <row r="119" spans="1:12">
      <c r="C119" s="138">
        <f>C106+C113+C99+C88+C81+C67+C18+C60+C53+C46+C39+C32+C25+C11</f>
        <v>1</v>
      </c>
      <c r="D119" s="138">
        <f>D106+D113+D99+D88+D81+D67+D18+D60+D53+D46+D39+D32+D25+D11</f>
        <v>2</v>
      </c>
      <c r="E119" s="138">
        <f>E106+E113+E99+E88+E81+E67+E18+E60+E53+E46+E39+E32+E25+E11</f>
        <v>8</v>
      </c>
      <c r="F119" s="138">
        <f>F106+F113+F99+F81+F88+F74+F67+F18+F60+F53+F46+F39+F32+F25+F11</f>
        <v>36</v>
      </c>
      <c r="G119" s="138">
        <f>G106+G113+G99+G81+G88+G74+G67+G18+G60+G53+G46+G39+G32+G25+G11</f>
        <v>0</v>
      </c>
      <c r="H119" s="138">
        <f>H106+H113+H99+H81+H88+H74+H67+H18+H60+H53+H46+H39+H32+H25+H11</f>
        <v>19</v>
      </c>
      <c r="I119" s="138">
        <f>C119+D119+E119+F119+G119+H119</f>
        <v>66</v>
      </c>
    </row>
    <row r="120" spans="1:12" s="23" customFormat="1">
      <c r="A120" s="20"/>
      <c r="B120" s="20"/>
      <c r="C120" s="20"/>
      <c r="D120" s="22"/>
      <c r="E120" s="22"/>
      <c r="F120" s="22"/>
      <c r="G120" s="22"/>
      <c r="H120" s="102"/>
      <c r="I120" s="22"/>
    </row>
    <row r="121" spans="1:12">
      <c r="D121" s="14"/>
      <c r="E121" s="14"/>
      <c r="F121" s="14"/>
      <c r="G121" s="14"/>
      <c r="I121" s="14"/>
    </row>
    <row r="122" spans="1:12">
      <c r="D122" s="14"/>
      <c r="E122" s="14"/>
      <c r="F122" s="14"/>
      <c r="G122" s="14"/>
      <c r="I122" s="14"/>
    </row>
    <row r="123" spans="1:12">
      <c r="D123" s="14"/>
      <c r="E123" s="14"/>
      <c r="F123" s="14"/>
      <c r="G123" s="14"/>
      <c r="I123" s="14"/>
    </row>
    <row r="124" spans="1:12">
      <c r="D124" s="14"/>
      <c r="E124" s="14"/>
      <c r="F124" s="14"/>
      <c r="G124" s="14"/>
      <c r="I124" s="14"/>
    </row>
    <row r="125" spans="1:12" ht="33.75">
      <c r="A125" s="24" t="s">
        <v>185</v>
      </c>
      <c r="B125" s="25" t="s">
        <v>186</v>
      </c>
      <c r="C125" s="97" t="s">
        <v>1068</v>
      </c>
      <c r="D125" s="103" t="s">
        <v>1069</v>
      </c>
      <c r="E125" s="103" t="s">
        <v>1070</v>
      </c>
      <c r="F125" s="103" t="s">
        <v>1110</v>
      </c>
      <c r="G125" s="97" t="s">
        <v>1111</v>
      </c>
      <c r="H125" s="97" t="s">
        <v>1112</v>
      </c>
      <c r="I125" s="103" t="s">
        <v>160</v>
      </c>
      <c r="J125" s="28"/>
      <c r="K125" s="28"/>
      <c r="L125" s="29"/>
    </row>
    <row r="126" spans="1:12">
      <c r="A126" s="30"/>
      <c r="B126" s="25" t="s">
        <v>187</v>
      </c>
      <c r="C126" s="31">
        <v>0</v>
      </c>
      <c r="D126" s="31">
        <v>3</v>
      </c>
      <c r="E126" s="31">
        <v>4</v>
      </c>
      <c r="F126" s="31">
        <v>41</v>
      </c>
      <c r="G126" s="31">
        <v>0</v>
      </c>
      <c r="H126" s="31">
        <v>0</v>
      </c>
      <c r="I126" s="31">
        <v>48</v>
      </c>
      <c r="J126" s="28"/>
      <c r="K126" s="28"/>
      <c r="L126" s="29"/>
    </row>
    <row r="127" spans="1:12">
      <c r="A127" s="30"/>
      <c r="B127" s="25" t="s">
        <v>188</v>
      </c>
      <c r="C127" s="31">
        <v>0</v>
      </c>
      <c r="D127" s="32">
        <v>13</v>
      </c>
      <c r="E127" s="32">
        <v>9</v>
      </c>
      <c r="F127" s="32">
        <v>40</v>
      </c>
      <c r="G127" s="31">
        <v>0</v>
      </c>
      <c r="H127" s="31">
        <v>0</v>
      </c>
      <c r="I127" s="32">
        <v>62</v>
      </c>
      <c r="J127" s="28"/>
      <c r="K127" s="28"/>
      <c r="L127" s="29"/>
    </row>
    <row r="128" spans="1:12">
      <c r="A128" s="30"/>
      <c r="B128" s="25" t="s">
        <v>189</v>
      </c>
      <c r="C128" s="31">
        <v>0</v>
      </c>
      <c r="D128" s="32">
        <v>9</v>
      </c>
      <c r="E128" s="32">
        <v>11</v>
      </c>
      <c r="F128" s="32">
        <v>41</v>
      </c>
      <c r="G128" s="31">
        <v>0</v>
      </c>
      <c r="H128" s="31">
        <v>0</v>
      </c>
      <c r="I128" s="32">
        <v>61</v>
      </c>
      <c r="J128" s="28"/>
      <c r="K128" s="28"/>
      <c r="L128" s="29"/>
    </row>
    <row r="129" spans="1:12">
      <c r="A129" s="30"/>
      <c r="B129" s="25" t="s">
        <v>190</v>
      </c>
      <c r="C129" s="31">
        <v>0</v>
      </c>
      <c r="D129" s="32">
        <v>8</v>
      </c>
      <c r="E129" s="32">
        <v>9</v>
      </c>
      <c r="F129" s="32">
        <v>39</v>
      </c>
      <c r="G129" s="31">
        <v>0</v>
      </c>
      <c r="H129" s="31">
        <v>0</v>
      </c>
      <c r="I129" s="32">
        <v>56</v>
      </c>
      <c r="J129" s="28"/>
      <c r="K129" s="28"/>
      <c r="L129" s="29"/>
    </row>
    <row r="130" spans="1:12">
      <c r="A130" s="30"/>
      <c r="B130" s="25" t="s">
        <v>191</v>
      </c>
      <c r="C130" s="31">
        <v>0</v>
      </c>
      <c r="D130" s="32">
        <v>9</v>
      </c>
      <c r="E130" s="32">
        <v>13</v>
      </c>
      <c r="F130" s="32">
        <v>52</v>
      </c>
      <c r="G130" s="31">
        <v>0</v>
      </c>
      <c r="H130" s="31">
        <v>0</v>
      </c>
      <c r="I130" s="32">
        <v>74</v>
      </c>
      <c r="J130" s="28"/>
      <c r="K130" s="28"/>
      <c r="L130" s="29"/>
    </row>
    <row r="131" spans="1:12">
      <c r="A131" s="30"/>
      <c r="B131" s="25" t="s">
        <v>192</v>
      </c>
      <c r="C131" s="31">
        <v>0</v>
      </c>
      <c r="D131" s="32">
        <v>10</v>
      </c>
      <c r="E131" s="32">
        <v>16</v>
      </c>
      <c r="F131" s="32">
        <v>52</v>
      </c>
      <c r="G131" s="31">
        <v>0</v>
      </c>
      <c r="H131" s="31">
        <v>0</v>
      </c>
      <c r="I131" s="32">
        <v>78</v>
      </c>
      <c r="J131" s="28"/>
      <c r="K131" s="28"/>
      <c r="L131" s="29"/>
    </row>
    <row r="132" spans="1:12">
      <c r="A132" s="30"/>
      <c r="B132" s="25" t="s">
        <v>193</v>
      </c>
      <c r="C132" s="31">
        <v>0</v>
      </c>
      <c r="D132" s="32">
        <v>16</v>
      </c>
      <c r="E132" s="32">
        <v>13</v>
      </c>
      <c r="F132" s="32">
        <v>50</v>
      </c>
      <c r="G132" s="31">
        <v>0</v>
      </c>
      <c r="H132" s="31">
        <v>0</v>
      </c>
      <c r="I132" s="32">
        <v>79</v>
      </c>
      <c r="J132" s="28"/>
      <c r="K132" s="28"/>
      <c r="L132" s="29"/>
    </row>
    <row r="133" spans="1:12">
      <c r="A133" s="30"/>
      <c r="B133" s="25" t="s">
        <v>194</v>
      </c>
      <c r="C133" s="31">
        <v>0</v>
      </c>
      <c r="D133" s="32">
        <v>12</v>
      </c>
      <c r="E133" s="32">
        <v>14</v>
      </c>
      <c r="F133" s="32">
        <v>43</v>
      </c>
      <c r="G133" s="31">
        <v>0</v>
      </c>
      <c r="H133" s="31">
        <v>0</v>
      </c>
      <c r="I133" s="32">
        <v>69</v>
      </c>
      <c r="J133" s="28"/>
      <c r="K133" s="28"/>
      <c r="L133" s="29"/>
    </row>
    <row r="134" spans="1:12">
      <c r="A134" s="30"/>
      <c r="B134" s="25" t="s">
        <v>195</v>
      </c>
      <c r="C134" s="31">
        <v>0</v>
      </c>
      <c r="D134" s="32">
        <v>12</v>
      </c>
      <c r="E134" s="32">
        <v>13</v>
      </c>
      <c r="F134" s="32">
        <v>44</v>
      </c>
      <c r="G134" s="31">
        <v>0</v>
      </c>
      <c r="H134" s="31">
        <v>0</v>
      </c>
      <c r="I134" s="32">
        <v>69</v>
      </c>
      <c r="J134" s="28"/>
      <c r="K134" s="28"/>
      <c r="L134" s="29"/>
    </row>
    <row r="135" spans="1:12">
      <c r="A135" s="30"/>
      <c r="B135" s="25" t="s">
        <v>196</v>
      </c>
      <c r="C135" s="31">
        <v>0</v>
      </c>
      <c r="D135" s="32">
        <v>10</v>
      </c>
      <c r="E135" s="32">
        <v>10</v>
      </c>
      <c r="F135" s="32">
        <v>39</v>
      </c>
      <c r="G135" s="31">
        <v>0</v>
      </c>
      <c r="H135" s="31">
        <v>0</v>
      </c>
      <c r="I135" s="32">
        <v>59</v>
      </c>
      <c r="J135" s="28"/>
      <c r="K135" s="28"/>
      <c r="L135" s="29"/>
    </row>
    <row r="136" spans="1:12">
      <c r="A136" s="30"/>
      <c r="B136" s="25" t="s">
        <v>197</v>
      </c>
      <c r="C136" s="31">
        <v>0</v>
      </c>
      <c r="D136" s="32">
        <v>7</v>
      </c>
      <c r="E136" s="32">
        <v>9</v>
      </c>
      <c r="F136" s="32">
        <v>45</v>
      </c>
      <c r="G136" s="31">
        <v>0</v>
      </c>
      <c r="H136" s="31">
        <v>0</v>
      </c>
      <c r="I136" s="32">
        <v>61</v>
      </c>
      <c r="J136" s="28"/>
      <c r="K136" s="28"/>
      <c r="L136" s="29"/>
    </row>
    <row r="137" spans="1:12">
      <c r="A137" s="30"/>
      <c r="B137" s="25" t="s">
        <v>198</v>
      </c>
      <c r="C137" s="31">
        <v>0</v>
      </c>
      <c r="D137" s="32">
        <v>8</v>
      </c>
      <c r="E137" s="32">
        <v>10</v>
      </c>
      <c r="F137" s="32">
        <v>47</v>
      </c>
      <c r="G137" s="31">
        <v>0</v>
      </c>
      <c r="H137" s="31">
        <v>0</v>
      </c>
      <c r="I137" s="32">
        <v>65</v>
      </c>
      <c r="J137" s="28"/>
      <c r="K137" s="28"/>
      <c r="L137" s="29"/>
    </row>
    <row r="138" spans="1:12">
      <c r="A138" s="30"/>
      <c r="B138" s="25" t="s">
        <v>199</v>
      </c>
      <c r="C138" s="31">
        <v>0</v>
      </c>
      <c r="D138" s="32">
        <v>6</v>
      </c>
      <c r="E138" s="32">
        <v>9</v>
      </c>
      <c r="F138" s="32">
        <v>48</v>
      </c>
      <c r="G138" s="31">
        <v>0</v>
      </c>
      <c r="H138" s="31">
        <v>0</v>
      </c>
      <c r="I138" s="32">
        <v>63</v>
      </c>
      <c r="J138" s="28"/>
      <c r="K138" s="28"/>
      <c r="L138" s="29"/>
    </row>
    <row r="139" spans="1:12">
      <c r="A139" s="30"/>
      <c r="B139" s="25" t="s">
        <v>200</v>
      </c>
      <c r="C139" s="31">
        <v>0</v>
      </c>
      <c r="D139" s="32">
        <v>6</v>
      </c>
      <c r="E139" s="32">
        <v>19</v>
      </c>
      <c r="F139" s="32">
        <v>47</v>
      </c>
      <c r="G139" s="31">
        <v>0</v>
      </c>
      <c r="H139" s="31">
        <v>0</v>
      </c>
      <c r="I139" s="32">
        <v>72</v>
      </c>
      <c r="J139" s="28"/>
      <c r="K139" s="28"/>
      <c r="L139" s="29"/>
    </row>
    <row r="140" spans="1:12">
      <c r="A140" s="30"/>
      <c r="B140" s="25" t="s">
        <v>201</v>
      </c>
      <c r="C140" s="31">
        <v>0</v>
      </c>
      <c r="D140" s="32">
        <v>7</v>
      </c>
      <c r="E140" s="32">
        <v>15</v>
      </c>
      <c r="F140" s="32">
        <v>33</v>
      </c>
      <c r="G140" s="31">
        <v>0</v>
      </c>
      <c r="H140" s="31">
        <v>0</v>
      </c>
      <c r="I140" s="32">
        <v>55</v>
      </c>
      <c r="J140" s="28"/>
      <c r="K140" s="28"/>
      <c r="L140" s="29"/>
    </row>
    <row r="141" spans="1:12">
      <c r="A141" s="30"/>
      <c r="B141" s="25" t="s">
        <v>202</v>
      </c>
      <c r="C141" s="31">
        <v>0</v>
      </c>
      <c r="D141" s="32">
        <v>8</v>
      </c>
      <c r="E141" s="32">
        <v>13</v>
      </c>
      <c r="F141" s="32">
        <v>36</v>
      </c>
      <c r="G141" s="31">
        <v>0</v>
      </c>
      <c r="H141" s="31">
        <v>0</v>
      </c>
      <c r="I141" s="32">
        <v>57</v>
      </c>
      <c r="J141" s="28"/>
      <c r="K141" s="28"/>
      <c r="L141" s="29"/>
    </row>
    <row r="142" spans="1:12">
      <c r="A142" s="30"/>
      <c r="B142" s="25" t="s">
        <v>203</v>
      </c>
      <c r="C142" s="31">
        <v>0</v>
      </c>
      <c r="D142" s="32">
        <v>6</v>
      </c>
      <c r="E142" s="32">
        <v>7</v>
      </c>
      <c r="F142" s="32">
        <v>37</v>
      </c>
      <c r="G142" s="31">
        <v>0</v>
      </c>
      <c r="H142" s="31">
        <v>0</v>
      </c>
      <c r="I142" s="32">
        <v>50</v>
      </c>
      <c r="J142" s="28"/>
      <c r="K142" s="28"/>
      <c r="L142" s="29"/>
    </row>
    <row r="143" spans="1:12">
      <c r="A143" s="30"/>
      <c r="B143" s="25" t="s">
        <v>204</v>
      </c>
      <c r="C143" s="31">
        <v>0</v>
      </c>
      <c r="D143" s="32">
        <v>6</v>
      </c>
      <c r="E143" s="32">
        <v>12</v>
      </c>
      <c r="F143" s="32">
        <v>43</v>
      </c>
      <c r="G143" s="31">
        <v>0</v>
      </c>
      <c r="H143" s="31">
        <v>0</v>
      </c>
      <c r="I143" s="32">
        <v>61</v>
      </c>
      <c r="J143" s="28"/>
      <c r="K143" s="28"/>
      <c r="L143" s="29"/>
    </row>
    <row r="144" spans="1:12">
      <c r="A144" s="30"/>
      <c r="B144" s="25" t="s">
        <v>205</v>
      </c>
      <c r="C144" s="31">
        <v>0</v>
      </c>
      <c r="D144" s="32">
        <v>5</v>
      </c>
      <c r="E144" s="32">
        <v>8</v>
      </c>
      <c r="F144" s="32">
        <v>48</v>
      </c>
      <c r="G144" s="31">
        <v>0</v>
      </c>
      <c r="H144" s="31">
        <v>0</v>
      </c>
      <c r="I144" s="32">
        <v>61</v>
      </c>
      <c r="J144" s="28"/>
      <c r="K144" s="28"/>
      <c r="L144" s="29"/>
    </row>
    <row r="145" spans="1:12">
      <c r="A145" s="30"/>
      <c r="B145" s="25" t="s">
        <v>206</v>
      </c>
      <c r="C145" s="31">
        <v>0</v>
      </c>
      <c r="D145" s="32">
        <v>2</v>
      </c>
      <c r="E145" s="32">
        <v>10</v>
      </c>
      <c r="F145" s="32">
        <v>44</v>
      </c>
      <c r="G145" s="31">
        <v>0</v>
      </c>
      <c r="H145" s="31">
        <v>0</v>
      </c>
      <c r="I145" s="32">
        <v>61</v>
      </c>
      <c r="J145" s="28"/>
      <c r="K145" s="28"/>
      <c r="L145" s="29"/>
    </row>
    <row r="146" spans="1:12">
      <c r="A146" s="30"/>
      <c r="B146" s="25" t="s">
        <v>207</v>
      </c>
      <c r="C146" s="31">
        <v>0</v>
      </c>
      <c r="D146" s="32">
        <v>5</v>
      </c>
      <c r="E146" s="32">
        <v>4</v>
      </c>
      <c r="F146" s="32">
        <v>47</v>
      </c>
      <c r="G146" s="31">
        <v>0</v>
      </c>
      <c r="H146" s="31">
        <v>0</v>
      </c>
      <c r="I146" s="32">
        <v>56</v>
      </c>
      <c r="J146" s="28"/>
      <c r="K146" s="28"/>
      <c r="L146" s="29"/>
    </row>
    <row r="147" spans="1:12">
      <c r="A147" s="30"/>
      <c r="B147" s="25" t="s">
        <v>208</v>
      </c>
      <c r="C147" s="31">
        <v>0</v>
      </c>
      <c r="D147" s="32">
        <v>5</v>
      </c>
      <c r="E147" s="32">
        <v>11</v>
      </c>
      <c r="F147" s="32">
        <v>40</v>
      </c>
      <c r="G147" s="31">
        <v>0</v>
      </c>
      <c r="H147" s="31">
        <v>0</v>
      </c>
      <c r="I147" s="32">
        <v>56</v>
      </c>
      <c r="J147" s="28"/>
      <c r="K147" s="28"/>
      <c r="L147" s="29"/>
    </row>
    <row r="148" spans="1:12">
      <c r="A148" s="30"/>
      <c r="B148" s="25" t="s">
        <v>209</v>
      </c>
      <c r="C148" s="31">
        <v>0</v>
      </c>
      <c r="D148" s="32">
        <v>5</v>
      </c>
      <c r="E148" s="32">
        <v>14</v>
      </c>
      <c r="F148" s="32">
        <v>56</v>
      </c>
      <c r="G148" s="31">
        <v>0</v>
      </c>
      <c r="H148" s="31">
        <v>0</v>
      </c>
      <c r="I148" s="32">
        <v>75</v>
      </c>
      <c r="J148" s="28"/>
      <c r="K148" s="28"/>
      <c r="L148" s="29"/>
    </row>
    <row r="149" spans="1:12">
      <c r="A149" s="30"/>
      <c r="B149" s="25" t="s">
        <v>210</v>
      </c>
      <c r="C149" s="31">
        <v>0</v>
      </c>
      <c r="D149" s="32">
        <v>8</v>
      </c>
      <c r="E149" s="32">
        <v>18</v>
      </c>
      <c r="F149" s="32">
        <v>39</v>
      </c>
      <c r="G149" s="31">
        <v>0</v>
      </c>
      <c r="H149" s="31">
        <v>0</v>
      </c>
      <c r="I149" s="32">
        <v>65</v>
      </c>
      <c r="J149" s="28"/>
      <c r="K149" s="28"/>
      <c r="L149" s="29"/>
    </row>
    <row r="150" spans="1:12">
      <c r="A150" s="30"/>
      <c r="B150" s="25" t="s">
        <v>211</v>
      </c>
      <c r="C150" s="31">
        <v>0</v>
      </c>
      <c r="D150" s="32">
        <v>9</v>
      </c>
      <c r="E150" s="32">
        <v>30</v>
      </c>
      <c r="F150" s="32">
        <v>40</v>
      </c>
      <c r="G150" s="31">
        <v>0</v>
      </c>
      <c r="H150" s="31">
        <v>0</v>
      </c>
      <c r="I150" s="32">
        <v>79</v>
      </c>
      <c r="J150" s="28"/>
      <c r="K150" s="28"/>
      <c r="L150" s="29"/>
    </row>
    <row r="151" spans="1:12">
      <c r="A151" s="30"/>
      <c r="B151" s="25" t="s">
        <v>212</v>
      </c>
      <c r="C151" s="31">
        <v>0</v>
      </c>
      <c r="D151" s="32">
        <v>3</v>
      </c>
      <c r="E151" s="32">
        <v>28</v>
      </c>
      <c r="F151" s="32">
        <v>45</v>
      </c>
      <c r="G151" s="31">
        <v>0</v>
      </c>
      <c r="H151" s="31">
        <v>0</v>
      </c>
      <c r="I151" s="32">
        <v>76</v>
      </c>
      <c r="J151" s="28"/>
      <c r="K151" s="28"/>
      <c r="L151" s="29"/>
    </row>
    <row r="152" spans="1:12">
      <c r="A152" s="30"/>
      <c r="B152" s="25" t="s">
        <v>213</v>
      </c>
      <c r="C152" s="31">
        <v>0</v>
      </c>
      <c r="D152" s="32">
        <v>10</v>
      </c>
      <c r="E152" s="32">
        <v>26</v>
      </c>
      <c r="F152" s="32">
        <v>39</v>
      </c>
      <c r="G152" s="31">
        <v>0</v>
      </c>
      <c r="H152" s="31">
        <v>0</v>
      </c>
      <c r="I152" s="32">
        <v>75</v>
      </c>
      <c r="J152" s="28"/>
      <c r="K152" s="28"/>
      <c r="L152" s="29"/>
    </row>
    <row r="153" spans="1:12">
      <c r="A153" s="30"/>
      <c r="B153" s="25" t="s">
        <v>214</v>
      </c>
      <c r="C153" s="31">
        <v>0</v>
      </c>
      <c r="D153" s="32">
        <v>8</v>
      </c>
      <c r="E153" s="32">
        <v>21</v>
      </c>
      <c r="F153" s="32">
        <v>32</v>
      </c>
      <c r="G153" s="31">
        <v>0</v>
      </c>
      <c r="H153" s="31">
        <v>0</v>
      </c>
      <c r="I153" s="32">
        <v>61</v>
      </c>
      <c r="J153" s="28"/>
      <c r="K153" s="28"/>
      <c r="L153" s="29"/>
    </row>
    <row r="154" spans="1:12">
      <c r="A154" s="30"/>
      <c r="B154" s="25" t="s">
        <v>215</v>
      </c>
      <c r="C154" s="31">
        <v>0</v>
      </c>
      <c r="D154" s="32">
        <v>13</v>
      </c>
      <c r="E154" s="32">
        <v>19</v>
      </c>
      <c r="F154" s="32">
        <v>26</v>
      </c>
      <c r="G154" s="31">
        <v>0</v>
      </c>
      <c r="H154" s="31">
        <v>0</v>
      </c>
      <c r="I154" s="32">
        <v>58</v>
      </c>
      <c r="J154" s="28"/>
      <c r="K154" s="28"/>
      <c r="L154" s="29"/>
    </row>
    <row r="155" spans="1:12">
      <c r="A155" s="30"/>
      <c r="B155" s="25" t="s">
        <v>216</v>
      </c>
      <c r="C155" s="31">
        <v>0</v>
      </c>
      <c r="D155" s="32">
        <v>7</v>
      </c>
      <c r="E155" s="32">
        <v>17</v>
      </c>
      <c r="F155" s="32">
        <v>26</v>
      </c>
      <c r="G155" s="31">
        <v>0</v>
      </c>
      <c r="H155" s="31">
        <v>0</v>
      </c>
      <c r="I155" s="32">
        <v>50</v>
      </c>
      <c r="J155" s="28"/>
      <c r="K155" s="28"/>
      <c r="L155" s="29"/>
    </row>
    <row r="156" spans="1:12">
      <c r="A156" s="30"/>
      <c r="B156" s="25" t="s">
        <v>217</v>
      </c>
      <c r="C156" s="31">
        <v>0</v>
      </c>
      <c r="D156" s="32">
        <v>10</v>
      </c>
      <c r="E156" s="32">
        <v>17</v>
      </c>
      <c r="F156" s="32">
        <v>31</v>
      </c>
      <c r="G156" s="31">
        <v>0</v>
      </c>
      <c r="H156" s="31">
        <v>0</v>
      </c>
      <c r="I156" s="32">
        <v>58</v>
      </c>
      <c r="J156" s="28"/>
      <c r="K156" s="28"/>
      <c r="L156" s="29"/>
    </row>
    <row r="157" spans="1:12">
      <c r="A157" s="30"/>
      <c r="B157" s="25" t="s">
        <v>218</v>
      </c>
      <c r="C157" s="31">
        <v>0</v>
      </c>
      <c r="D157" s="32">
        <v>8</v>
      </c>
      <c r="E157" s="32">
        <v>15</v>
      </c>
      <c r="F157" s="32">
        <v>35</v>
      </c>
      <c r="G157" s="31">
        <v>0</v>
      </c>
      <c r="H157" s="31">
        <v>0</v>
      </c>
      <c r="I157" s="32">
        <v>58</v>
      </c>
      <c r="J157" s="28"/>
      <c r="K157" s="28"/>
      <c r="L157" s="29"/>
    </row>
    <row r="158" spans="1:12">
      <c r="A158" s="30"/>
      <c r="B158" s="25" t="s">
        <v>219</v>
      </c>
      <c r="C158" s="31">
        <v>0</v>
      </c>
      <c r="D158" s="32">
        <v>7</v>
      </c>
      <c r="E158" s="32">
        <v>20</v>
      </c>
      <c r="F158" s="32">
        <v>39</v>
      </c>
      <c r="G158" s="31">
        <v>0</v>
      </c>
      <c r="H158" s="31">
        <v>0</v>
      </c>
      <c r="I158" s="32">
        <v>66</v>
      </c>
      <c r="J158" s="28"/>
      <c r="K158" s="28"/>
      <c r="L158" s="29"/>
    </row>
    <row r="159" spans="1:12">
      <c r="A159" s="30"/>
      <c r="B159" s="25" t="s">
        <v>220</v>
      </c>
      <c r="C159" s="31">
        <v>0</v>
      </c>
      <c r="D159" s="32">
        <v>8</v>
      </c>
      <c r="E159" s="32">
        <v>16</v>
      </c>
      <c r="F159" s="32">
        <v>39</v>
      </c>
      <c r="G159" s="31">
        <v>0</v>
      </c>
      <c r="H159" s="31">
        <v>0</v>
      </c>
      <c r="I159" s="32">
        <v>63</v>
      </c>
      <c r="J159" s="28"/>
      <c r="K159" s="28"/>
      <c r="L159" s="29"/>
    </row>
    <row r="160" spans="1:12">
      <c r="A160" s="30"/>
      <c r="B160" s="25" t="s">
        <v>221</v>
      </c>
      <c r="C160" s="31">
        <v>0</v>
      </c>
      <c r="D160" s="32">
        <v>8</v>
      </c>
      <c r="E160" s="32">
        <v>15</v>
      </c>
      <c r="F160" s="32">
        <v>37</v>
      </c>
      <c r="G160" s="31">
        <v>0</v>
      </c>
      <c r="H160" s="31">
        <v>0</v>
      </c>
      <c r="I160" s="32">
        <v>60</v>
      </c>
      <c r="J160" s="28"/>
      <c r="K160" s="28"/>
      <c r="L160" s="29"/>
    </row>
    <row r="161" spans="1:12">
      <c r="A161" s="30"/>
      <c r="B161" s="25" t="s">
        <v>222</v>
      </c>
      <c r="C161" s="31">
        <v>0</v>
      </c>
      <c r="D161" s="32">
        <v>14</v>
      </c>
      <c r="E161" s="32">
        <v>20</v>
      </c>
      <c r="F161" s="32">
        <v>28</v>
      </c>
      <c r="G161" s="31">
        <v>0</v>
      </c>
      <c r="H161" s="31">
        <v>0</v>
      </c>
      <c r="I161" s="32">
        <v>62</v>
      </c>
      <c r="J161" s="28"/>
      <c r="K161" s="28"/>
      <c r="L161" s="29"/>
    </row>
    <row r="162" spans="1:12">
      <c r="A162" s="30"/>
      <c r="B162" s="25" t="s">
        <v>223</v>
      </c>
      <c r="C162" s="31">
        <v>0</v>
      </c>
      <c r="D162" s="32">
        <v>10</v>
      </c>
      <c r="E162" s="32">
        <v>16</v>
      </c>
      <c r="F162" s="32">
        <v>29</v>
      </c>
      <c r="G162" s="31">
        <v>0</v>
      </c>
      <c r="H162" s="31">
        <v>0</v>
      </c>
      <c r="I162" s="32">
        <v>55</v>
      </c>
      <c r="J162" s="28"/>
      <c r="K162" s="28"/>
      <c r="L162" s="29"/>
    </row>
    <row r="163" spans="1:12">
      <c r="A163" s="30"/>
      <c r="B163" s="25" t="s">
        <v>224</v>
      </c>
      <c r="C163" s="31">
        <v>0</v>
      </c>
      <c r="D163" s="32">
        <v>9</v>
      </c>
      <c r="E163" s="32">
        <v>13</v>
      </c>
      <c r="F163" s="32">
        <v>11</v>
      </c>
      <c r="G163" s="31">
        <v>0</v>
      </c>
      <c r="H163" s="31">
        <v>0</v>
      </c>
      <c r="I163" s="32">
        <v>33</v>
      </c>
      <c r="J163" s="28"/>
      <c r="K163" s="28"/>
      <c r="L163" s="29"/>
    </row>
    <row r="164" spans="1:12">
      <c r="A164" s="30"/>
      <c r="B164" s="25" t="s">
        <v>225</v>
      </c>
      <c r="C164" s="31">
        <v>0</v>
      </c>
      <c r="D164" s="32">
        <v>10</v>
      </c>
      <c r="E164" s="32">
        <v>13</v>
      </c>
      <c r="F164" s="32">
        <v>22</v>
      </c>
      <c r="G164" s="31">
        <v>0</v>
      </c>
      <c r="H164" s="31">
        <v>0</v>
      </c>
      <c r="I164" s="32">
        <v>45</v>
      </c>
      <c r="J164" s="28"/>
      <c r="K164" s="28"/>
      <c r="L164" s="29"/>
    </row>
    <row r="165" spans="1:12">
      <c r="A165" s="30"/>
      <c r="B165" s="25" t="s">
        <v>226</v>
      </c>
      <c r="C165" s="31">
        <v>0</v>
      </c>
      <c r="D165" s="32">
        <v>10</v>
      </c>
      <c r="E165" s="32">
        <v>20</v>
      </c>
      <c r="F165" s="32">
        <v>28</v>
      </c>
      <c r="G165" s="31">
        <v>0</v>
      </c>
      <c r="H165" s="31">
        <v>0</v>
      </c>
      <c r="I165" s="32">
        <v>58</v>
      </c>
      <c r="J165" s="28"/>
      <c r="K165" s="28"/>
      <c r="L165" s="29"/>
    </row>
    <row r="166" spans="1:12">
      <c r="A166" s="30"/>
      <c r="B166" s="25" t="s">
        <v>227</v>
      </c>
      <c r="C166" s="31">
        <v>0</v>
      </c>
      <c r="D166" s="32">
        <v>14</v>
      </c>
      <c r="E166" s="32">
        <v>18</v>
      </c>
      <c r="F166" s="32">
        <v>22</v>
      </c>
      <c r="G166" s="31">
        <v>0</v>
      </c>
      <c r="H166" s="31">
        <v>0</v>
      </c>
      <c r="I166" s="32">
        <v>54</v>
      </c>
      <c r="J166" s="28"/>
      <c r="K166" s="28"/>
      <c r="L166" s="29"/>
    </row>
    <row r="167" spans="1:12">
      <c r="A167" s="30"/>
      <c r="B167" s="25" t="s">
        <v>228</v>
      </c>
      <c r="C167" s="31">
        <v>0</v>
      </c>
      <c r="D167" s="32">
        <v>11</v>
      </c>
      <c r="E167" s="32">
        <v>18</v>
      </c>
      <c r="F167" s="32">
        <v>16</v>
      </c>
      <c r="G167" s="31">
        <v>0</v>
      </c>
      <c r="H167" s="31">
        <v>0</v>
      </c>
      <c r="I167" s="32">
        <v>45</v>
      </c>
      <c r="J167" s="28"/>
      <c r="K167" s="28"/>
      <c r="L167" s="29"/>
    </row>
    <row r="168" spans="1:12">
      <c r="A168" s="30"/>
      <c r="B168" s="25" t="s">
        <v>229</v>
      </c>
      <c r="C168" s="31">
        <v>0</v>
      </c>
      <c r="D168" s="32">
        <v>12</v>
      </c>
      <c r="E168" s="32">
        <v>20</v>
      </c>
      <c r="F168" s="32">
        <v>11</v>
      </c>
      <c r="G168" s="31">
        <v>0</v>
      </c>
      <c r="H168" s="31">
        <v>0</v>
      </c>
      <c r="I168" s="32">
        <v>43</v>
      </c>
      <c r="J168" s="28"/>
      <c r="K168" s="28"/>
      <c r="L168" s="29"/>
    </row>
    <row r="169" spans="1:12">
      <c r="A169" s="30"/>
      <c r="B169" s="25" t="s">
        <v>230</v>
      </c>
      <c r="C169" s="31">
        <v>0</v>
      </c>
      <c r="D169" s="32">
        <v>5</v>
      </c>
      <c r="E169" s="32">
        <v>16</v>
      </c>
      <c r="F169" s="32">
        <v>11</v>
      </c>
      <c r="G169" s="31">
        <v>0</v>
      </c>
      <c r="H169" s="31">
        <v>0</v>
      </c>
      <c r="I169" s="32">
        <v>32</v>
      </c>
      <c r="J169" s="28"/>
      <c r="K169" s="28"/>
      <c r="L169" s="29"/>
    </row>
    <row r="170" spans="1:12">
      <c r="A170" s="30"/>
      <c r="B170" s="25" t="s">
        <v>231</v>
      </c>
      <c r="C170" s="31">
        <v>0</v>
      </c>
      <c r="D170" s="32">
        <v>4</v>
      </c>
      <c r="E170" s="32">
        <v>16</v>
      </c>
      <c r="F170" s="32">
        <v>9</v>
      </c>
      <c r="G170" s="31">
        <v>0</v>
      </c>
      <c r="H170" s="31">
        <v>0</v>
      </c>
      <c r="I170" s="32">
        <v>29</v>
      </c>
      <c r="J170" s="28"/>
      <c r="K170" s="28"/>
      <c r="L170" s="29"/>
    </row>
    <row r="171" spans="1:12">
      <c r="A171" s="30"/>
      <c r="B171" s="25" t="s">
        <v>232</v>
      </c>
      <c r="C171" s="31">
        <v>0</v>
      </c>
      <c r="D171" s="32">
        <v>2</v>
      </c>
      <c r="E171" s="32">
        <v>12</v>
      </c>
      <c r="F171" s="32">
        <v>9</v>
      </c>
      <c r="G171" s="31">
        <v>0</v>
      </c>
      <c r="H171" s="31">
        <v>0</v>
      </c>
      <c r="I171" s="32">
        <v>23</v>
      </c>
      <c r="J171" s="28"/>
      <c r="K171" s="28"/>
      <c r="L171" s="29"/>
    </row>
    <row r="172" spans="1:12">
      <c r="A172" s="30"/>
      <c r="B172" s="25" t="s">
        <v>233</v>
      </c>
      <c r="C172" s="31">
        <v>0</v>
      </c>
      <c r="D172" s="32">
        <v>0</v>
      </c>
      <c r="E172" s="32">
        <v>16</v>
      </c>
      <c r="F172" s="32">
        <v>10</v>
      </c>
      <c r="G172" s="31">
        <v>0</v>
      </c>
      <c r="H172" s="31">
        <v>0</v>
      </c>
      <c r="I172" s="32">
        <v>26</v>
      </c>
      <c r="J172" s="28"/>
      <c r="K172" s="28"/>
      <c r="L172" s="29"/>
    </row>
    <row r="173" spans="1:12">
      <c r="A173" s="30"/>
      <c r="B173" s="25" t="s">
        <v>234</v>
      </c>
      <c r="C173" s="31">
        <v>0</v>
      </c>
      <c r="D173" s="32">
        <v>3</v>
      </c>
      <c r="E173" s="32">
        <v>15</v>
      </c>
      <c r="F173" s="32">
        <v>7</v>
      </c>
      <c r="G173" s="31">
        <v>0</v>
      </c>
      <c r="H173" s="31">
        <v>0</v>
      </c>
      <c r="I173" s="32">
        <v>25</v>
      </c>
      <c r="J173" s="28"/>
      <c r="K173" s="28"/>
      <c r="L173" s="29"/>
    </row>
    <row r="174" spans="1:12">
      <c r="A174" s="30"/>
      <c r="B174" s="25" t="s">
        <v>235</v>
      </c>
      <c r="C174" s="31">
        <v>0</v>
      </c>
      <c r="D174" s="32">
        <v>1</v>
      </c>
      <c r="E174" s="32">
        <v>16</v>
      </c>
      <c r="F174" s="32">
        <v>5</v>
      </c>
      <c r="G174" s="31">
        <v>0</v>
      </c>
      <c r="H174" s="31">
        <v>0</v>
      </c>
      <c r="I174" s="32">
        <v>22</v>
      </c>
      <c r="J174" s="28"/>
      <c r="K174" s="28"/>
      <c r="L174" s="29"/>
    </row>
    <row r="175" spans="1:12">
      <c r="A175" s="30"/>
      <c r="B175" s="25" t="s">
        <v>236</v>
      </c>
      <c r="C175" s="31">
        <v>0</v>
      </c>
      <c r="D175" s="32">
        <v>2</v>
      </c>
      <c r="E175" s="32">
        <v>13</v>
      </c>
      <c r="F175" s="32">
        <v>13</v>
      </c>
      <c r="G175" s="31">
        <v>0</v>
      </c>
      <c r="H175" s="31">
        <v>0</v>
      </c>
      <c r="I175" s="32">
        <v>28</v>
      </c>
      <c r="J175" s="28"/>
      <c r="K175" s="28"/>
      <c r="L175" s="29"/>
    </row>
    <row r="176" spans="1:12">
      <c r="A176" s="30"/>
      <c r="B176" s="25" t="s">
        <v>237</v>
      </c>
      <c r="C176" s="31">
        <v>0</v>
      </c>
      <c r="D176" s="32">
        <v>2</v>
      </c>
      <c r="E176" s="32">
        <v>10</v>
      </c>
      <c r="F176" s="32">
        <v>10</v>
      </c>
      <c r="G176" s="31">
        <v>0</v>
      </c>
      <c r="H176" s="31">
        <v>0</v>
      </c>
      <c r="I176" s="32">
        <v>22</v>
      </c>
      <c r="J176" s="28"/>
      <c r="K176" s="28"/>
      <c r="L176" s="29"/>
    </row>
    <row r="177" spans="1:12">
      <c r="A177" s="30"/>
      <c r="B177" s="25" t="s">
        <v>238</v>
      </c>
      <c r="C177" s="31">
        <v>0</v>
      </c>
      <c r="D177" s="32">
        <v>1</v>
      </c>
      <c r="E177" s="32">
        <v>7</v>
      </c>
      <c r="F177" s="32">
        <v>8</v>
      </c>
      <c r="G177" s="31">
        <v>0</v>
      </c>
      <c r="H177" s="31">
        <v>0</v>
      </c>
      <c r="I177" s="32">
        <v>16</v>
      </c>
      <c r="J177" s="28"/>
      <c r="K177" s="28"/>
      <c r="L177" s="29"/>
    </row>
    <row r="178" spans="1:12">
      <c r="A178" s="30"/>
      <c r="B178" s="25" t="s">
        <v>239</v>
      </c>
      <c r="C178" s="31">
        <v>0</v>
      </c>
      <c r="D178" s="32">
        <v>2</v>
      </c>
      <c r="E178" s="32">
        <v>7</v>
      </c>
      <c r="F178" s="32">
        <v>10</v>
      </c>
      <c r="G178" s="31">
        <v>0</v>
      </c>
      <c r="H178" s="31">
        <v>0</v>
      </c>
      <c r="I178" s="32">
        <v>19</v>
      </c>
      <c r="J178" s="28"/>
      <c r="K178" s="28"/>
      <c r="L178" s="29"/>
    </row>
    <row r="179" spans="1:12">
      <c r="A179" s="30"/>
      <c r="B179" s="25" t="s">
        <v>240</v>
      </c>
      <c r="C179" s="31">
        <v>0</v>
      </c>
      <c r="D179" s="32">
        <v>0</v>
      </c>
      <c r="E179" s="32">
        <v>7</v>
      </c>
      <c r="F179" s="32">
        <v>9</v>
      </c>
      <c r="G179" s="31">
        <v>0</v>
      </c>
      <c r="H179" s="31">
        <v>0</v>
      </c>
      <c r="I179" s="32">
        <v>16</v>
      </c>
      <c r="J179" s="28"/>
      <c r="K179" s="28"/>
      <c r="L179" s="29"/>
    </row>
    <row r="180" spans="1:12">
      <c r="A180" s="30"/>
      <c r="B180" s="25" t="s">
        <v>241</v>
      </c>
      <c r="C180" s="31">
        <v>0</v>
      </c>
      <c r="D180" s="32">
        <v>0</v>
      </c>
      <c r="E180" s="32">
        <v>3</v>
      </c>
      <c r="F180" s="32">
        <v>13</v>
      </c>
      <c r="G180" s="31">
        <v>0</v>
      </c>
      <c r="H180" s="31">
        <v>0</v>
      </c>
      <c r="I180" s="32">
        <v>16</v>
      </c>
      <c r="J180" s="28"/>
      <c r="K180" s="28"/>
      <c r="L180" s="29"/>
    </row>
    <row r="181" spans="1:12">
      <c r="A181" s="30"/>
      <c r="B181" s="25" t="s">
        <v>242</v>
      </c>
      <c r="C181" s="31">
        <v>0</v>
      </c>
      <c r="D181" s="32">
        <v>2</v>
      </c>
      <c r="E181" s="32">
        <v>1</v>
      </c>
      <c r="F181" s="32">
        <v>13</v>
      </c>
      <c r="G181" s="31">
        <v>0</v>
      </c>
      <c r="H181" s="31">
        <v>0</v>
      </c>
      <c r="I181" s="32">
        <v>16</v>
      </c>
      <c r="J181" s="28"/>
      <c r="K181" s="28"/>
      <c r="L181" s="29"/>
    </row>
    <row r="182" spans="1:12">
      <c r="A182" s="30"/>
      <c r="B182" s="25" t="s">
        <v>243</v>
      </c>
      <c r="C182" s="31">
        <v>0</v>
      </c>
      <c r="D182" s="32">
        <v>0</v>
      </c>
      <c r="E182" s="32">
        <v>4</v>
      </c>
      <c r="F182" s="32">
        <v>11</v>
      </c>
      <c r="G182" s="31">
        <v>0</v>
      </c>
      <c r="H182" s="31">
        <v>0</v>
      </c>
      <c r="I182" s="32">
        <v>15</v>
      </c>
      <c r="J182" s="28"/>
      <c r="K182" s="28"/>
      <c r="L182" s="29"/>
    </row>
    <row r="183" spans="1:12">
      <c r="A183" s="30"/>
      <c r="B183" s="25" t="s">
        <v>244</v>
      </c>
      <c r="C183" s="31">
        <v>0</v>
      </c>
      <c r="D183" s="32">
        <v>1</v>
      </c>
      <c r="E183" s="32">
        <v>2</v>
      </c>
      <c r="F183" s="32">
        <v>8</v>
      </c>
      <c r="G183" s="31">
        <v>0</v>
      </c>
      <c r="H183" s="31">
        <v>0</v>
      </c>
      <c r="I183" s="32">
        <v>11</v>
      </c>
      <c r="J183" s="28"/>
      <c r="K183" s="28"/>
      <c r="L183" s="29"/>
    </row>
    <row r="184" spans="1:12">
      <c r="A184" s="30"/>
      <c r="B184" s="25" t="s">
        <v>245</v>
      </c>
      <c r="C184" s="31">
        <v>0</v>
      </c>
      <c r="D184" s="32">
        <v>1</v>
      </c>
      <c r="E184" s="32">
        <v>0</v>
      </c>
      <c r="F184" s="32">
        <v>15</v>
      </c>
      <c r="G184" s="31">
        <v>0</v>
      </c>
      <c r="H184" s="31">
        <v>0</v>
      </c>
      <c r="I184" s="32">
        <v>16</v>
      </c>
      <c r="J184" s="28"/>
      <c r="K184" s="28"/>
      <c r="L184" s="29"/>
    </row>
    <row r="185" spans="1:12">
      <c r="A185" s="30"/>
      <c r="B185" s="25" t="s">
        <v>246</v>
      </c>
      <c r="C185" s="31">
        <v>0</v>
      </c>
      <c r="D185" s="32">
        <v>0</v>
      </c>
      <c r="E185" s="32">
        <v>2</v>
      </c>
      <c r="F185" s="32">
        <v>15</v>
      </c>
      <c r="G185" s="31">
        <v>0</v>
      </c>
      <c r="H185" s="31">
        <v>0</v>
      </c>
      <c r="I185" s="32">
        <v>17</v>
      </c>
      <c r="J185" s="28"/>
      <c r="K185" s="28"/>
      <c r="L185" s="29"/>
    </row>
    <row r="186" spans="1:12">
      <c r="A186" s="30"/>
      <c r="B186" s="25" t="s">
        <v>247</v>
      </c>
      <c r="C186" s="31">
        <v>0</v>
      </c>
      <c r="D186" s="32">
        <v>0</v>
      </c>
      <c r="E186" s="32">
        <v>2</v>
      </c>
      <c r="F186" s="32">
        <v>18</v>
      </c>
      <c r="G186" s="31">
        <v>0</v>
      </c>
      <c r="H186" s="31">
        <v>0</v>
      </c>
      <c r="I186" s="32">
        <v>20</v>
      </c>
      <c r="J186" s="28"/>
      <c r="K186" s="28"/>
      <c r="L186" s="29"/>
    </row>
    <row r="187" spans="1:12">
      <c r="A187" s="30"/>
      <c r="B187" s="25" t="s">
        <v>248</v>
      </c>
      <c r="C187" s="31">
        <v>0</v>
      </c>
      <c r="D187" s="32">
        <v>0</v>
      </c>
      <c r="E187" s="32">
        <v>1</v>
      </c>
      <c r="F187" s="32">
        <v>12</v>
      </c>
      <c r="G187" s="31">
        <v>0</v>
      </c>
      <c r="H187" s="31">
        <v>0</v>
      </c>
      <c r="I187" s="32">
        <v>13</v>
      </c>
      <c r="J187" s="28"/>
      <c r="K187" s="28"/>
      <c r="L187" s="29"/>
    </row>
    <row r="188" spans="1:12">
      <c r="A188" s="30"/>
      <c r="B188" s="25" t="s">
        <v>249</v>
      </c>
      <c r="C188" s="31">
        <v>0</v>
      </c>
      <c r="D188" s="32">
        <v>0</v>
      </c>
      <c r="E188" s="32">
        <v>0</v>
      </c>
      <c r="F188" s="32">
        <v>11</v>
      </c>
      <c r="G188" s="31">
        <v>0</v>
      </c>
      <c r="H188" s="31">
        <v>0</v>
      </c>
      <c r="I188" s="32">
        <v>11</v>
      </c>
      <c r="J188" s="28"/>
      <c r="K188" s="28"/>
      <c r="L188" s="29"/>
    </row>
    <row r="189" spans="1:12">
      <c r="A189" s="30"/>
      <c r="B189" s="25" t="s">
        <v>250</v>
      </c>
      <c r="C189" s="31">
        <v>0</v>
      </c>
      <c r="D189" s="32">
        <v>0</v>
      </c>
      <c r="E189" s="32">
        <v>0</v>
      </c>
      <c r="F189" s="32">
        <v>14</v>
      </c>
      <c r="G189" s="31">
        <v>0</v>
      </c>
      <c r="H189" s="31">
        <v>0</v>
      </c>
      <c r="I189" s="32">
        <v>14</v>
      </c>
      <c r="J189" s="28"/>
      <c r="K189" s="28"/>
      <c r="L189" s="29"/>
    </row>
    <row r="190" spans="1:12">
      <c r="A190" s="30"/>
      <c r="B190" s="25" t="s">
        <v>251</v>
      </c>
      <c r="C190" s="31">
        <v>0</v>
      </c>
      <c r="D190" s="32">
        <v>0</v>
      </c>
      <c r="E190" s="32">
        <v>1</v>
      </c>
      <c r="F190" s="32">
        <v>21</v>
      </c>
      <c r="G190" s="31">
        <v>0</v>
      </c>
      <c r="H190" s="31">
        <v>0</v>
      </c>
      <c r="I190" s="32">
        <v>22</v>
      </c>
      <c r="J190" s="28"/>
      <c r="K190" s="28"/>
      <c r="L190" s="29"/>
    </row>
    <row r="191" spans="1:12">
      <c r="A191" s="30"/>
      <c r="B191" s="25" t="s">
        <v>252</v>
      </c>
      <c r="C191" s="31">
        <v>0</v>
      </c>
      <c r="D191" s="32">
        <v>0</v>
      </c>
      <c r="E191" s="32">
        <v>3</v>
      </c>
      <c r="F191" s="32">
        <v>17</v>
      </c>
      <c r="G191" s="31">
        <v>0</v>
      </c>
      <c r="H191" s="31">
        <v>0</v>
      </c>
      <c r="I191" s="32">
        <v>20</v>
      </c>
      <c r="J191" s="28"/>
      <c r="K191" s="28"/>
      <c r="L191" s="29"/>
    </row>
    <row r="192" spans="1:12">
      <c r="A192" s="30"/>
      <c r="B192" s="25" t="s">
        <v>253</v>
      </c>
      <c r="C192" s="31">
        <v>0</v>
      </c>
      <c r="D192" s="32">
        <v>0</v>
      </c>
      <c r="E192" s="32">
        <v>2</v>
      </c>
      <c r="F192" s="32">
        <v>13</v>
      </c>
      <c r="G192" s="31">
        <v>0</v>
      </c>
      <c r="H192" s="31">
        <v>0</v>
      </c>
      <c r="I192" s="32">
        <v>15</v>
      </c>
      <c r="J192" s="28"/>
      <c r="K192" s="28"/>
      <c r="L192" s="29"/>
    </row>
    <row r="193" spans="1:12">
      <c r="A193" s="30"/>
      <c r="B193" s="25" t="s">
        <v>254</v>
      </c>
      <c r="C193" s="31">
        <v>0</v>
      </c>
      <c r="D193" s="32">
        <v>0</v>
      </c>
      <c r="E193" s="32">
        <v>2</v>
      </c>
      <c r="F193" s="32">
        <v>3</v>
      </c>
      <c r="G193" s="31">
        <v>0</v>
      </c>
      <c r="H193" s="31">
        <v>0</v>
      </c>
      <c r="I193" s="32">
        <v>5</v>
      </c>
      <c r="J193" s="28"/>
      <c r="K193" s="28"/>
      <c r="L193" s="29"/>
    </row>
    <row r="194" spans="1:12">
      <c r="A194" s="30"/>
      <c r="B194" s="25" t="s">
        <v>255</v>
      </c>
      <c r="C194" s="31">
        <v>0</v>
      </c>
      <c r="D194" s="32">
        <v>0</v>
      </c>
      <c r="E194" s="32">
        <v>5</v>
      </c>
      <c r="F194" s="32">
        <v>11</v>
      </c>
      <c r="G194" s="31">
        <v>0</v>
      </c>
      <c r="H194" s="31">
        <v>0</v>
      </c>
      <c r="I194" s="32">
        <v>16</v>
      </c>
      <c r="J194" s="28"/>
      <c r="K194" s="28"/>
      <c r="L194" s="29"/>
    </row>
    <row r="195" spans="1:12">
      <c r="A195" s="30"/>
      <c r="B195" s="25" t="s">
        <v>256</v>
      </c>
      <c r="C195" s="31">
        <v>0</v>
      </c>
      <c r="D195" s="32">
        <v>0</v>
      </c>
      <c r="E195" s="32">
        <v>1</v>
      </c>
      <c r="F195" s="32">
        <v>7</v>
      </c>
      <c r="G195" s="31">
        <v>0</v>
      </c>
      <c r="H195" s="31">
        <v>0</v>
      </c>
      <c r="I195" s="32">
        <v>8</v>
      </c>
      <c r="J195" s="28"/>
      <c r="K195" s="28"/>
      <c r="L195" s="29"/>
    </row>
    <row r="196" spans="1:12">
      <c r="A196" s="30"/>
      <c r="B196" s="25" t="s">
        <v>257</v>
      </c>
      <c r="C196" s="31">
        <v>0</v>
      </c>
      <c r="D196" s="32">
        <v>0</v>
      </c>
      <c r="E196" s="32">
        <v>1</v>
      </c>
      <c r="F196" s="32">
        <v>8</v>
      </c>
      <c r="G196" s="31">
        <v>0</v>
      </c>
      <c r="H196" s="31">
        <v>0</v>
      </c>
      <c r="I196" s="32">
        <v>9</v>
      </c>
      <c r="J196" s="28"/>
      <c r="K196" s="28"/>
      <c r="L196" s="29"/>
    </row>
    <row r="197" spans="1:12">
      <c r="A197" s="30"/>
      <c r="B197" s="25" t="s">
        <v>258</v>
      </c>
      <c r="C197" s="31">
        <v>0</v>
      </c>
      <c r="D197" s="32">
        <v>0</v>
      </c>
      <c r="E197" s="32">
        <v>3</v>
      </c>
      <c r="F197" s="32">
        <v>9</v>
      </c>
      <c r="G197" s="31">
        <v>0</v>
      </c>
      <c r="H197" s="31">
        <v>0</v>
      </c>
      <c r="I197" s="32">
        <v>12</v>
      </c>
      <c r="J197" s="28"/>
      <c r="K197" s="28"/>
      <c r="L197" s="29"/>
    </row>
    <row r="198" spans="1:12">
      <c r="A198" s="30"/>
      <c r="B198" s="25" t="s">
        <v>259</v>
      </c>
      <c r="C198" s="31">
        <v>0</v>
      </c>
      <c r="D198" s="32">
        <v>0</v>
      </c>
      <c r="E198" s="32">
        <v>1</v>
      </c>
      <c r="F198" s="32">
        <v>11</v>
      </c>
      <c r="G198" s="31">
        <v>0</v>
      </c>
      <c r="H198" s="31">
        <v>0</v>
      </c>
      <c r="I198" s="32">
        <v>12</v>
      </c>
      <c r="J198" s="28"/>
      <c r="K198" s="28"/>
      <c r="L198" s="29"/>
    </row>
    <row r="199" spans="1:12">
      <c r="A199" s="30"/>
      <c r="B199" s="25" t="s">
        <v>260</v>
      </c>
      <c r="C199" s="31">
        <v>0</v>
      </c>
      <c r="D199" s="32">
        <v>0</v>
      </c>
      <c r="E199" s="32">
        <v>1</v>
      </c>
      <c r="F199" s="32">
        <v>12</v>
      </c>
      <c r="G199" s="31">
        <v>0</v>
      </c>
      <c r="H199" s="31">
        <v>0</v>
      </c>
      <c r="I199" s="32">
        <v>13</v>
      </c>
      <c r="J199" s="28"/>
      <c r="K199" s="28"/>
      <c r="L199" s="29"/>
    </row>
    <row r="200" spans="1:12">
      <c r="A200" s="30"/>
      <c r="B200" s="25" t="s">
        <v>261</v>
      </c>
      <c r="C200" s="31">
        <v>0</v>
      </c>
      <c r="D200" s="32">
        <v>1</v>
      </c>
      <c r="E200" s="32">
        <v>3</v>
      </c>
      <c r="F200" s="32">
        <v>14</v>
      </c>
      <c r="G200" s="31">
        <v>0</v>
      </c>
      <c r="H200" s="31">
        <v>0</v>
      </c>
      <c r="I200" s="32">
        <v>18</v>
      </c>
      <c r="J200" s="28"/>
      <c r="K200" s="28"/>
      <c r="L200" s="29"/>
    </row>
    <row r="201" spans="1:12">
      <c r="A201" s="30"/>
      <c r="B201" s="25" t="s">
        <v>262</v>
      </c>
      <c r="C201" s="31">
        <v>0</v>
      </c>
      <c r="D201" s="32">
        <v>0</v>
      </c>
      <c r="E201" s="32">
        <v>5</v>
      </c>
      <c r="F201" s="32">
        <v>16</v>
      </c>
      <c r="G201" s="31">
        <v>0</v>
      </c>
      <c r="H201" s="31">
        <v>0</v>
      </c>
      <c r="I201" s="32">
        <v>21</v>
      </c>
      <c r="J201" s="28"/>
      <c r="K201" s="28"/>
      <c r="L201" s="29"/>
    </row>
    <row r="202" spans="1:12">
      <c r="A202" s="30"/>
      <c r="B202" s="25" t="s">
        <v>263</v>
      </c>
      <c r="C202" s="31">
        <v>0</v>
      </c>
      <c r="D202" s="32">
        <v>0</v>
      </c>
      <c r="E202" s="32">
        <v>2</v>
      </c>
      <c r="F202" s="32">
        <v>7</v>
      </c>
      <c r="G202" s="31">
        <v>0</v>
      </c>
      <c r="H202" s="31">
        <v>0</v>
      </c>
      <c r="I202" s="32">
        <v>9</v>
      </c>
      <c r="J202" s="28"/>
      <c r="K202" s="28"/>
      <c r="L202" s="29"/>
    </row>
    <row r="203" spans="1:12">
      <c r="A203" s="30"/>
      <c r="B203" s="25" t="s">
        <v>264</v>
      </c>
      <c r="C203" s="31">
        <v>0</v>
      </c>
      <c r="D203" s="32">
        <v>4</v>
      </c>
      <c r="E203" s="32">
        <v>5</v>
      </c>
      <c r="F203" s="32">
        <v>7</v>
      </c>
      <c r="G203" s="31">
        <v>0</v>
      </c>
      <c r="H203" s="31">
        <v>0</v>
      </c>
      <c r="I203" s="32">
        <v>16</v>
      </c>
      <c r="J203" s="28"/>
      <c r="K203" s="28"/>
      <c r="L203" s="29"/>
    </row>
    <row r="204" spans="1:12">
      <c r="A204" s="30"/>
      <c r="B204" s="25" t="s">
        <v>265</v>
      </c>
      <c r="C204" s="31">
        <v>0</v>
      </c>
      <c r="D204" s="32">
        <v>3</v>
      </c>
      <c r="E204" s="32">
        <v>7</v>
      </c>
      <c r="F204" s="32">
        <v>14</v>
      </c>
      <c r="G204" s="31">
        <v>0</v>
      </c>
      <c r="H204" s="31">
        <v>0</v>
      </c>
      <c r="I204" s="32">
        <v>24</v>
      </c>
      <c r="J204" s="28"/>
      <c r="K204" s="28"/>
      <c r="L204" s="29"/>
    </row>
    <row r="205" spans="1:12">
      <c r="A205" s="30"/>
      <c r="B205" s="25" t="s">
        <v>266</v>
      </c>
      <c r="C205" s="31">
        <v>0</v>
      </c>
      <c r="D205" s="32">
        <v>3</v>
      </c>
      <c r="E205" s="32">
        <v>8</v>
      </c>
      <c r="F205" s="32">
        <v>21</v>
      </c>
      <c r="G205" s="31">
        <v>0</v>
      </c>
      <c r="H205" s="31">
        <v>0</v>
      </c>
      <c r="I205" s="32">
        <v>32</v>
      </c>
      <c r="J205" s="28"/>
      <c r="K205" s="28"/>
      <c r="L205" s="29"/>
    </row>
    <row r="206" spans="1:12">
      <c r="A206" s="30"/>
      <c r="B206" s="25" t="s">
        <v>267</v>
      </c>
      <c r="C206" s="31">
        <v>0</v>
      </c>
      <c r="D206" s="32">
        <v>0</v>
      </c>
      <c r="E206" s="32">
        <v>7</v>
      </c>
      <c r="F206" s="32">
        <v>9</v>
      </c>
      <c r="G206" s="31">
        <v>0</v>
      </c>
      <c r="H206" s="31">
        <v>0</v>
      </c>
      <c r="I206" s="32">
        <v>16</v>
      </c>
      <c r="J206" s="28"/>
      <c r="K206" s="28"/>
      <c r="L206" s="29"/>
    </row>
    <row r="207" spans="1:12">
      <c r="A207" s="30"/>
      <c r="B207" s="25" t="s">
        <v>268</v>
      </c>
      <c r="C207" s="31">
        <v>0</v>
      </c>
      <c r="D207" s="32">
        <v>2</v>
      </c>
      <c r="E207" s="32">
        <v>5</v>
      </c>
      <c r="F207" s="32">
        <v>22</v>
      </c>
      <c r="G207" s="31">
        <v>0</v>
      </c>
      <c r="H207" s="31">
        <v>0</v>
      </c>
      <c r="I207" s="32">
        <v>29</v>
      </c>
      <c r="J207" s="28"/>
      <c r="K207" s="28"/>
      <c r="L207" s="29"/>
    </row>
    <row r="208" spans="1:12">
      <c r="A208" s="30"/>
      <c r="B208" s="25" t="s">
        <v>269</v>
      </c>
      <c r="C208" s="31">
        <v>0</v>
      </c>
      <c r="D208" s="32">
        <v>6</v>
      </c>
      <c r="E208" s="32">
        <v>13</v>
      </c>
      <c r="F208" s="32">
        <v>17</v>
      </c>
      <c r="G208" s="31">
        <v>0</v>
      </c>
      <c r="H208" s="31">
        <v>0</v>
      </c>
      <c r="I208" s="32">
        <v>36</v>
      </c>
      <c r="J208" s="28"/>
      <c r="K208" s="28"/>
      <c r="L208" s="29"/>
    </row>
    <row r="209" spans="1:12">
      <c r="A209" s="30"/>
      <c r="B209" s="25" t="s">
        <v>270</v>
      </c>
      <c r="C209" s="31">
        <v>0</v>
      </c>
      <c r="D209" s="32">
        <v>7</v>
      </c>
      <c r="E209" s="32">
        <v>3</v>
      </c>
      <c r="F209" s="32">
        <v>17</v>
      </c>
      <c r="G209" s="31">
        <v>0</v>
      </c>
      <c r="H209" s="31">
        <v>0</v>
      </c>
      <c r="I209" s="32">
        <v>27</v>
      </c>
      <c r="J209" s="28"/>
      <c r="K209" s="28"/>
      <c r="L209" s="29"/>
    </row>
    <row r="210" spans="1:12">
      <c r="A210" s="30"/>
      <c r="B210" s="25" t="s">
        <v>271</v>
      </c>
      <c r="C210" s="31">
        <v>0</v>
      </c>
      <c r="D210" s="32">
        <v>4</v>
      </c>
      <c r="E210" s="32">
        <v>2</v>
      </c>
      <c r="F210" s="32">
        <v>35</v>
      </c>
      <c r="G210" s="31">
        <v>0</v>
      </c>
      <c r="H210" s="31">
        <v>0</v>
      </c>
      <c r="I210" s="32">
        <v>41</v>
      </c>
      <c r="J210" s="28"/>
      <c r="K210" s="28"/>
      <c r="L210" s="29"/>
    </row>
    <row r="211" spans="1:12">
      <c r="A211" s="30"/>
      <c r="B211" s="25" t="s">
        <v>272</v>
      </c>
      <c r="C211" s="31">
        <v>0</v>
      </c>
      <c r="D211" s="32">
        <v>6</v>
      </c>
      <c r="E211" s="32">
        <v>6</v>
      </c>
      <c r="F211" s="32">
        <v>25</v>
      </c>
      <c r="G211" s="31">
        <v>0</v>
      </c>
      <c r="H211" s="31">
        <v>0</v>
      </c>
      <c r="I211" s="32">
        <v>37</v>
      </c>
      <c r="J211" s="28"/>
      <c r="K211" s="28"/>
      <c r="L211" s="29"/>
    </row>
    <row r="212" spans="1:12">
      <c r="A212" s="30"/>
      <c r="B212" s="25" t="s">
        <v>273</v>
      </c>
      <c r="C212" s="31">
        <v>0</v>
      </c>
      <c r="D212" s="32">
        <v>4</v>
      </c>
      <c r="E212" s="32">
        <v>3</v>
      </c>
      <c r="F212" s="32">
        <v>32</v>
      </c>
      <c r="G212" s="31">
        <v>0</v>
      </c>
      <c r="H212" s="31">
        <v>0</v>
      </c>
      <c r="I212" s="32">
        <v>39</v>
      </c>
      <c r="J212" s="28"/>
      <c r="K212" s="28"/>
      <c r="L212" s="29"/>
    </row>
    <row r="213" spans="1:12">
      <c r="A213" s="30"/>
      <c r="B213" s="25" t="s">
        <v>274</v>
      </c>
      <c r="C213" s="31">
        <v>0</v>
      </c>
      <c r="D213" s="32">
        <v>2</v>
      </c>
      <c r="E213" s="32">
        <v>1</v>
      </c>
      <c r="F213" s="32">
        <v>23</v>
      </c>
      <c r="G213" s="31">
        <v>0</v>
      </c>
      <c r="H213" s="31">
        <v>0</v>
      </c>
      <c r="I213" s="32">
        <v>26</v>
      </c>
      <c r="J213" s="28"/>
      <c r="K213" s="28"/>
      <c r="L213" s="29"/>
    </row>
    <row r="214" spans="1:12">
      <c r="A214" s="30"/>
      <c r="B214" s="25" t="s">
        <v>275</v>
      </c>
      <c r="C214" s="31">
        <v>0</v>
      </c>
      <c r="D214" s="32">
        <v>4</v>
      </c>
      <c r="E214" s="32">
        <v>4</v>
      </c>
      <c r="F214" s="32">
        <v>34</v>
      </c>
      <c r="G214" s="31">
        <v>0</v>
      </c>
      <c r="H214" s="31">
        <v>0</v>
      </c>
      <c r="I214" s="32">
        <v>42</v>
      </c>
      <c r="J214" s="28"/>
      <c r="K214" s="28"/>
      <c r="L214" s="29"/>
    </row>
    <row r="215" spans="1:12">
      <c r="A215" s="30"/>
      <c r="B215" s="25" t="s">
        <v>276</v>
      </c>
      <c r="C215" s="31">
        <v>0</v>
      </c>
      <c r="D215" s="32">
        <v>2</v>
      </c>
      <c r="E215" s="32">
        <v>4</v>
      </c>
      <c r="F215" s="32">
        <v>30</v>
      </c>
      <c r="G215" s="31">
        <v>0</v>
      </c>
      <c r="H215" s="31">
        <v>0</v>
      </c>
      <c r="I215" s="32">
        <v>36</v>
      </c>
      <c r="J215" s="28"/>
      <c r="K215" s="28"/>
      <c r="L215" s="29"/>
    </row>
    <row r="216" spans="1:12">
      <c r="A216" s="30"/>
      <c r="B216" s="25" t="s">
        <v>277</v>
      </c>
      <c r="C216" s="31">
        <v>0</v>
      </c>
      <c r="D216" s="32">
        <v>0</v>
      </c>
      <c r="E216" s="32">
        <v>2</v>
      </c>
      <c r="F216" s="32">
        <v>32</v>
      </c>
      <c r="G216" s="31">
        <v>0</v>
      </c>
      <c r="H216" s="31">
        <v>0</v>
      </c>
      <c r="I216" s="32">
        <v>34</v>
      </c>
      <c r="J216" s="28"/>
      <c r="K216" s="28"/>
      <c r="L216" s="29"/>
    </row>
    <row r="217" spans="1:12">
      <c r="A217" s="30"/>
      <c r="B217" s="25" t="s">
        <v>278</v>
      </c>
      <c r="C217" s="31">
        <v>0</v>
      </c>
      <c r="D217" s="32">
        <v>4</v>
      </c>
      <c r="E217" s="32">
        <v>3</v>
      </c>
      <c r="F217" s="32">
        <v>42</v>
      </c>
      <c r="G217" s="31">
        <v>0</v>
      </c>
      <c r="H217" s="31">
        <v>0</v>
      </c>
      <c r="I217" s="32">
        <v>49</v>
      </c>
      <c r="J217" s="28"/>
      <c r="K217" s="28"/>
      <c r="L217" s="29"/>
    </row>
    <row r="218" spans="1:12">
      <c r="A218" s="30"/>
      <c r="B218" s="25" t="s">
        <v>279</v>
      </c>
      <c r="C218" s="31">
        <v>0</v>
      </c>
      <c r="D218" s="32">
        <v>3</v>
      </c>
      <c r="E218" s="32">
        <v>7</v>
      </c>
      <c r="F218" s="32">
        <v>35</v>
      </c>
      <c r="G218" s="31">
        <v>0</v>
      </c>
      <c r="H218" s="31">
        <v>0</v>
      </c>
      <c r="I218" s="32">
        <v>45</v>
      </c>
      <c r="J218" s="28"/>
      <c r="K218" s="28"/>
      <c r="L218" s="29"/>
    </row>
    <row r="219" spans="1:12">
      <c r="A219" s="30"/>
      <c r="B219" s="25" t="s">
        <v>280</v>
      </c>
      <c r="C219" s="31">
        <v>0</v>
      </c>
      <c r="D219" s="32">
        <v>3</v>
      </c>
      <c r="E219" s="32">
        <v>3</v>
      </c>
      <c r="F219" s="32">
        <v>30</v>
      </c>
      <c r="G219" s="31">
        <v>0</v>
      </c>
      <c r="H219" s="31">
        <v>0</v>
      </c>
      <c r="I219" s="32">
        <v>36</v>
      </c>
      <c r="J219" s="28"/>
      <c r="K219" s="28"/>
      <c r="L219" s="29"/>
    </row>
    <row r="220" spans="1:12">
      <c r="A220" s="30"/>
      <c r="B220" s="25" t="s">
        <v>281</v>
      </c>
      <c r="C220" s="31">
        <v>0</v>
      </c>
      <c r="D220" s="32">
        <v>2</v>
      </c>
      <c r="E220" s="32">
        <v>1</v>
      </c>
      <c r="F220" s="32">
        <v>31</v>
      </c>
      <c r="G220" s="31">
        <v>0</v>
      </c>
      <c r="H220" s="31">
        <v>0</v>
      </c>
      <c r="I220" s="32">
        <v>34</v>
      </c>
      <c r="J220" s="28"/>
      <c r="K220" s="28"/>
      <c r="L220" s="29"/>
    </row>
    <row r="221" spans="1:12">
      <c r="A221" s="30"/>
      <c r="B221" s="25" t="s">
        <v>282</v>
      </c>
      <c r="C221" s="31">
        <v>0</v>
      </c>
      <c r="D221" s="32">
        <v>2</v>
      </c>
      <c r="E221" s="32">
        <v>6</v>
      </c>
      <c r="F221" s="32">
        <v>27</v>
      </c>
      <c r="G221" s="31">
        <v>0</v>
      </c>
      <c r="H221" s="31">
        <v>0</v>
      </c>
      <c r="I221" s="32">
        <v>35</v>
      </c>
      <c r="J221" s="28"/>
      <c r="K221" s="28"/>
      <c r="L221" s="29"/>
    </row>
    <row r="222" spans="1:12">
      <c r="A222" s="30"/>
      <c r="B222" s="25" t="s">
        <v>283</v>
      </c>
      <c r="C222" s="31">
        <v>0</v>
      </c>
      <c r="D222" s="32">
        <v>2</v>
      </c>
      <c r="E222" s="32">
        <v>5</v>
      </c>
      <c r="F222" s="32">
        <v>32</v>
      </c>
      <c r="G222" s="31">
        <v>0</v>
      </c>
      <c r="H222" s="31">
        <v>0</v>
      </c>
      <c r="I222" s="32">
        <v>39</v>
      </c>
      <c r="J222" s="28"/>
      <c r="K222" s="28"/>
      <c r="L222" s="29"/>
    </row>
    <row r="223" spans="1:12">
      <c r="A223" s="30"/>
      <c r="B223" s="25" t="s">
        <v>284</v>
      </c>
      <c r="C223" s="31">
        <v>0</v>
      </c>
      <c r="D223" s="32">
        <v>7</v>
      </c>
      <c r="E223" s="32">
        <v>8</v>
      </c>
      <c r="F223" s="32">
        <v>30</v>
      </c>
      <c r="G223" s="31">
        <v>0</v>
      </c>
      <c r="H223" s="31">
        <v>0</v>
      </c>
      <c r="I223" s="32">
        <v>45</v>
      </c>
      <c r="J223" s="28"/>
      <c r="K223" s="28"/>
      <c r="L223" s="29"/>
    </row>
    <row r="224" spans="1:12">
      <c r="A224" s="30"/>
      <c r="B224" s="25" t="s">
        <v>285</v>
      </c>
      <c r="C224" s="31">
        <v>0</v>
      </c>
      <c r="D224" s="32">
        <v>8</v>
      </c>
      <c r="E224" s="32">
        <v>2</v>
      </c>
      <c r="F224" s="32">
        <v>33</v>
      </c>
      <c r="G224" s="31">
        <v>0</v>
      </c>
      <c r="H224" s="31">
        <v>0</v>
      </c>
      <c r="I224" s="32">
        <v>43</v>
      </c>
      <c r="J224" s="28"/>
      <c r="K224" s="28"/>
      <c r="L224" s="29"/>
    </row>
    <row r="225" spans="1:12">
      <c r="A225" s="30"/>
      <c r="B225" s="25" t="s">
        <v>286</v>
      </c>
      <c r="C225" s="31">
        <v>0</v>
      </c>
      <c r="D225" s="32">
        <v>10</v>
      </c>
      <c r="E225" s="32">
        <v>3</v>
      </c>
      <c r="F225" s="32">
        <v>41</v>
      </c>
      <c r="G225" s="31">
        <v>0</v>
      </c>
      <c r="H225" s="31">
        <v>0</v>
      </c>
      <c r="I225" s="32">
        <v>54</v>
      </c>
      <c r="J225" s="28"/>
      <c r="K225" s="28"/>
      <c r="L225" s="29"/>
    </row>
    <row r="226" spans="1:12">
      <c r="A226" s="30"/>
      <c r="B226" s="25" t="s">
        <v>287</v>
      </c>
      <c r="C226" s="31">
        <v>0</v>
      </c>
      <c r="D226" s="32">
        <v>6</v>
      </c>
      <c r="E226" s="32">
        <v>8</v>
      </c>
      <c r="F226" s="32">
        <v>34</v>
      </c>
      <c r="G226" s="31">
        <v>0</v>
      </c>
      <c r="H226" s="31">
        <v>0</v>
      </c>
      <c r="I226" s="32">
        <v>48</v>
      </c>
      <c r="J226" s="28"/>
      <c r="K226" s="28"/>
      <c r="L226" s="29"/>
    </row>
    <row r="227" spans="1:12">
      <c r="A227" s="30"/>
      <c r="B227" s="25" t="s">
        <v>288</v>
      </c>
      <c r="C227" s="31">
        <v>0</v>
      </c>
      <c r="D227" s="32">
        <v>11</v>
      </c>
      <c r="E227" s="32">
        <v>10</v>
      </c>
      <c r="F227" s="32">
        <v>33</v>
      </c>
      <c r="G227" s="31">
        <v>0</v>
      </c>
      <c r="H227" s="31">
        <v>0</v>
      </c>
      <c r="I227" s="32">
        <v>54</v>
      </c>
      <c r="J227" s="28"/>
      <c r="K227" s="28"/>
      <c r="L227" s="29"/>
    </row>
    <row r="228" spans="1:12">
      <c r="A228" s="30"/>
      <c r="B228" s="25" t="s">
        <v>289</v>
      </c>
      <c r="C228" s="31">
        <v>0</v>
      </c>
      <c r="D228" s="32">
        <v>6</v>
      </c>
      <c r="E228" s="32">
        <v>10</v>
      </c>
      <c r="F228" s="32">
        <v>30</v>
      </c>
      <c r="G228" s="31">
        <v>0</v>
      </c>
      <c r="H228" s="31">
        <v>0</v>
      </c>
      <c r="I228" s="32">
        <v>46</v>
      </c>
      <c r="J228" s="28"/>
      <c r="K228" s="28"/>
      <c r="L228" s="29"/>
    </row>
    <row r="229" spans="1:12">
      <c r="A229" s="30"/>
      <c r="B229" s="25" t="s">
        <v>290</v>
      </c>
      <c r="C229" s="31">
        <v>0</v>
      </c>
      <c r="D229" s="32">
        <v>6</v>
      </c>
      <c r="E229" s="32">
        <v>9</v>
      </c>
      <c r="F229" s="32">
        <v>33</v>
      </c>
      <c r="G229" s="31">
        <v>0</v>
      </c>
      <c r="H229" s="31">
        <v>0</v>
      </c>
      <c r="I229" s="32">
        <v>48</v>
      </c>
      <c r="J229" s="28"/>
      <c r="K229" s="28"/>
      <c r="L229" s="29"/>
    </row>
    <row r="230" spans="1:12">
      <c r="A230" s="30"/>
      <c r="B230" s="25" t="s">
        <v>291</v>
      </c>
      <c r="C230" s="31">
        <v>0</v>
      </c>
      <c r="D230" s="32">
        <v>4</v>
      </c>
      <c r="E230" s="32">
        <v>7</v>
      </c>
      <c r="F230" s="32">
        <v>34</v>
      </c>
      <c r="G230" s="31">
        <v>0</v>
      </c>
      <c r="H230" s="31">
        <v>0</v>
      </c>
      <c r="I230" s="32">
        <v>45</v>
      </c>
      <c r="J230" s="28"/>
      <c r="K230" s="28"/>
      <c r="L230" s="29"/>
    </row>
    <row r="231" spans="1:12">
      <c r="A231" s="30"/>
      <c r="B231" s="25" t="s">
        <v>292</v>
      </c>
      <c r="C231" s="31">
        <v>0</v>
      </c>
      <c r="D231" s="32">
        <v>4</v>
      </c>
      <c r="E231" s="32">
        <v>6</v>
      </c>
      <c r="F231" s="32">
        <v>31</v>
      </c>
      <c r="G231" s="31">
        <v>0</v>
      </c>
      <c r="H231" s="31">
        <v>0</v>
      </c>
      <c r="I231" s="32">
        <v>41</v>
      </c>
      <c r="J231" s="28"/>
      <c r="K231" s="28"/>
      <c r="L231" s="29"/>
    </row>
    <row r="232" spans="1:12">
      <c r="A232" s="30"/>
      <c r="B232" s="25" t="s">
        <v>293</v>
      </c>
      <c r="C232" s="31">
        <v>0</v>
      </c>
      <c r="D232" s="32">
        <v>3</v>
      </c>
      <c r="E232" s="32">
        <v>9</v>
      </c>
      <c r="F232" s="32">
        <v>22</v>
      </c>
      <c r="G232" s="31">
        <v>0</v>
      </c>
      <c r="H232" s="31">
        <v>0</v>
      </c>
      <c r="I232" s="32">
        <v>34</v>
      </c>
      <c r="J232" s="28"/>
      <c r="K232" s="28"/>
      <c r="L232" s="29"/>
    </row>
    <row r="233" spans="1:12">
      <c r="A233" s="30"/>
      <c r="B233" s="25" t="s">
        <v>294</v>
      </c>
      <c r="C233" s="31">
        <v>0</v>
      </c>
      <c r="D233" s="32">
        <v>3</v>
      </c>
      <c r="E233" s="32">
        <v>5</v>
      </c>
      <c r="F233" s="32">
        <v>19</v>
      </c>
      <c r="G233" s="31">
        <v>0</v>
      </c>
      <c r="H233" s="31">
        <v>0</v>
      </c>
      <c r="I233" s="32">
        <v>27</v>
      </c>
      <c r="J233" s="28"/>
      <c r="K233" s="28"/>
      <c r="L233" s="29"/>
    </row>
    <row r="234" spans="1:12">
      <c r="A234" s="30"/>
      <c r="B234" s="25" t="s">
        <v>295</v>
      </c>
      <c r="C234" s="31">
        <v>0</v>
      </c>
      <c r="D234" s="32">
        <v>4</v>
      </c>
      <c r="E234" s="32">
        <v>6</v>
      </c>
      <c r="F234" s="32">
        <v>32</v>
      </c>
      <c r="G234" s="31">
        <v>0</v>
      </c>
      <c r="H234" s="31">
        <v>0</v>
      </c>
      <c r="I234" s="32">
        <v>42</v>
      </c>
      <c r="J234" s="28"/>
      <c r="K234" s="28"/>
      <c r="L234" s="29"/>
    </row>
    <row r="235" spans="1:12">
      <c r="A235" s="30"/>
      <c r="B235" s="25" t="s">
        <v>296</v>
      </c>
      <c r="C235" s="31">
        <v>0</v>
      </c>
      <c r="D235" s="32">
        <v>6</v>
      </c>
      <c r="E235" s="32">
        <v>4</v>
      </c>
      <c r="F235" s="32">
        <v>24</v>
      </c>
      <c r="G235" s="31">
        <v>0</v>
      </c>
      <c r="H235" s="31">
        <v>0</v>
      </c>
      <c r="I235" s="32">
        <v>34</v>
      </c>
      <c r="J235" s="28"/>
      <c r="K235" s="28"/>
      <c r="L235" s="29"/>
    </row>
    <row r="236" spans="1:12">
      <c r="A236" s="30"/>
      <c r="B236" s="25" t="s">
        <v>297</v>
      </c>
      <c r="C236" s="31">
        <v>0</v>
      </c>
      <c r="D236" s="32">
        <v>7</v>
      </c>
      <c r="E236" s="32">
        <v>7</v>
      </c>
      <c r="F236" s="32">
        <v>29</v>
      </c>
      <c r="G236" s="31">
        <v>0</v>
      </c>
      <c r="H236" s="31">
        <v>0</v>
      </c>
      <c r="I236" s="32">
        <v>43</v>
      </c>
      <c r="J236" s="28"/>
      <c r="K236" s="28"/>
      <c r="L236" s="29"/>
    </row>
    <row r="237" spans="1:12">
      <c r="A237" s="30"/>
      <c r="B237" s="25" t="s">
        <v>298</v>
      </c>
      <c r="C237" s="31">
        <v>0</v>
      </c>
      <c r="D237" s="32">
        <v>4</v>
      </c>
      <c r="E237" s="32">
        <v>5</v>
      </c>
      <c r="F237" s="32">
        <v>29</v>
      </c>
      <c r="G237" s="31">
        <v>0</v>
      </c>
      <c r="H237" s="31">
        <v>0</v>
      </c>
      <c r="I237" s="32">
        <v>38</v>
      </c>
      <c r="J237" s="28"/>
      <c r="K237" s="28"/>
      <c r="L237" s="29"/>
    </row>
    <row r="238" spans="1:12">
      <c r="A238" s="30"/>
      <c r="B238" s="25" t="s">
        <v>299</v>
      </c>
      <c r="C238" s="31">
        <v>0</v>
      </c>
      <c r="D238" s="32">
        <v>4</v>
      </c>
      <c r="E238" s="32">
        <v>6</v>
      </c>
      <c r="F238" s="32">
        <v>28</v>
      </c>
      <c r="G238" s="31">
        <v>0</v>
      </c>
      <c r="H238" s="31">
        <v>0</v>
      </c>
      <c r="I238" s="32">
        <v>38</v>
      </c>
      <c r="J238" s="28"/>
      <c r="K238" s="28"/>
      <c r="L238" s="29"/>
    </row>
    <row r="239" spans="1:12">
      <c r="A239" s="30"/>
      <c r="B239" s="25" t="s">
        <v>300</v>
      </c>
      <c r="C239" s="31">
        <v>0</v>
      </c>
      <c r="D239" s="32">
        <v>4</v>
      </c>
      <c r="E239" s="32">
        <v>1</v>
      </c>
      <c r="F239" s="32">
        <v>28</v>
      </c>
      <c r="G239" s="31">
        <v>0</v>
      </c>
      <c r="H239" s="31">
        <v>0</v>
      </c>
      <c r="I239" s="32">
        <v>33</v>
      </c>
      <c r="J239" s="28"/>
      <c r="K239" s="28"/>
      <c r="L239" s="29"/>
    </row>
    <row r="240" spans="1:12">
      <c r="A240" s="30"/>
      <c r="B240" s="25" t="s">
        <v>301</v>
      </c>
      <c r="C240" s="31">
        <v>0</v>
      </c>
      <c r="D240" s="32">
        <v>5</v>
      </c>
      <c r="E240" s="32">
        <v>3</v>
      </c>
      <c r="F240" s="32">
        <v>30</v>
      </c>
      <c r="G240" s="31">
        <v>0</v>
      </c>
      <c r="H240" s="31">
        <v>0</v>
      </c>
      <c r="I240" s="32">
        <v>38</v>
      </c>
      <c r="J240" s="28"/>
      <c r="K240" s="28"/>
      <c r="L240" s="29"/>
    </row>
    <row r="241" spans="1:12">
      <c r="A241" s="30"/>
      <c r="B241" s="25" t="s">
        <v>302</v>
      </c>
      <c r="C241" s="31">
        <v>0</v>
      </c>
      <c r="D241" s="32">
        <v>5</v>
      </c>
      <c r="E241" s="32">
        <v>3</v>
      </c>
      <c r="F241" s="32">
        <v>29</v>
      </c>
      <c r="G241" s="31">
        <v>0</v>
      </c>
      <c r="H241" s="31">
        <v>0</v>
      </c>
      <c r="I241" s="32">
        <v>37</v>
      </c>
      <c r="J241" s="28"/>
      <c r="K241" s="28"/>
      <c r="L241" s="29"/>
    </row>
    <row r="242" spans="1:12">
      <c r="A242" s="30"/>
      <c r="B242" s="25" t="s">
        <v>303</v>
      </c>
      <c r="C242" s="31">
        <v>0</v>
      </c>
      <c r="D242" s="32">
        <v>4</v>
      </c>
      <c r="E242" s="32">
        <v>3</v>
      </c>
      <c r="F242" s="32">
        <v>33</v>
      </c>
      <c r="G242" s="31">
        <v>0</v>
      </c>
      <c r="H242" s="31">
        <v>0</v>
      </c>
      <c r="I242" s="32">
        <v>40</v>
      </c>
      <c r="J242" s="28"/>
      <c r="K242" s="28"/>
      <c r="L242" s="29"/>
    </row>
    <row r="243" spans="1:12">
      <c r="A243" s="30"/>
      <c r="B243" s="25" t="s">
        <v>304</v>
      </c>
      <c r="C243" s="31">
        <v>0</v>
      </c>
      <c r="D243" s="32">
        <v>7</v>
      </c>
      <c r="E243" s="32">
        <v>6</v>
      </c>
      <c r="F243" s="32">
        <v>45</v>
      </c>
      <c r="G243" s="31">
        <v>0</v>
      </c>
      <c r="H243" s="31">
        <v>0</v>
      </c>
      <c r="I243" s="32">
        <v>58</v>
      </c>
      <c r="J243" s="28"/>
      <c r="K243" s="28"/>
      <c r="L243" s="29"/>
    </row>
    <row r="244" spans="1:12">
      <c r="A244" s="30"/>
      <c r="B244" s="25" t="s">
        <v>305</v>
      </c>
      <c r="C244" s="31">
        <v>0</v>
      </c>
      <c r="D244" s="32">
        <v>6</v>
      </c>
      <c r="E244" s="32">
        <v>6</v>
      </c>
      <c r="F244" s="32">
        <v>47</v>
      </c>
      <c r="G244" s="31">
        <v>0</v>
      </c>
      <c r="H244" s="31">
        <v>0</v>
      </c>
      <c r="I244" s="32">
        <v>59</v>
      </c>
      <c r="J244" s="28"/>
      <c r="K244" s="28"/>
      <c r="L244" s="29"/>
    </row>
    <row r="245" spans="1:12">
      <c r="A245" s="30"/>
      <c r="B245" s="25" t="s">
        <v>306</v>
      </c>
      <c r="C245" s="31">
        <v>0</v>
      </c>
      <c r="D245" s="32">
        <v>5</v>
      </c>
      <c r="E245" s="32">
        <v>8</v>
      </c>
      <c r="F245" s="32">
        <v>53</v>
      </c>
      <c r="G245" s="31">
        <v>0</v>
      </c>
      <c r="H245" s="31">
        <v>0</v>
      </c>
      <c r="I245" s="32">
        <v>66</v>
      </c>
      <c r="J245" s="28"/>
      <c r="K245" s="28"/>
      <c r="L245" s="29"/>
    </row>
    <row r="246" spans="1:12">
      <c r="A246" s="30"/>
      <c r="B246" s="25" t="s">
        <v>307</v>
      </c>
      <c r="C246" s="31">
        <v>0</v>
      </c>
      <c r="D246" s="32">
        <v>4</v>
      </c>
      <c r="E246" s="32">
        <v>12</v>
      </c>
      <c r="F246" s="32">
        <v>44</v>
      </c>
      <c r="G246" s="31">
        <v>0</v>
      </c>
      <c r="H246" s="31">
        <v>0</v>
      </c>
      <c r="I246" s="32">
        <v>60</v>
      </c>
      <c r="J246" s="28"/>
      <c r="K246" s="28"/>
      <c r="L246" s="29"/>
    </row>
    <row r="247" spans="1:12">
      <c r="A247" s="30"/>
      <c r="B247" s="25" t="s">
        <v>308</v>
      </c>
      <c r="C247" s="31">
        <v>0</v>
      </c>
      <c r="D247" s="32">
        <v>3</v>
      </c>
      <c r="E247" s="32">
        <v>9</v>
      </c>
      <c r="F247" s="32">
        <v>38</v>
      </c>
      <c r="G247" s="31">
        <v>0</v>
      </c>
      <c r="H247" s="31">
        <v>0</v>
      </c>
      <c r="I247" s="32">
        <v>50</v>
      </c>
      <c r="J247" s="28"/>
      <c r="K247" s="28"/>
      <c r="L247" s="29"/>
    </row>
    <row r="248" spans="1:12">
      <c r="A248" s="30"/>
      <c r="B248" s="25" t="s">
        <v>309</v>
      </c>
      <c r="C248" s="31">
        <v>0</v>
      </c>
      <c r="D248" s="32">
        <v>3</v>
      </c>
      <c r="E248" s="32">
        <v>6</v>
      </c>
      <c r="F248" s="32">
        <v>44</v>
      </c>
      <c r="G248" s="31">
        <v>0</v>
      </c>
      <c r="H248" s="31">
        <v>0</v>
      </c>
      <c r="I248" s="32">
        <v>53</v>
      </c>
      <c r="J248" s="28"/>
      <c r="K248" s="28"/>
      <c r="L248" s="29"/>
    </row>
    <row r="249" spans="1:12">
      <c r="A249" s="30"/>
      <c r="B249" s="25" t="s">
        <v>310</v>
      </c>
      <c r="C249" s="31">
        <v>0</v>
      </c>
      <c r="D249" s="32">
        <v>4</v>
      </c>
      <c r="E249" s="32">
        <v>11</v>
      </c>
      <c r="F249" s="32">
        <v>53</v>
      </c>
      <c r="G249" s="31">
        <v>0</v>
      </c>
      <c r="H249" s="31">
        <v>0</v>
      </c>
      <c r="I249" s="32">
        <v>68</v>
      </c>
      <c r="J249" s="28"/>
      <c r="K249" s="28"/>
      <c r="L249" s="29"/>
    </row>
    <row r="250" spans="1:12">
      <c r="A250" s="30"/>
      <c r="B250" s="25" t="s">
        <v>311</v>
      </c>
      <c r="C250" s="31">
        <v>0</v>
      </c>
      <c r="D250" s="32">
        <v>5</v>
      </c>
      <c r="E250" s="32">
        <v>7</v>
      </c>
      <c r="F250" s="32">
        <v>45</v>
      </c>
      <c r="G250" s="31">
        <v>0</v>
      </c>
      <c r="H250" s="31">
        <v>0</v>
      </c>
      <c r="I250" s="32">
        <v>57</v>
      </c>
      <c r="J250" s="28"/>
      <c r="K250" s="28"/>
      <c r="L250" s="29"/>
    </row>
    <row r="251" spans="1:12">
      <c r="A251" s="30"/>
      <c r="B251" s="25" t="s">
        <v>312</v>
      </c>
      <c r="C251" s="31">
        <v>0</v>
      </c>
      <c r="D251" s="32">
        <v>6</v>
      </c>
      <c r="E251" s="32">
        <v>12</v>
      </c>
      <c r="F251" s="32">
        <v>44</v>
      </c>
      <c r="G251" s="31">
        <v>0</v>
      </c>
      <c r="H251" s="31">
        <v>0</v>
      </c>
      <c r="I251" s="32">
        <v>62</v>
      </c>
      <c r="J251" s="28"/>
      <c r="K251" s="28"/>
      <c r="L251" s="29"/>
    </row>
    <row r="252" spans="1:12">
      <c r="A252" s="30"/>
      <c r="B252" s="25" t="s">
        <v>313</v>
      </c>
      <c r="C252" s="31">
        <v>0</v>
      </c>
      <c r="D252" s="32">
        <v>6</v>
      </c>
      <c r="E252" s="32">
        <v>16</v>
      </c>
      <c r="F252" s="32">
        <v>40</v>
      </c>
      <c r="G252" s="31">
        <v>0</v>
      </c>
      <c r="H252" s="31">
        <v>0</v>
      </c>
      <c r="I252" s="32">
        <v>62</v>
      </c>
      <c r="J252" s="28"/>
      <c r="K252" s="28"/>
      <c r="L252" s="29"/>
    </row>
    <row r="253" spans="1:12">
      <c r="A253" s="30"/>
      <c r="B253" s="25" t="s">
        <v>314</v>
      </c>
      <c r="C253" s="31">
        <v>0</v>
      </c>
      <c r="D253" s="32">
        <v>7</v>
      </c>
      <c r="E253" s="32">
        <v>9</v>
      </c>
      <c r="F253" s="32">
        <v>46</v>
      </c>
      <c r="G253" s="31">
        <v>0</v>
      </c>
      <c r="H253" s="31">
        <v>0</v>
      </c>
      <c r="I253" s="32">
        <v>62</v>
      </c>
      <c r="J253" s="28"/>
      <c r="K253" s="28"/>
      <c r="L253" s="29"/>
    </row>
    <row r="254" spans="1:12">
      <c r="A254" s="30"/>
      <c r="B254" s="25" t="s">
        <v>315</v>
      </c>
      <c r="C254" s="31">
        <v>0</v>
      </c>
      <c r="D254" s="32">
        <v>5</v>
      </c>
      <c r="E254" s="32">
        <v>5</v>
      </c>
      <c r="F254" s="32">
        <v>34</v>
      </c>
      <c r="G254" s="31">
        <v>0</v>
      </c>
      <c r="H254" s="31">
        <v>0</v>
      </c>
      <c r="I254" s="32">
        <v>44</v>
      </c>
      <c r="J254" s="28"/>
      <c r="K254" s="28"/>
      <c r="L254" s="29"/>
    </row>
    <row r="255" spans="1:12">
      <c r="A255" s="30"/>
      <c r="B255" s="25" t="s">
        <v>316</v>
      </c>
      <c r="C255" s="31">
        <v>0</v>
      </c>
      <c r="D255" s="32">
        <v>4</v>
      </c>
      <c r="E255" s="32">
        <v>8</v>
      </c>
      <c r="F255" s="32">
        <v>38</v>
      </c>
      <c r="G255" s="31">
        <v>0</v>
      </c>
      <c r="H255" s="31">
        <v>0</v>
      </c>
      <c r="I255" s="32">
        <v>50</v>
      </c>
      <c r="J255" s="28"/>
      <c r="K255" s="28"/>
      <c r="L255" s="29"/>
    </row>
    <row r="256" spans="1:12">
      <c r="A256" s="30"/>
      <c r="B256" s="25" t="s">
        <v>317</v>
      </c>
      <c r="C256" s="31">
        <v>0</v>
      </c>
      <c r="D256" s="32">
        <v>3</v>
      </c>
      <c r="E256" s="32">
        <v>4</v>
      </c>
      <c r="F256" s="32">
        <v>26</v>
      </c>
      <c r="G256" s="31">
        <v>0</v>
      </c>
      <c r="H256" s="31">
        <v>0</v>
      </c>
      <c r="I256" s="32">
        <v>33</v>
      </c>
      <c r="J256" s="28"/>
      <c r="K256" s="28"/>
      <c r="L256" s="29"/>
    </row>
    <row r="257" spans="1:12">
      <c r="A257" s="30"/>
      <c r="B257" s="25" t="s">
        <v>318</v>
      </c>
      <c r="C257" s="31">
        <v>0</v>
      </c>
      <c r="D257" s="32">
        <v>4</v>
      </c>
      <c r="E257" s="32">
        <v>3</v>
      </c>
      <c r="F257" s="32">
        <v>25</v>
      </c>
      <c r="G257" s="31">
        <v>0</v>
      </c>
      <c r="H257" s="31">
        <v>0</v>
      </c>
      <c r="I257" s="32">
        <v>32</v>
      </c>
      <c r="J257" s="28"/>
      <c r="K257" s="28"/>
      <c r="L257" s="29"/>
    </row>
    <row r="258" spans="1:12">
      <c r="A258" s="30"/>
      <c r="B258" s="25" t="s">
        <v>319</v>
      </c>
      <c r="C258" s="31">
        <v>0</v>
      </c>
      <c r="D258" s="32">
        <v>2</v>
      </c>
      <c r="E258" s="32">
        <v>5</v>
      </c>
      <c r="F258" s="32">
        <v>17</v>
      </c>
      <c r="G258" s="31">
        <v>0</v>
      </c>
      <c r="H258" s="31">
        <v>0</v>
      </c>
      <c r="I258" s="32">
        <v>24</v>
      </c>
      <c r="J258" s="28"/>
      <c r="K258" s="28"/>
      <c r="L258" s="29"/>
    </row>
    <row r="259" spans="1:12">
      <c r="A259" s="30"/>
      <c r="B259" s="25" t="s">
        <v>320</v>
      </c>
      <c r="C259" s="31">
        <v>0</v>
      </c>
      <c r="D259" s="32">
        <v>1</v>
      </c>
      <c r="E259" s="32">
        <v>4</v>
      </c>
      <c r="F259" s="32">
        <v>24</v>
      </c>
      <c r="G259" s="31">
        <v>0</v>
      </c>
      <c r="H259" s="31">
        <v>0</v>
      </c>
      <c r="I259" s="32">
        <v>29</v>
      </c>
      <c r="J259" s="28"/>
      <c r="K259" s="28"/>
      <c r="L259" s="29"/>
    </row>
    <row r="260" spans="1:12">
      <c r="A260" s="30"/>
      <c r="B260" s="25" t="s">
        <v>321</v>
      </c>
      <c r="C260" s="31">
        <v>0</v>
      </c>
      <c r="D260" s="32">
        <v>1</v>
      </c>
      <c r="E260" s="32">
        <v>2</v>
      </c>
      <c r="F260" s="32">
        <v>28</v>
      </c>
      <c r="G260" s="31">
        <v>0</v>
      </c>
      <c r="H260" s="31">
        <v>0</v>
      </c>
      <c r="I260" s="32">
        <v>31</v>
      </c>
      <c r="J260" s="28"/>
      <c r="K260" s="28"/>
      <c r="L260" s="29"/>
    </row>
    <row r="261" spans="1:12">
      <c r="A261" s="30"/>
      <c r="B261" s="25" t="s">
        <v>322</v>
      </c>
      <c r="C261" s="31">
        <v>0</v>
      </c>
      <c r="D261" s="32">
        <v>3</v>
      </c>
      <c r="E261" s="32">
        <v>4</v>
      </c>
      <c r="F261" s="32">
        <v>27</v>
      </c>
      <c r="G261" s="31">
        <v>0</v>
      </c>
      <c r="H261" s="31">
        <v>0</v>
      </c>
      <c r="I261" s="32">
        <v>34</v>
      </c>
      <c r="J261" s="28"/>
      <c r="K261" s="28"/>
      <c r="L261" s="29"/>
    </row>
    <row r="262" spans="1:12">
      <c r="A262" s="30"/>
      <c r="B262" s="25" t="s">
        <v>323</v>
      </c>
      <c r="C262" s="31">
        <v>0</v>
      </c>
      <c r="D262" s="32">
        <v>2</v>
      </c>
      <c r="E262" s="32">
        <v>7</v>
      </c>
      <c r="F262" s="32">
        <v>29</v>
      </c>
      <c r="G262" s="31">
        <v>0</v>
      </c>
      <c r="H262" s="31">
        <v>0</v>
      </c>
      <c r="I262" s="32">
        <v>38</v>
      </c>
      <c r="J262" s="28"/>
      <c r="K262" s="28"/>
      <c r="L262" s="29"/>
    </row>
    <row r="263" spans="1:12">
      <c r="A263" s="30"/>
      <c r="B263" s="25" t="s">
        <v>324</v>
      </c>
      <c r="C263" s="31">
        <v>0</v>
      </c>
      <c r="D263" s="32">
        <v>1</v>
      </c>
      <c r="E263" s="32">
        <v>4</v>
      </c>
      <c r="F263" s="32">
        <v>31</v>
      </c>
      <c r="G263" s="31">
        <v>0</v>
      </c>
      <c r="H263" s="31">
        <v>0</v>
      </c>
      <c r="I263" s="32">
        <v>36</v>
      </c>
      <c r="J263" s="28"/>
      <c r="K263" s="28"/>
      <c r="L263" s="29"/>
    </row>
    <row r="264" spans="1:12">
      <c r="A264" s="30"/>
      <c r="B264" s="25" t="s">
        <v>325</v>
      </c>
      <c r="C264" s="31">
        <v>0</v>
      </c>
      <c r="D264" s="32">
        <v>0</v>
      </c>
      <c r="E264" s="32">
        <v>7</v>
      </c>
      <c r="F264" s="32">
        <v>26</v>
      </c>
      <c r="G264" s="31">
        <v>0</v>
      </c>
      <c r="H264" s="31">
        <v>0</v>
      </c>
      <c r="I264" s="32">
        <v>33</v>
      </c>
      <c r="J264" s="28"/>
      <c r="K264" s="28"/>
      <c r="L264" s="29"/>
    </row>
    <row r="265" spans="1:12">
      <c r="A265" s="30"/>
      <c r="B265" s="25" t="s">
        <v>326</v>
      </c>
      <c r="C265" s="31">
        <v>0</v>
      </c>
      <c r="D265" s="32">
        <v>2</v>
      </c>
      <c r="E265" s="32">
        <v>6</v>
      </c>
      <c r="F265" s="32">
        <v>28</v>
      </c>
      <c r="G265" s="31">
        <v>0</v>
      </c>
      <c r="H265" s="31">
        <v>0</v>
      </c>
      <c r="I265" s="32">
        <v>36</v>
      </c>
      <c r="J265" s="28"/>
      <c r="K265" s="28"/>
      <c r="L265" s="29"/>
    </row>
    <row r="266" spans="1:12">
      <c r="A266" s="30"/>
      <c r="B266" s="25" t="s">
        <v>327</v>
      </c>
      <c r="C266" s="31">
        <v>0</v>
      </c>
      <c r="D266" s="32">
        <v>3</v>
      </c>
      <c r="E266" s="32">
        <v>3</v>
      </c>
      <c r="F266" s="32">
        <v>33</v>
      </c>
      <c r="G266" s="31">
        <v>0</v>
      </c>
      <c r="H266" s="31">
        <v>0</v>
      </c>
      <c r="I266" s="32">
        <v>39</v>
      </c>
      <c r="J266" s="28"/>
      <c r="K266" s="28"/>
      <c r="L266" s="29"/>
    </row>
    <row r="267" spans="1:12">
      <c r="A267" s="30"/>
      <c r="B267" s="25" t="s">
        <v>328</v>
      </c>
      <c r="C267" s="31">
        <v>0</v>
      </c>
      <c r="D267" s="32">
        <v>4</v>
      </c>
      <c r="E267" s="32">
        <v>4</v>
      </c>
      <c r="F267" s="32">
        <v>27</v>
      </c>
      <c r="G267" s="31">
        <v>0</v>
      </c>
      <c r="H267" s="31">
        <v>0</v>
      </c>
      <c r="I267" s="32">
        <v>35</v>
      </c>
      <c r="J267" s="28"/>
      <c r="K267" s="28"/>
      <c r="L267" s="29"/>
    </row>
    <row r="268" spans="1:12">
      <c r="A268" s="30"/>
      <c r="B268" s="25" t="s">
        <v>329</v>
      </c>
      <c r="C268" s="31">
        <v>0</v>
      </c>
      <c r="D268" s="32">
        <v>2</v>
      </c>
      <c r="E268" s="32">
        <v>4</v>
      </c>
      <c r="F268" s="32">
        <v>24</v>
      </c>
      <c r="G268" s="31">
        <v>0</v>
      </c>
      <c r="H268" s="31">
        <v>0</v>
      </c>
      <c r="I268" s="32">
        <v>30</v>
      </c>
      <c r="J268" s="28"/>
      <c r="K268" s="28"/>
      <c r="L268" s="29"/>
    </row>
    <row r="269" spans="1:12">
      <c r="A269" s="30"/>
      <c r="B269" s="25" t="s">
        <v>330</v>
      </c>
      <c r="C269" s="31">
        <v>0</v>
      </c>
      <c r="D269" s="32">
        <v>5</v>
      </c>
      <c r="E269" s="32">
        <v>2</v>
      </c>
      <c r="F269" s="32">
        <v>28</v>
      </c>
      <c r="G269" s="31">
        <v>0</v>
      </c>
      <c r="H269" s="31">
        <v>0</v>
      </c>
      <c r="I269" s="32">
        <v>35</v>
      </c>
      <c r="J269" s="28"/>
      <c r="K269" s="28"/>
      <c r="L269" s="29"/>
    </row>
    <row r="270" spans="1:12">
      <c r="A270" s="30"/>
      <c r="B270" s="25" t="s">
        <v>331</v>
      </c>
      <c r="C270" s="31">
        <v>0</v>
      </c>
      <c r="D270" s="32">
        <v>2</v>
      </c>
      <c r="E270" s="32">
        <v>4</v>
      </c>
      <c r="F270" s="32">
        <v>22</v>
      </c>
      <c r="G270" s="31">
        <v>0</v>
      </c>
      <c r="H270" s="31">
        <v>0</v>
      </c>
      <c r="I270" s="32">
        <v>28</v>
      </c>
      <c r="J270" s="28"/>
      <c r="K270" s="28"/>
      <c r="L270" s="29"/>
    </row>
    <row r="271" spans="1:12">
      <c r="A271" s="30"/>
      <c r="B271" s="25" t="s">
        <v>332</v>
      </c>
      <c r="C271" s="31">
        <v>0</v>
      </c>
      <c r="D271" s="32">
        <v>1</v>
      </c>
      <c r="E271" s="32">
        <v>6</v>
      </c>
      <c r="F271" s="32">
        <v>11</v>
      </c>
      <c r="G271" s="31">
        <v>0</v>
      </c>
      <c r="H271" s="31">
        <v>0</v>
      </c>
      <c r="I271" s="32">
        <v>18</v>
      </c>
      <c r="J271" s="28"/>
      <c r="K271" s="28"/>
      <c r="L271" s="29"/>
    </row>
    <row r="272" spans="1:12">
      <c r="A272" s="30"/>
      <c r="B272" s="25" t="s">
        <v>333</v>
      </c>
      <c r="C272" s="31">
        <v>0</v>
      </c>
      <c r="D272" s="32">
        <v>5</v>
      </c>
      <c r="E272" s="32">
        <v>7</v>
      </c>
      <c r="F272" s="32">
        <v>19</v>
      </c>
      <c r="G272" s="31">
        <v>0</v>
      </c>
      <c r="H272" s="31">
        <v>0</v>
      </c>
      <c r="I272" s="32">
        <v>31</v>
      </c>
      <c r="J272" s="28"/>
      <c r="K272" s="28"/>
      <c r="L272" s="29"/>
    </row>
    <row r="273" spans="1:12">
      <c r="A273" s="30"/>
      <c r="B273" s="25" t="s">
        <v>334</v>
      </c>
      <c r="C273" s="31">
        <v>0</v>
      </c>
      <c r="D273" s="32">
        <v>3</v>
      </c>
      <c r="E273" s="32">
        <v>6</v>
      </c>
      <c r="F273" s="32">
        <v>29</v>
      </c>
      <c r="G273" s="31">
        <v>0</v>
      </c>
      <c r="H273" s="31">
        <v>0</v>
      </c>
      <c r="I273" s="32">
        <v>38</v>
      </c>
      <c r="J273" s="28"/>
      <c r="K273" s="28"/>
      <c r="L273" s="29"/>
    </row>
    <row r="274" spans="1:12">
      <c r="A274" s="30"/>
      <c r="B274" s="25" t="s">
        <v>335</v>
      </c>
      <c r="C274" s="31">
        <v>0</v>
      </c>
      <c r="D274" s="32">
        <v>5</v>
      </c>
      <c r="E274" s="32">
        <v>8</v>
      </c>
      <c r="F274" s="32">
        <v>26</v>
      </c>
      <c r="G274" s="31">
        <v>0</v>
      </c>
      <c r="H274" s="31">
        <v>0</v>
      </c>
      <c r="I274" s="32">
        <v>39</v>
      </c>
      <c r="J274" s="28"/>
      <c r="K274" s="28"/>
      <c r="L274" s="29"/>
    </row>
    <row r="275" spans="1:12">
      <c r="A275" s="30"/>
      <c r="B275" s="25" t="s">
        <v>336</v>
      </c>
      <c r="C275" s="31">
        <v>0</v>
      </c>
      <c r="D275" s="32">
        <v>6</v>
      </c>
      <c r="E275" s="32">
        <v>7</v>
      </c>
      <c r="F275" s="32">
        <v>34</v>
      </c>
      <c r="G275" s="31">
        <v>0</v>
      </c>
      <c r="H275" s="31">
        <v>0</v>
      </c>
      <c r="I275" s="32">
        <v>47</v>
      </c>
      <c r="J275" s="28"/>
      <c r="K275" s="28"/>
      <c r="L275" s="29"/>
    </row>
    <row r="276" spans="1:12">
      <c r="A276" s="30"/>
      <c r="B276" s="25" t="s">
        <v>337</v>
      </c>
      <c r="C276" s="31">
        <v>0</v>
      </c>
      <c r="D276" s="32">
        <v>5</v>
      </c>
      <c r="E276" s="32">
        <v>8</v>
      </c>
      <c r="F276" s="32">
        <v>41</v>
      </c>
      <c r="G276" s="31">
        <v>0</v>
      </c>
      <c r="H276" s="31">
        <v>0</v>
      </c>
      <c r="I276" s="32">
        <v>54</v>
      </c>
      <c r="J276" s="28"/>
      <c r="K276" s="28"/>
      <c r="L276" s="29"/>
    </row>
    <row r="277" spans="1:12">
      <c r="A277" s="30"/>
      <c r="B277" s="25" t="s">
        <v>338</v>
      </c>
      <c r="C277" s="31">
        <v>0</v>
      </c>
      <c r="D277" s="32">
        <v>7</v>
      </c>
      <c r="E277" s="32">
        <v>10</v>
      </c>
      <c r="F277" s="32">
        <v>51</v>
      </c>
      <c r="G277" s="31">
        <v>0</v>
      </c>
      <c r="H277" s="31">
        <v>0</v>
      </c>
      <c r="I277" s="32">
        <v>68</v>
      </c>
      <c r="J277" s="28"/>
      <c r="K277" s="28"/>
      <c r="L277" s="29"/>
    </row>
    <row r="278" spans="1:12">
      <c r="A278" s="30"/>
      <c r="B278" s="25" t="s">
        <v>339</v>
      </c>
      <c r="C278" s="31">
        <v>0</v>
      </c>
      <c r="D278" s="32">
        <v>6</v>
      </c>
      <c r="E278" s="32">
        <v>9</v>
      </c>
      <c r="F278" s="32">
        <v>45</v>
      </c>
      <c r="G278" s="31">
        <v>0</v>
      </c>
      <c r="H278" s="31">
        <v>0</v>
      </c>
      <c r="I278" s="32">
        <v>60</v>
      </c>
      <c r="J278" s="28"/>
      <c r="K278" s="28"/>
      <c r="L278" s="29"/>
    </row>
    <row r="279" spans="1:12">
      <c r="A279" s="30"/>
      <c r="B279" s="25" t="s">
        <v>340</v>
      </c>
      <c r="C279" s="31">
        <v>0</v>
      </c>
      <c r="D279" s="32">
        <v>3</v>
      </c>
      <c r="E279" s="32">
        <v>11</v>
      </c>
      <c r="F279" s="32">
        <v>50</v>
      </c>
      <c r="G279" s="31">
        <v>0</v>
      </c>
      <c r="H279" s="31">
        <v>0</v>
      </c>
      <c r="I279" s="32">
        <v>64</v>
      </c>
      <c r="J279" s="28"/>
      <c r="K279" s="28"/>
      <c r="L279" s="29"/>
    </row>
    <row r="280" spans="1:12">
      <c r="A280" s="30"/>
      <c r="B280" s="25" t="s">
        <v>341</v>
      </c>
      <c r="C280" s="31">
        <v>0</v>
      </c>
      <c r="D280" s="32">
        <v>2</v>
      </c>
      <c r="E280" s="32">
        <v>1</v>
      </c>
      <c r="F280" s="32">
        <v>44</v>
      </c>
      <c r="G280" s="31">
        <v>0</v>
      </c>
      <c r="H280" s="31">
        <v>0</v>
      </c>
      <c r="I280" s="32">
        <v>47</v>
      </c>
      <c r="J280" s="28"/>
      <c r="K280" s="28"/>
      <c r="L280" s="29"/>
    </row>
    <row r="281" spans="1:12">
      <c r="A281" s="30"/>
      <c r="B281" s="25" t="s">
        <v>342</v>
      </c>
      <c r="C281" s="31">
        <v>0</v>
      </c>
      <c r="D281" s="32">
        <v>5</v>
      </c>
      <c r="E281" s="32">
        <v>5</v>
      </c>
      <c r="F281" s="32">
        <v>43</v>
      </c>
      <c r="G281" s="31">
        <v>0</v>
      </c>
      <c r="H281" s="31">
        <v>0</v>
      </c>
      <c r="I281" s="32">
        <v>53</v>
      </c>
      <c r="J281" s="28"/>
      <c r="K281" s="28"/>
      <c r="L281" s="29"/>
    </row>
    <row r="282" spans="1:12">
      <c r="A282" s="30"/>
      <c r="B282" s="25" t="s">
        <v>343</v>
      </c>
      <c r="C282" s="31">
        <v>0</v>
      </c>
      <c r="D282" s="32">
        <v>4</v>
      </c>
      <c r="E282" s="32">
        <v>6</v>
      </c>
      <c r="F282" s="32">
        <v>39</v>
      </c>
      <c r="G282" s="31">
        <v>0</v>
      </c>
      <c r="H282" s="31">
        <v>0</v>
      </c>
      <c r="I282" s="32">
        <v>49</v>
      </c>
      <c r="J282" s="28"/>
      <c r="K282" s="28"/>
      <c r="L282" s="29"/>
    </row>
    <row r="283" spans="1:12">
      <c r="A283" s="30"/>
      <c r="B283" s="25" t="s">
        <v>344</v>
      </c>
      <c r="C283" s="31">
        <v>0</v>
      </c>
      <c r="D283" s="32">
        <v>5</v>
      </c>
      <c r="E283" s="32">
        <v>2</v>
      </c>
      <c r="F283" s="32">
        <v>41</v>
      </c>
      <c r="G283" s="31">
        <v>0</v>
      </c>
      <c r="H283" s="31">
        <v>0</v>
      </c>
      <c r="I283" s="32">
        <v>48</v>
      </c>
      <c r="J283" s="28"/>
      <c r="K283" s="28"/>
      <c r="L283" s="29"/>
    </row>
    <row r="284" spans="1:12">
      <c r="A284" s="30"/>
      <c r="B284" s="25" t="s">
        <v>345</v>
      </c>
      <c r="C284" s="31">
        <v>0</v>
      </c>
      <c r="D284" s="32">
        <v>7</v>
      </c>
      <c r="E284" s="32">
        <v>3</v>
      </c>
      <c r="F284" s="32">
        <v>42</v>
      </c>
      <c r="G284" s="31">
        <v>0</v>
      </c>
      <c r="H284" s="31">
        <v>0</v>
      </c>
      <c r="I284" s="32">
        <v>52</v>
      </c>
      <c r="J284" s="28"/>
      <c r="K284" s="28"/>
      <c r="L284" s="29"/>
    </row>
    <row r="285" spans="1:12">
      <c r="A285" s="30"/>
      <c r="B285" s="25" t="s">
        <v>346</v>
      </c>
      <c r="C285" s="31">
        <v>0</v>
      </c>
      <c r="D285" s="32">
        <v>8</v>
      </c>
      <c r="E285" s="32">
        <v>2</v>
      </c>
      <c r="F285" s="32">
        <v>35</v>
      </c>
      <c r="G285" s="31">
        <v>0</v>
      </c>
      <c r="H285" s="31">
        <v>0</v>
      </c>
      <c r="I285" s="32">
        <v>45</v>
      </c>
      <c r="J285" s="28"/>
      <c r="K285" s="28"/>
      <c r="L285" s="29"/>
    </row>
    <row r="286" spans="1:12">
      <c r="A286" s="30"/>
      <c r="B286" s="25" t="s">
        <v>347</v>
      </c>
      <c r="C286" s="31">
        <v>0</v>
      </c>
      <c r="D286" s="32">
        <v>4</v>
      </c>
      <c r="E286" s="32">
        <v>5</v>
      </c>
      <c r="F286" s="32">
        <v>37</v>
      </c>
      <c r="G286" s="31">
        <v>0</v>
      </c>
      <c r="H286" s="31">
        <v>0</v>
      </c>
      <c r="I286" s="32">
        <v>46</v>
      </c>
      <c r="J286" s="28"/>
      <c r="K286" s="28"/>
      <c r="L286" s="29"/>
    </row>
    <row r="287" spans="1:12">
      <c r="A287" s="30"/>
      <c r="B287" s="25" t="s">
        <v>348</v>
      </c>
      <c r="C287" s="31">
        <v>0</v>
      </c>
      <c r="D287" s="32">
        <v>4</v>
      </c>
      <c r="E287" s="32">
        <v>4</v>
      </c>
      <c r="F287" s="32">
        <v>31</v>
      </c>
      <c r="G287" s="31">
        <v>0</v>
      </c>
      <c r="H287" s="31">
        <v>0</v>
      </c>
      <c r="I287" s="32">
        <v>39</v>
      </c>
      <c r="J287" s="28"/>
      <c r="K287" s="28"/>
      <c r="L287" s="29"/>
    </row>
    <row r="288" spans="1:12">
      <c r="A288" s="30"/>
      <c r="B288" s="25" t="s">
        <v>349</v>
      </c>
      <c r="C288" s="31">
        <v>0</v>
      </c>
      <c r="D288" s="32">
        <v>6</v>
      </c>
      <c r="E288" s="32">
        <v>2</v>
      </c>
      <c r="F288" s="32">
        <v>30</v>
      </c>
      <c r="G288" s="31">
        <v>0</v>
      </c>
      <c r="H288" s="31">
        <v>0</v>
      </c>
      <c r="I288" s="32">
        <v>38</v>
      </c>
      <c r="J288" s="28"/>
      <c r="K288" s="28"/>
      <c r="L288" s="29"/>
    </row>
    <row r="289" spans="1:12">
      <c r="A289" s="30"/>
      <c r="B289" s="25" t="s">
        <v>350</v>
      </c>
      <c r="C289" s="31">
        <v>0</v>
      </c>
      <c r="D289" s="32">
        <v>6</v>
      </c>
      <c r="E289" s="32">
        <v>4</v>
      </c>
      <c r="F289" s="32">
        <v>43</v>
      </c>
      <c r="G289" s="31">
        <v>0</v>
      </c>
      <c r="H289" s="31">
        <v>0</v>
      </c>
      <c r="I289" s="32">
        <v>53</v>
      </c>
      <c r="J289" s="28"/>
      <c r="K289" s="28"/>
      <c r="L289" s="29"/>
    </row>
    <row r="290" spans="1:12">
      <c r="A290" s="30"/>
      <c r="B290" s="25" t="s">
        <v>351</v>
      </c>
      <c r="C290" s="31">
        <v>0</v>
      </c>
      <c r="D290" s="32">
        <v>0</v>
      </c>
      <c r="E290" s="32">
        <v>2</v>
      </c>
      <c r="F290" s="32">
        <v>34</v>
      </c>
      <c r="G290" s="31">
        <v>0</v>
      </c>
      <c r="H290" s="31">
        <v>0</v>
      </c>
      <c r="I290" s="32">
        <v>36</v>
      </c>
      <c r="J290" s="28"/>
      <c r="K290" s="28"/>
      <c r="L290" s="29"/>
    </row>
    <row r="291" spans="1:12">
      <c r="A291" s="30"/>
      <c r="B291" s="25" t="s">
        <v>352</v>
      </c>
      <c r="C291" s="31">
        <v>0</v>
      </c>
      <c r="D291" s="32">
        <v>5</v>
      </c>
      <c r="E291" s="32">
        <v>3</v>
      </c>
      <c r="F291" s="32">
        <v>38</v>
      </c>
      <c r="G291" s="31">
        <v>0</v>
      </c>
      <c r="H291" s="31">
        <v>0</v>
      </c>
      <c r="I291" s="32">
        <v>46</v>
      </c>
      <c r="J291" s="28"/>
      <c r="K291" s="28"/>
      <c r="L291" s="29"/>
    </row>
    <row r="292" spans="1:12">
      <c r="A292" s="30"/>
      <c r="B292" s="25" t="s">
        <v>353</v>
      </c>
      <c r="C292" s="31">
        <v>0</v>
      </c>
      <c r="D292" s="32">
        <v>3</v>
      </c>
      <c r="E292" s="32">
        <v>5</v>
      </c>
      <c r="F292" s="32">
        <v>41</v>
      </c>
      <c r="G292" s="31">
        <v>0</v>
      </c>
      <c r="H292" s="31">
        <v>0</v>
      </c>
      <c r="I292" s="32">
        <v>49</v>
      </c>
      <c r="J292" s="28"/>
      <c r="K292" s="28"/>
      <c r="L292" s="29"/>
    </row>
    <row r="293" spans="1:12">
      <c r="A293" s="30"/>
      <c r="B293" s="25" t="s">
        <v>354</v>
      </c>
      <c r="C293" s="31">
        <v>0</v>
      </c>
      <c r="D293" s="32">
        <v>4</v>
      </c>
      <c r="E293" s="32">
        <v>3</v>
      </c>
      <c r="F293" s="32">
        <v>54</v>
      </c>
      <c r="G293" s="31">
        <v>0</v>
      </c>
      <c r="H293" s="31">
        <v>0</v>
      </c>
      <c r="I293" s="32">
        <v>61</v>
      </c>
      <c r="J293" s="28"/>
      <c r="K293" s="28"/>
      <c r="L293" s="29"/>
    </row>
    <row r="294" spans="1:12">
      <c r="A294" s="30"/>
      <c r="B294" s="25" t="s">
        <v>355</v>
      </c>
      <c r="C294" s="31">
        <v>0</v>
      </c>
      <c r="D294" s="32">
        <v>1</v>
      </c>
      <c r="E294" s="32">
        <v>8</v>
      </c>
      <c r="F294" s="32">
        <v>66</v>
      </c>
      <c r="G294" s="31">
        <v>0</v>
      </c>
      <c r="H294" s="31">
        <v>0</v>
      </c>
      <c r="I294" s="32">
        <v>75</v>
      </c>
      <c r="J294" s="28"/>
      <c r="K294" s="28"/>
      <c r="L294" s="29"/>
    </row>
    <row r="295" spans="1:12">
      <c r="A295" s="30"/>
      <c r="B295" s="25" t="s">
        <v>356</v>
      </c>
      <c r="C295" s="31">
        <v>0</v>
      </c>
      <c r="D295" s="32">
        <v>5</v>
      </c>
      <c r="E295" s="32">
        <v>9</v>
      </c>
      <c r="F295" s="32">
        <v>66</v>
      </c>
      <c r="G295" s="31">
        <v>0</v>
      </c>
      <c r="H295" s="31">
        <v>0</v>
      </c>
      <c r="I295" s="32">
        <v>80</v>
      </c>
      <c r="J295" s="28"/>
      <c r="K295" s="28"/>
      <c r="L295" s="29"/>
    </row>
    <row r="296" spans="1:12">
      <c r="A296" s="30"/>
      <c r="B296" s="25" t="s">
        <v>357</v>
      </c>
      <c r="C296" s="31">
        <v>0</v>
      </c>
      <c r="D296" s="32">
        <v>2</v>
      </c>
      <c r="E296" s="32">
        <v>5</v>
      </c>
      <c r="F296" s="32">
        <v>57</v>
      </c>
      <c r="G296" s="31">
        <v>0</v>
      </c>
      <c r="H296" s="31">
        <v>0</v>
      </c>
      <c r="I296" s="32">
        <v>64</v>
      </c>
      <c r="J296" s="28"/>
      <c r="K296" s="28"/>
      <c r="L296" s="29"/>
    </row>
    <row r="297" spans="1:12">
      <c r="A297" s="30"/>
      <c r="B297" s="25" t="s">
        <v>358</v>
      </c>
      <c r="C297" s="31">
        <v>0</v>
      </c>
      <c r="D297" s="32">
        <v>0</v>
      </c>
      <c r="E297" s="32">
        <v>6</v>
      </c>
      <c r="F297" s="32">
        <v>36</v>
      </c>
      <c r="G297" s="31">
        <v>0</v>
      </c>
      <c r="H297" s="31">
        <v>0</v>
      </c>
      <c r="I297" s="32">
        <v>42</v>
      </c>
      <c r="J297" s="28"/>
      <c r="K297" s="28"/>
      <c r="L297" s="29"/>
    </row>
    <row r="298" spans="1:12">
      <c r="A298" s="30"/>
      <c r="B298" s="25" t="s">
        <v>359</v>
      </c>
      <c r="C298" s="31">
        <v>0</v>
      </c>
      <c r="D298" s="32">
        <v>6</v>
      </c>
      <c r="E298" s="32">
        <v>7</v>
      </c>
      <c r="F298" s="32">
        <v>56</v>
      </c>
      <c r="G298" s="31">
        <v>0</v>
      </c>
      <c r="H298" s="31">
        <v>0</v>
      </c>
      <c r="I298" s="32">
        <v>69</v>
      </c>
      <c r="J298" s="28"/>
      <c r="K298" s="28"/>
      <c r="L298" s="29"/>
    </row>
    <row r="299" spans="1:12">
      <c r="A299" s="30"/>
      <c r="B299" s="25" t="s">
        <v>360</v>
      </c>
      <c r="C299" s="31">
        <v>0</v>
      </c>
      <c r="D299" s="32">
        <v>2</v>
      </c>
      <c r="E299" s="32">
        <v>5</v>
      </c>
      <c r="F299" s="32">
        <v>54</v>
      </c>
      <c r="G299" s="31">
        <v>0</v>
      </c>
      <c r="H299" s="31">
        <v>0</v>
      </c>
      <c r="I299" s="32">
        <v>61</v>
      </c>
      <c r="J299" s="28"/>
      <c r="K299" s="28"/>
      <c r="L299" s="29"/>
    </row>
    <row r="300" spans="1:12">
      <c r="A300" s="30"/>
      <c r="B300" s="25" t="s">
        <v>361</v>
      </c>
      <c r="C300" s="31">
        <v>0</v>
      </c>
      <c r="D300" s="32">
        <v>1</v>
      </c>
      <c r="E300" s="32">
        <v>2</v>
      </c>
      <c r="F300" s="32">
        <v>54</v>
      </c>
      <c r="G300" s="31">
        <v>0</v>
      </c>
      <c r="H300" s="31">
        <v>0</v>
      </c>
      <c r="I300" s="32">
        <v>57</v>
      </c>
      <c r="J300" s="28"/>
      <c r="K300" s="28"/>
      <c r="L300" s="29"/>
    </row>
    <row r="301" spans="1:12">
      <c r="A301" s="30"/>
      <c r="B301" s="25" t="s">
        <v>362</v>
      </c>
      <c r="C301" s="31">
        <v>0</v>
      </c>
      <c r="D301" s="32">
        <v>3</v>
      </c>
      <c r="E301" s="32">
        <v>2</v>
      </c>
      <c r="F301" s="32">
        <v>57</v>
      </c>
      <c r="G301" s="31">
        <v>0</v>
      </c>
      <c r="H301" s="31">
        <v>0</v>
      </c>
      <c r="I301" s="32">
        <v>62</v>
      </c>
      <c r="J301" s="28"/>
      <c r="K301" s="28"/>
      <c r="L301" s="29"/>
    </row>
    <row r="302" spans="1:12">
      <c r="A302" s="30"/>
      <c r="B302" s="25" t="s">
        <v>363</v>
      </c>
      <c r="C302" s="31">
        <v>0</v>
      </c>
      <c r="D302" s="32">
        <v>2</v>
      </c>
      <c r="E302" s="32">
        <v>5</v>
      </c>
      <c r="F302" s="32">
        <v>56</v>
      </c>
      <c r="G302" s="31">
        <v>0</v>
      </c>
      <c r="H302" s="31">
        <v>0</v>
      </c>
      <c r="I302" s="32">
        <v>63</v>
      </c>
      <c r="J302" s="28"/>
      <c r="K302" s="28"/>
      <c r="L302" s="29"/>
    </row>
    <row r="303" spans="1:12">
      <c r="A303" s="30"/>
      <c r="B303" s="25" t="s">
        <v>364</v>
      </c>
      <c r="C303" s="31">
        <v>0</v>
      </c>
      <c r="D303" s="32">
        <v>2</v>
      </c>
      <c r="E303" s="32">
        <v>6</v>
      </c>
      <c r="F303" s="32">
        <v>56</v>
      </c>
      <c r="G303" s="31">
        <v>0</v>
      </c>
      <c r="H303" s="31">
        <v>0</v>
      </c>
      <c r="I303" s="32">
        <v>64</v>
      </c>
      <c r="J303" s="28"/>
      <c r="K303" s="28"/>
      <c r="L303" s="29"/>
    </row>
    <row r="304" spans="1:12">
      <c r="A304" s="30"/>
      <c r="B304" s="25" t="s">
        <v>365</v>
      </c>
      <c r="C304" s="31">
        <v>0</v>
      </c>
      <c r="D304" s="32">
        <v>6</v>
      </c>
      <c r="E304" s="32">
        <v>5</v>
      </c>
      <c r="F304" s="32">
        <v>49</v>
      </c>
      <c r="G304" s="31">
        <v>0</v>
      </c>
      <c r="H304" s="31">
        <v>0</v>
      </c>
      <c r="I304" s="32">
        <v>60</v>
      </c>
      <c r="J304" s="28"/>
      <c r="K304" s="28"/>
      <c r="L304" s="29"/>
    </row>
    <row r="305" spans="1:12">
      <c r="A305" s="30"/>
      <c r="B305" s="25" t="s">
        <v>366</v>
      </c>
      <c r="C305" s="31">
        <v>0</v>
      </c>
      <c r="D305" s="32">
        <v>5</v>
      </c>
      <c r="E305" s="32">
        <v>4</v>
      </c>
      <c r="F305" s="32">
        <v>46</v>
      </c>
      <c r="G305" s="31">
        <v>0</v>
      </c>
      <c r="H305" s="31">
        <v>0</v>
      </c>
      <c r="I305" s="32">
        <v>55</v>
      </c>
      <c r="J305" s="28"/>
      <c r="K305" s="28"/>
      <c r="L305" s="29"/>
    </row>
    <row r="306" spans="1:12">
      <c r="A306" s="30"/>
      <c r="B306" s="25" t="s">
        <v>367</v>
      </c>
      <c r="C306" s="31">
        <v>0</v>
      </c>
      <c r="D306" s="32">
        <v>5</v>
      </c>
      <c r="E306" s="32">
        <v>2</v>
      </c>
      <c r="F306" s="32">
        <v>45</v>
      </c>
      <c r="G306" s="31">
        <v>0</v>
      </c>
      <c r="H306" s="31">
        <v>0</v>
      </c>
      <c r="I306" s="32">
        <v>52</v>
      </c>
      <c r="J306" s="28"/>
      <c r="K306" s="28"/>
      <c r="L306" s="29"/>
    </row>
    <row r="307" spans="1:12">
      <c r="A307" s="30"/>
      <c r="B307" s="25" t="s">
        <v>368</v>
      </c>
      <c r="C307" s="31">
        <v>0</v>
      </c>
      <c r="D307" s="32">
        <v>6</v>
      </c>
      <c r="E307" s="32">
        <v>3</v>
      </c>
      <c r="F307" s="32">
        <v>39</v>
      </c>
      <c r="G307" s="31">
        <v>0</v>
      </c>
      <c r="H307" s="31">
        <v>0</v>
      </c>
      <c r="I307" s="32">
        <v>48</v>
      </c>
      <c r="J307" s="28"/>
      <c r="K307" s="28"/>
      <c r="L307" s="29"/>
    </row>
    <row r="308" spans="1:12">
      <c r="A308" s="30"/>
      <c r="B308" s="25" t="s">
        <v>369</v>
      </c>
      <c r="C308" s="31">
        <v>0</v>
      </c>
      <c r="D308" s="32">
        <v>3</v>
      </c>
      <c r="E308" s="32">
        <v>8</v>
      </c>
      <c r="F308" s="32">
        <v>34</v>
      </c>
      <c r="G308" s="31">
        <v>0</v>
      </c>
      <c r="H308" s="31">
        <v>0</v>
      </c>
      <c r="I308" s="32">
        <v>45</v>
      </c>
      <c r="J308" s="28"/>
      <c r="K308" s="28"/>
      <c r="L308" s="29"/>
    </row>
    <row r="309" spans="1:12">
      <c r="A309" s="30"/>
      <c r="B309" s="25" t="s">
        <v>370</v>
      </c>
      <c r="C309" s="31">
        <v>0</v>
      </c>
      <c r="D309" s="32">
        <v>3</v>
      </c>
      <c r="E309" s="32">
        <v>17</v>
      </c>
      <c r="F309" s="32">
        <v>33</v>
      </c>
      <c r="G309" s="31">
        <v>0</v>
      </c>
      <c r="H309" s="31">
        <v>0</v>
      </c>
      <c r="I309" s="32">
        <v>53</v>
      </c>
      <c r="J309" s="28"/>
      <c r="K309" s="28"/>
      <c r="L309" s="29"/>
    </row>
    <row r="310" spans="1:12">
      <c r="A310" s="30"/>
      <c r="B310" s="25" t="s">
        <v>371</v>
      </c>
      <c r="C310" s="31">
        <v>0</v>
      </c>
      <c r="D310" s="32">
        <v>0</v>
      </c>
      <c r="E310" s="32">
        <v>19</v>
      </c>
      <c r="F310" s="32">
        <v>38</v>
      </c>
      <c r="G310" s="31">
        <v>0</v>
      </c>
      <c r="H310" s="31">
        <v>0</v>
      </c>
      <c r="I310" s="32">
        <v>57</v>
      </c>
      <c r="J310" s="28"/>
      <c r="K310" s="28"/>
      <c r="L310" s="29"/>
    </row>
    <row r="311" spans="1:12">
      <c r="A311" s="30"/>
      <c r="B311" s="25" t="s">
        <v>372</v>
      </c>
      <c r="C311" s="31">
        <v>0</v>
      </c>
      <c r="D311" s="32">
        <v>6</v>
      </c>
      <c r="E311" s="32">
        <v>11</v>
      </c>
      <c r="F311" s="32">
        <v>33</v>
      </c>
      <c r="G311" s="31">
        <v>0</v>
      </c>
      <c r="H311" s="31">
        <v>0</v>
      </c>
      <c r="I311" s="32">
        <v>50</v>
      </c>
      <c r="J311" s="28"/>
      <c r="K311" s="28"/>
      <c r="L311" s="29"/>
    </row>
    <row r="312" spans="1:12">
      <c r="A312" s="30"/>
      <c r="B312" s="25" t="s">
        <v>373</v>
      </c>
      <c r="C312" s="31">
        <v>0</v>
      </c>
      <c r="D312" s="32">
        <v>4</v>
      </c>
      <c r="E312" s="32">
        <v>10</v>
      </c>
      <c r="F312" s="32">
        <v>29</v>
      </c>
      <c r="G312" s="31">
        <v>0</v>
      </c>
      <c r="H312" s="31">
        <v>0</v>
      </c>
      <c r="I312" s="32">
        <v>43</v>
      </c>
      <c r="J312" s="28"/>
      <c r="K312" s="28"/>
      <c r="L312" s="29"/>
    </row>
    <row r="313" spans="1:12">
      <c r="A313" s="30"/>
      <c r="B313" s="25" t="s">
        <v>374</v>
      </c>
      <c r="C313" s="31">
        <v>0</v>
      </c>
      <c r="D313" s="32">
        <v>3</v>
      </c>
      <c r="E313" s="32">
        <v>7</v>
      </c>
      <c r="F313" s="32">
        <v>32</v>
      </c>
      <c r="G313" s="31">
        <v>0</v>
      </c>
      <c r="H313" s="31">
        <v>0</v>
      </c>
      <c r="I313" s="32">
        <v>42</v>
      </c>
      <c r="J313" s="28"/>
      <c r="K313" s="28"/>
      <c r="L313" s="29"/>
    </row>
    <row r="314" spans="1:12">
      <c r="A314" s="30"/>
      <c r="B314" s="25" t="s">
        <v>375</v>
      </c>
      <c r="C314" s="31">
        <v>0</v>
      </c>
      <c r="D314" s="32">
        <v>5</v>
      </c>
      <c r="E314" s="32">
        <v>15</v>
      </c>
      <c r="F314" s="32">
        <v>26</v>
      </c>
      <c r="G314" s="31">
        <v>0</v>
      </c>
      <c r="H314" s="31">
        <v>0</v>
      </c>
      <c r="I314" s="32">
        <v>46</v>
      </c>
      <c r="J314" s="28"/>
      <c r="K314" s="28"/>
      <c r="L314" s="29"/>
    </row>
    <row r="315" spans="1:12">
      <c r="A315" s="30"/>
      <c r="B315" s="25" t="s">
        <v>376</v>
      </c>
      <c r="C315" s="31">
        <v>0</v>
      </c>
      <c r="D315" s="32">
        <v>4</v>
      </c>
      <c r="E315" s="32">
        <v>9</v>
      </c>
      <c r="F315" s="32">
        <v>22</v>
      </c>
      <c r="G315" s="31">
        <v>0</v>
      </c>
      <c r="H315" s="31">
        <v>0</v>
      </c>
      <c r="I315" s="32">
        <v>35</v>
      </c>
      <c r="J315" s="28"/>
      <c r="K315" s="28"/>
      <c r="L315" s="29"/>
    </row>
    <row r="316" spans="1:12">
      <c r="A316" s="30"/>
      <c r="B316" s="25" t="s">
        <v>377</v>
      </c>
      <c r="C316" s="31">
        <v>0</v>
      </c>
      <c r="D316" s="32">
        <v>5</v>
      </c>
      <c r="E316" s="32">
        <v>14</v>
      </c>
      <c r="F316" s="32">
        <v>22</v>
      </c>
      <c r="G316" s="31">
        <v>0</v>
      </c>
      <c r="H316" s="31">
        <v>0</v>
      </c>
      <c r="I316" s="32">
        <v>41</v>
      </c>
      <c r="J316" s="28"/>
      <c r="K316" s="28"/>
      <c r="L316" s="29"/>
    </row>
    <row r="317" spans="1:12">
      <c r="A317" s="30"/>
      <c r="B317" s="25" t="s">
        <v>378</v>
      </c>
      <c r="C317" s="31">
        <v>0</v>
      </c>
      <c r="D317" s="32">
        <v>4</v>
      </c>
      <c r="E317" s="32">
        <v>10</v>
      </c>
      <c r="F317" s="32">
        <v>14</v>
      </c>
      <c r="G317" s="31">
        <v>0</v>
      </c>
      <c r="H317" s="31">
        <v>0</v>
      </c>
      <c r="I317" s="32">
        <v>28</v>
      </c>
      <c r="J317" s="28"/>
      <c r="K317" s="28"/>
      <c r="L317" s="29"/>
    </row>
    <row r="318" spans="1:12">
      <c r="A318" s="30"/>
      <c r="B318" s="25" t="s">
        <v>379</v>
      </c>
      <c r="C318" s="31">
        <v>0</v>
      </c>
      <c r="D318" s="32">
        <v>4</v>
      </c>
      <c r="E318" s="32">
        <v>9</v>
      </c>
      <c r="F318" s="32">
        <v>14</v>
      </c>
      <c r="G318" s="31">
        <v>0</v>
      </c>
      <c r="H318" s="31">
        <v>0</v>
      </c>
      <c r="I318" s="32">
        <v>27</v>
      </c>
      <c r="J318" s="28"/>
      <c r="K318" s="28"/>
      <c r="L318" s="29"/>
    </row>
    <row r="319" spans="1:12">
      <c r="A319" s="30"/>
      <c r="B319" s="25" t="s">
        <v>380</v>
      </c>
      <c r="C319" s="31">
        <v>0</v>
      </c>
      <c r="D319" s="32">
        <v>2</v>
      </c>
      <c r="E319" s="32">
        <v>9</v>
      </c>
      <c r="F319" s="32">
        <v>10</v>
      </c>
      <c r="G319" s="31">
        <v>0</v>
      </c>
      <c r="H319" s="31">
        <v>0</v>
      </c>
      <c r="I319" s="32">
        <v>21</v>
      </c>
      <c r="J319" s="28"/>
      <c r="K319" s="28"/>
      <c r="L319" s="29"/>
    </row>
    <row r="320" spans="1:12">
      <c r="A320" s="30"/>
      <c r="B320" s="25" t="s">
        <v>381</v>
      </c>
      <c r="C320" s="31">
        <v>0</v>
      </c>
      <c r="D320" s="32">
        <v>0</v>
      </c>
      <c r="E320" s="32">
        <v>9</v>
      </c>
      <c r="F320" s="32">
        <v>27</v>
      </c>
      <c r="G320" s="31">
        <v>0</v>
      </c>
      <c r="H320" s="31">
        <v>0</v>
      </c>
      <c r="I320" s="32">
        <v>36</v>
      </c>
      <c r="J320" s="28"/>
      <c r="K320" s="28"/>
      <c r="L320" s="29"/>
    </row>
    <row r="321" spans="1:12">
      <c r="A321" s="30"/>
      <c r="B321" s="25" t="s">
        <v>382</v>
      </c>
      <c r="C321" s="31">
        <v>0</v>
      </c>
      <c r="D321" s="32">
        <v>2</v>
      </c>
      <c r="E321" s="32">
        <v>12</v>
      </c>
      <c r="F321" s="32">
        <v>35</v>
      </c>
      <c r="G321" s="31">
        <v>0</v>
      </c>
      <c r="H321" s="31">
        <v>0</v>
      </c>
      <c r="I321" s="32">
        <v>49</v>
      </c>
      <c r="J321" s="28"/>
      <c r="K321" s="28"/>
      <c r="L321" s="29"/>
    </row>
    <row r="322" spans="1:12">
      <c r="A322" s="30"/>
      <c r="B322" s="25" t="s">
        <v>383</v>
      </c>
      <c r="C322" s="31">
        <v>0</v>
      </c>
      <c r="D322" s="32">
        <v>2</v>
      </c>
      <c r="E322" s="32">
        <v>12</v>
      </c>
      <c r="F322" s="32">
        <v>30</v>
      </c>
      <c r="G322" s="31">
        <v>0</v>
      </c>
      <c r="H322" s="31">
        <v>0</v>
      </c>
      <c r="I322" s="32">
        <v>44</v>
      </c>
      <c r="J322" s="28"/>
      <c r="K322" s="28"/>
      <c r="L322" s="29"/>
    </row>
    <row r="323" spans="1:12">
      <c r="A323" s="30"/>
      <c r="B323" s="25" t="s">
        <v>384</v>
      </c>
      <c r="C323" s="31">
        <v>0</v>
      </c>
      <c r="D323" s="32">
        <v>5</v>
      </c>
      <c r="E323" s="32">
        <v>4</v>
      </c>
      <c r="F323" s="32">
        <v>27</v>
      </c>
      <c r="G323" s="31">
        <v>0</v>
      </c>
      <c r="H323" s="31">
        <v>0</v>
      </c>
      <c r="I323" s="32">
        <v>36</v>
      </c>
      <c r="J323" s="28"/>
      <c r="K323" s="28"/>
      <c r="L323" s="29"/>
    </row>
    <row r="324" spans="1:12">
      <c r="A324" s="30"/>
      <c r="B324" s="25" t="s">
        <v>385</v>
      </c>
      <c r="C324" s="31">
        <v>0</v>
      </c>
      <c r="D324" s="32">
        <v>2</v>
      </c>
      <c r="E324" s="32">
        <v>2</v>
      </c>
      <c r="F324" s="32">
        <v>20</v>
      </c>
      <c r="G324" s="31">
        <v>0</v>
      </c>
      <c r="H324" s="31">
        <v>0</v>
      </c>
      <c r="I324" s="32">
        <v>24</v>
      </c>
      <c r="J324" s="28"/>
      <c r="K324" s="28"/>
      <c r="L324" s="29"/>
    </row>
    <row r="325" spans="1:12">
      <c r="A325" s="30"/>
      <c r="B325" s="25" t="s">
        <v>386</v>
      </c>
      <c r="C325" s="31">
        <v>0</v>
      </c>
      <c r="D325" s="32">
        <v>0</v>
      </c>
      <c r="E325" s="32">
        <v>1</v>
      </c>
      <c r="F325" s="32">
        <v>19</v>
      </c>
      <c r="G325" s="31">
        <v>0</v>
      </c>
      <c r="H325" s="31">
        <v>0</v>
      </c>
      <c r="I325" s="32">
        <v>20</v>
      </c>
      <c r="J325" s="28"/>
      <c r="K325" s="28"/>
      <c r="L325" s="29"/>
    </row>
    <row r="326" spans="1:12">
      <c r="A326" s="30"/>
      <c r="B326" s="25" t="s">
        <v>387</v>
      </c>
      <c r="C326" s="31">
        <v>0</v>
      </c>
      <c r="D326" s="32">
        <v>1</v>
      </c>
      <c r="E326" s="32">
        <v>1</v>
      </c>
      <c r="F326" s="32">
        <v>21</v>
      </c>
      <c r="G326" s="31">
        <v>0</v>
      </c>
      <c r="H326" s="31">
        <v>0</v>
      </c>
      <c r="I326" s="32">
        <v>23</v>
      </c>
      <c r="J326" s="28"/>
      <c r="K326" s="28"/>
      <c r="L326" s="29"/>
    </row>
    <row r="327" spans="1:12">
      <c r="A327" s="30"/>
      <c r="B327" s="25" t="s">
        <v>388</v>
      </c>
      <c r="C327" s="31">
        <v>0</v>
      </c>
      <c r="D327" s="32">
        <v>1</v>
      </c>
      <c r="E327" s="32">
        <v>5</v>
      </c>
      <c r="F327" s="32">
        <v>16</v>
      </c>
      <c r="G327" s="31">
        <v>0</v>
      </c>
      <c r="H327" s="31">
        <v>0</v>
      </c>
      <c r="I327" s="32">
        <v>22</v>
      </c>
      <c r="J327" s="28"/>
      <c r="K327" s="28"/>
      <c r="L327" s="29"/>
    </row>
    <row r="328" spans="1:12">
      <c r="A328" s="30"/>
      <c r="B328" s="25" t="s">
        <v>389</v>
      </c>
      <c r="C328" s="31">
        <v>0</v>
      </c>
      <c r="D328" s="32">
        <v>2</v>
      </c>
      <c r="E328" s="32">
        <v>3</v>
      </c>
      <c r="F328" s="32">
        <v>22</v>
      </c>
      <c r="G328" s="31">
        <v>0</v>
      </c>
      <c r="H328" s="31">
        <v>0</v>
      </c>
      <c r="I328" s="32">
        <v>27</v>
      </c>
      <c r="J328" s="28"/>
      <c r="K328" s="28"/>
      <c r="L328" s="29"/>
    </row>
    <row r="329" spans="1:12">
      <c r="A329" s="30"/>
      <c r="B329" s="25" t="s">
        <v>390</v>
      </c>
      <c r="C329" s="31">
        <v>0</v>
      </c>
      <c r="D329" s="32">
        <v>2</v>
      </c>
      <c r="E329" s="32">
        <v>5</v>
      </c>
      <c r="F329" s="32">
        <v>33</v>
      </c>
      <c r="G329" s="31">
        <v>0</v>
      </c>
      <c r="H329" s="31">
        <v>0</v>
      </c>
      <c r="I329" s="32">
        <v>40</v>
      </c>
      <c r="J329" s="28"/>
      <c r="K329" s="28"/>
      <c r="L329" s="29"/>
    </row>
    <row r="330" spans="1:12">
      <c r="A330" s="30"/>
      <c r="B330" s="25" t="s">
        <v>391</v>
      </c>
      <c r="C330" s="31">
        <v>0</v>
      </c>
      <c r="D330" s="32">
        <v>1</v>
      </c>
      <c r="E330" s="32">
        <v>2</v>
      </c>
      <c r="F330" s="32">
        <v>33</v>
      </c>
      <c r="G330" s="31">
        <v>0</v>
      </c>
      <c r="H330" s="31">
        <v>0</v>
      </c>
      <c r="I330" s="32">
        <v>36</v>
      </c>
      <c r="J330" s="28"/>
      <c r="K330" s="28"/>
      <c r="L330" s="29"/>
    </row>
    <row r="331" spans="1:12">
      <c r="A331" s="30"/>
      <c r="B331" s="25" t="s">
        <v>392</v>
      </c>
      <c r="C331" s="31">
        <v>0</v>
      </c>
      <c r="D331" s="32">
        <v>0</v>
      </c>
      <c r="E331" s="32">
        <v>3</v>
      </c>
      <c r="F331" s="32">
        <v>38</v>
      </c>
      <c r="G331" s="31">
        <v>0</v>
      </c>
      <c r="H331" s="31">
        <v>0</v>
      </c>
      <c r="I331" s="32">
        <v>41</v>
      </c>
      <c r="J331" s="28"/>
      <c r="K331" s="28"/>
      <c r="L331" s="29"/>
    </row>
    <row r="332" spans="1:12">
      <c r="A332" s="30"/>
      <c r="B332" s="25" t="s">
        <v>393</v>
      </c>
      <c r="C332" s="31">
        <v>0</v>
      </c>
      <c r="D332" s="32">
        <v>0</v>
      </c>
      <c r="E332" s="32">
        <v>0</v>
      </c>
      <c r="F332" s="32">
        <v>33</v>
      </c>
      <c r="G332" s="31">
        <v>0</v>
      </c>
      <c r="H332" s="31">
        <v>0</v>
      </c>
      <c r="I332" s="32">
        <v>33</v>
      </c>
      <c r="J332" s="28"/>
      <c r="K332" s="28"/>
      <c r="L332" s="29"/>
    </row>
    <row r="333" spans="1:12">
      <c r="A333" s="30"/>
      <c r="B333" s="25" t="s">
        <v>394</v>
      </c>
      <c r="C333" s="31">
        <v>0</v>
      </c>
      <c r="D333" s="32">
        <v>0</v>
      </c>
      <c r="E333" s="32">
        <v>0</v>
      </c>
      <c r="F333" s="32">
        <v>31</v>
      </c>
      <c r="G333" s="31">
        <v>0</v>
      </c>
      <c r="H333" s="31">
        <v>0</v>
      </c>
      <c r="I333" s="32">
        <v>31</v>
      </c>
      <c r="J333" s="28"/>
      <c r="K333" s="28"/>
      <c r="L333" s="29"/>
    </row>
    <row r="334" spans="1:12">
      <c r="B334" s="25" t="s">
        <v>395</v>
      </c>
      <c r="C334" s="31">
        <v>0</v>
      </c>
      <c r="D334" s="32">
        <v>0</v>
      </c>
      <c r="E334" s="32">
        <v>2</v>
      </c>
      <c r="F334" s="32">
        <v>28</v>
      </c>
      <c r="G334" s="31">
        <v>0</v>
      </c>
      <c r="H334" s="31">
        <v>0</v>
      </c>
      <c r="I334" s="32">
        <v>30</v>
      </c>
    </row>
    <row r="335" spans="1:12">
      <c r="B335" s="25" t="s">
        <v>396</v>
      </c>
      <c r="C335" s="31">
        <v>0</v>
      </c>
      <c r="D335" s="32">
        <v>0</v>
      </c>
      <c r="E335" s="32">
        <v>4</v>
      </c>
      <c r="F335" s="32">
        <v>18</v>
      </c>
      <c r="G335" s="31">
        <v>0</v>
      </c>
      <c r="H335" s="31">
        <v>0</v>
      </c>
      <c r="I335" s="32">
        <v>22</v>
      </c>
    </row>
    <row r="336" spans="1:12">
      <c r="B336" s="25" t="s">
        <v>397</v>
      </c>
      <c r="C336" s="31">
        <v>0</v>
      </c>
      <c r="D336" s="32">
        <v>1</v>
      </c>
      <c r="E336" s="32">
        <v>8</v>
      </c>
      <c r="F336" s="32">
        <v>28</v>
      </c>
      <c r="G336" s="31">
        <v>0</v>
      </c>
      <c r="H336" s="31">
        <v>0</v>
      </c>
      <c r="I336" s="32">
        <v>37</v>
      </c>
    </row>
    <row r="337" spans="1:256">
      <c r="B337" s="25" t="s">
        <v>398</v>
      </c>
      <c r="C337" s="31">
        <v>0</v>
      </c>
      <c r="D337" s="32">
        <v>0</v>
      </c>
      <c r="E337" s="32">
        <v>1</v>
      </c>
      <c r="F337" s="32">
        <v>34</v>
      </c>
      <c r="G337" s="31">
        <v>0</v>
      </c>
      <c r="H337" s="31">
        <v>0</v>
      </c>
      <c r="I337" s="32">
        <v>35</v>
      </c>
    </row>
    <row r="338" spans="1:256">
      <c r="B338" s="25" t="s">
        <v>399</v>
      </c>
      <c r="C338" s="31">
        <v>0</v>
      </c>
      <c r="D338" s="32">
        <v>0</v>
      </c>
      <c r="E338" s="32">
        <v>0</v>
      </c>
      <c r="F338" s="32">
        <v>35</v>
      </c>
      <c r="G338" s="31">
        <v>0</v>
      </c>
      <c r="H338" s="31">
        <v>0</v>
      </c>
      <c r="I338" s="32">
        <v>35</v>
      </c>
    </row>
    <row r="339" spans="1:256">
      <c r="A339" s="30"/>
      <c r="B339" s="25" t="s">
        <v>400</v>
      </c>
      <c r="C339" s="31">
        <v>0</v>
      </c>
      <c r="D339" s="32">
        <v>2</v>
      </c>
      <c r="E339" s="32">
        <v>2</v>
      </c>
      <c r="F339" s="32">
        <v>35</v>
      </c>
      <c r="G339" s="31">
        <v>0</v>
      </c>
      <c r="H339" s="31">
        <v>0</v>
      </c>
      <c r="I339" s="32">
        <v>39</v>
      </c>
    </row>
    <row r="340" spans="1:256">
      <c r="B340" s="25" t="s">
        <v>401</v>
      </c>
      <c r="C340" s="31">
        <v>0</v>
      </c>
      <c r="D340" s="32">
        <v>3</v>
      </c>
      <c r="E340" s="32">
        <v>2</v>
      </c>
      <c r="F340" s="32">
        <v>27</v>
      </c>
      <c r="G340" s="31">
        <v>0</v>
      </c>
      <c r="H340" s="31">
        <v>0</v>
      </c>
      <c r="I340" s="32">
        <v>32</v>
      </c>
    </row>
    <row r="341" spans="1:256">
      <c r="B341" s="25" t="s">
        <v>402</v>
      </c>
      <c r="C341" s="31">
        <v>0</v>
      </c>
      <c r="D341" s="32">
        <v>0</v>
      </c>
      <c r="E341" s="32">
        <v>0</v>
      </c>
      <c r="F341" s="32">
        <v>28</v>
      </c>
      <c r="G341" s="31">
        <v>0</v>
      </c>
      <c r="H341" s="31">
        <v>0</v>
      </c>
      <c r="I341" s="32">
        <v>28</v>
      </c>
    </row>
    <row r="342" spans="1:256">
      <c r="B342" s="25" t="s">
        <v>403</v>
      </c>
      <c r="C342" s="31">
        <v>0</v>
      </c>
      <c r="D342" s="32">
        <v>1</v>
      </c>
      <c r="E342" s="32">
        <v>1</v>
      </c>
      <c r="F342" s="32">
        <v>25</v>
      </c>
      <c r="G342" s="31">
        <v>0</v>
      </c>
      <c r="H342" s="31">
        <v>0</v>
      </c>
      <c r="I342" s="32">
        <v>27</v>
      </c>
    </row>
    <row r="343" spans="1:256">
      <c r="B343" s="25" t="s">
        <v>404</v>
      </c>
      <c r="C343" s="31">
        <v>0</v>
      </c>
      <c r="D343" s="32">
        <v>3</v>
      </c>
      <c r="E343" s="32">
        <v>2</v>
      </c>
      <c r="F343" s="32">
        <v>21</v>
      </c>
      <c r="G343" s="31">
        <v>0</v>
      </c>
      <c r="H343" s="31">
        <v>0</v>
      </c>
      <c r="I343" s="32">
        <v>26</v>
      </c>
    </row>
    <row r="344" spans="1:256" ht="12.75">
      <c r="B344" s="25" t="s">
        <v>405</v>
      </c>
      <c r="C344" s="31">
        <v>0</v>
      </c>
      <c r="D344" s="32">
        <v>3</v>
      </c>
      <c r="E344" s="32">
        <v>3</v>
      </c>
      <c r="F344" s="32">
        <v>10</v>
      </c>
      <c r="G344" s="31">
        <v>0</v>
      </c>
      <c r="H344" s="31">
        <v>0</v>
      </c>
      <c r="I344" s="32">
        <v>16</v>
      </c>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c r="IU344"/>
      <c r="IV344"/>
    </row>
    <row r="345" spans="1:256" ht="12.75">
      <c r="B345" s="25" t="s">
        <v>406</v>
      </c>
      <c r="C345" s="31">
        <v>0</v>
      </c>
      <c r="D345" s="32">
        <v>3</v>
      </c>
      <c r="E345" s="32">
        <v>3</v>
      </c>
      <c r="F345" s="32">
        <v>10</v>
      </c>
      <c r="G345" s="31">
        <v>0</v>
      </c>
      <c r="H345" s="31">
        <v>0</v>
      </c>
      <c r="I345" s="32">
        <v>16</v>
      </c>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c r="IT345"/>
      <c r="IU345"/>
      <c r="IV345"/>
    </row>
    <row r="346" spans="1:256" ht="12.75">
      <c r="B346" s="25" t="s">
        <v>407</v>
      </c>
      <c r="C346" s="31">
        <v>0</v>
      </c>
      <c r="D346" s="32">
        <v>0</v>
      </c>
      <c r="E346" s="32">
        <v>2</v>
      </c>
      <c r="F346" s="32">
        <v>12</v>
      </c>
      <c r="G346" s="31">
        <v>0</v>
      </c>
      <c r="H346" s="31">
        <v>0</v>
      </c>
      <c r="I346" s="32">
        <v>14</v>
      </c>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c r="IU346"/>
      <c r="IV346"/>
    </row>
    <row r="347" spans="1:256" ht="12.75">
      <c r="B347" s="25" t="s">
        <v>408</v>
      </c>
      <c r="C347" s="31">
        <v>0</v>
      </c>
      <c r="D347" s="32">
        <v>2</v>
      </c>
      <c r="E347" s="32">
        <v>1</v>
      </c>
      <c r="F347" s="32">
        <v>17</v>
      </c>
      <c r="G347" s="31">
        <v>0</v>
      </c>
      <c r="H347" s="31">
        <v>0</v>
      </c>
      <c r="I347" s="32">
        <v>20</v>
      </c>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c r="IQ347"/>
      <c r="IR347"/>
      <c r="IS347"/>
      <c r="IT347"/>
      <c r="IU347"/>
      <c r="IV347"/>
    </row>
    <row r="348" spans="1:256" ht="12.75">
      <c r="B348" s="25" t="s">
        <v>409</v>
      </c>
      <c r="C348" s="31">
        <v>0</v>
      </c>
      <c r="D348" s="32">
        <v>1</v>
      </c>
      <c r="E348" s="32">
        <v>1</v>
      </c>
      <c r="F348" s="32">
        <v>25</v>
      </c>
      <c r="G348" s="31">
        <v>0</v>
      </c>
      <c r="H348" s="31">
        <v>0</v>
      </c>
      <c r="I348" s="32">
        <v>27</v>
      </c>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c r="IT348"/>
      <c r="IU348"/>
      <c r="IV348"/>
    </row>
    <row r="349" spans="1:256" ht="12.75">
      <c r="B349" s="25" t="s">
        <v>410</v>
      </c>
      <c r="C349" s="31">
        <v>0</v>
      </c>
      <c r="D349" s="32">
        <v>0</v>
      </c>
      <c r="E349" s="32">
        <v>1</v>
      </c>
      <c r="F349" s="32">
        <v>25</v>
      </c>
      <c r="G349" s="31">
        <v>0</v>
      </c>
      <c r="H349" s="31">
        <v>0</v>
      </c>
      <c r="I349" s="32">
        <v>26</v>
      </c>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c r="IQ349"/>
      <c r="IR349"/>
      <c r="IS349"/>
      <c r="IT349"/>
      <c r="IU349"/>
      <c r="IV349"/>
    </row>
    <row r="350" spans="1:256" ht="12.75">
      <c r="B350" s="25" t="s">
        <v>411</v>
      </c>
      <c r="C350" s="31">
        <v>0</v>
      </c>
      <c r="D350" s="32">
        <v>0</v>
      </c>
      <c r="E350" s="32">
        <v>0</v>
      </c>
      <c r="F350" s="32">
        <v>26</v>
      </c>
      <c r="G350" s="31">
        <v>0</v>
      </c>
      <c r="H350" s="31">
        <v>0</v>
      </c>
      <c r="I350" s="32">
        <v>26</v>
      </c>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c r="IU350"/>
      <c r="IV350"/>
    </row>
    <row r="351" spans="1:256" ht="12.75">
      <c r="B351" s="25" t="s">
        <v>412</v>
      </c>
      <c r="C351" s="31">
        <v>0</v>
      </c>
      <c r="D351" s="32">
        <v>2</v>
      </c>
      <c r="E351" s="32">
        <v>1</v>
      </c>
      <c r="F351" s="32">
        <v>24</v>
      </c>
      <c r="G351" s="31">
        <v>0</v>
      </c>
      <c r="H351" s="31">
        <v>0</v>
      </c>
      <c r="I351" s="32">
        <v>27</v>
      </c>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c r="IT351"/>
      <c r="IU351"/>
      <c r="IV351"/>
    </row>
    <row r="352" spans="1:256" ht="12.75">
      <c r="B352" s="25" t="s">
        <v>413</v>
      </c>
      <c r="C352" s="31">
        <v>0</v>
      </c>
      <c r="D352" s="32">
        <v>1</v>
      </c>
      <c r="E352" s="32">
        <v>2</v>
      </c>
      <c r="F352" s="32">
        <v>25</v>
      </c>
      <c r="G352" s="31">
        <v>0</v>
      </c>
      <c r="H352" s="31">
        <v>0</v>
      </c>
      <c r="I352" s="32">
        <v>28</v>
      </c>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c r="IT352"/>
      <c r="IU352"/>
      <c r="IV352"/>
    </row>
    <row r="353" spans="2:256" ht="12.75">
      <c r="B353" s="25" t="s">
        <v>414</v>
      </c>
      <c r="C353" s="31">
        <v>0</v>
      </c>
      <c r="D353" s="32">
        <v>3</v>
      </c>
      <c r="E353" s="32">
        <v>4</v>
      </c>
      <c r="F353" s="32">
        <v>35</v>
      </c>
      <c r="G353" s="31">
        <v>0</v>
      </c>
      <c r="H353" s="31">
        <v>0</v>
      </c>
      <c r="I353" s="32">
        <v>42</v>
      </c>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c r="IT353"/>
      <c r="IU353"/>
      <c r="IV353"/>
    </row>
    <row r="354" spans="2:256" ht="12.75">
      <c r="B354" s="25" t="s">
        <v>415</v>
      </c>
      <c r="C354" s="31">
        <v>0</v>
      </c>
      <c r="D354" s="32">
        <v>1</v>
      </c>
      <c r="E354" s="32">
        <v>2</v>
      </c>
      <c r="F354" s="32">
        <v>32</v>
      </c>
      <c r="G354" s="31">
        <v>0</v>
      </c>
      <c r="H354" s="31">
        <v>0</v>
      </c>
      <c r="I354" s="32">
        <v>35</v>
      </c>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c r="IT354"/>
      <c r="IU354"/>
      <c r="IV354"/>
    </row>
    <row r="355" spans="2:256" ht="12.75">
      <c r="B355" s="25" t="s">
        <v>416</v>
      </c>
      <c r="C355" s="31">
        <v>0</v>
      </c>
      <c r="D355" s="32">
        <v>1</v>
      </c>
      <c r="E355" s="32">
        <v>2</v>
      </c>
      <c r="F355" s="32">
        <v>29</v>
      </c>
      <c r="G355" s="31">
        <v>0</v>
      </c>
      <c r="H355" s="31">
        <v>0</v>
      </c>
      <c r="I355" s="32">
        <v>32</v>
      </c>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c r="IT355"/>
      <c r="IU355"/>
      <c r="IV355"/>
    </row>
    <row r="356" spans="2:256" ht="12.75">
      <c r="B356" s="25" t="s">
        <v>417</v>
      </c>
      <c r="C356" s="31">
        <v>0</v>
      </c>
      <c r="D356" s="32">
        <v>1</v>
      </c>
      <c r="E356" s="32">
        <v>2</v>
      </c>
      <c r="F356" s="32">
        <v>21</v>
      </c>
      <c r="G356" s="31">
        <v>0</v>
      </c>
      <c r="H356" s="31">
        <v>0</v>
      </c>
      <c r="I356" s="32">
        <v>24</v>
      </c>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c r="IT356"/>
      <c r="IU356"/>
      <c r="IV356"/>
    </row>
    <row r="357" spans="2:256" ht="12.75">
      <c r="B357" s="25" t="s">
        <v>418</v>
      </c>
      <c r="C357" s="31">
        <v>0</v>
      </c>
      <c r="D357" s="32">
        <v>4</v>
      </c>
      <c r="E357" s="32">
        <v>2</v>
      </c>
      <c r="F357" s="32">
        <v>29</v>
      </c>
      <c r="G357" s="31">
        <v>0</v>
      </c>
      <c r="H357" s="31">
        <v>0</v>
      </c>
      <c r="I357" s="32">
        <v>35</v>
      </c>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c r="IT357"/>
      <c r="IU357"/>
      <c r="IV357"/>
    </row>
    <row r="358" spans="2:256" ht="12.75">
      <c r="B358" s="25" t="s">
        <v>419</v>
      </c>
      <c r="C358" s="31">
        <v>0</v>
      </c>
      <c r="D358" s="32">
        <v>3</v>
      </c>
      <c r="E358" s="32">
        <v>1</v>
      </c>
      <c r="F358" s="32">
        <v>32</v>
      </c>
      <c r="G358" s="31">
        <v>0</v>
      </c>
      <c r="H358" s="31">
        <v>0</v>
      </c>
      <c r="I358" s="32">
        <v>36</v>
      </c>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c r="IU358"/>
      <c r="IV358"/>
    </row>
    <row r="359" spans="2:256" ht="12.75">
      <c r="B359" s="25" t="s">
        <v>420</v>
      </c>
      <c r="C359" s="31">
        <v>0</v>
      </c>
      <c r="D359" s="32">
        <v>3</v>
      </c>
      <c r="E359" s="32">
        <v>2</v>
      </c>
      <c r="F359" s="32">
        <v>27</v>
      </c>
      <c r="G359" s="31">
        <v>0</v>
      </c>
      <c r="H359" s="31">
        <v>0</v>
      </c>
      <c r="I359" s="32">
        <v>32</v>
      </c>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c r="IT359"/>
      <c r="IU359"/>
      <c r="IV359"/>
    </row>
    <row r="360" spans="2:256" ht="12.75">
      <c r="B360" s="25" t="s">
        <v>421</v>
      </c>
      <c r="C360" s="31">
        <v>0</v>
      </c>
      <c r="D360" s="32">
        <v>1</v>
      </c>
      <c r="E360" s="32">
        <v>1</v>
      </c>
      <c r="F360" s="32">
        <v>33</v>
      </c>
      <c r="G360" s="31">
        <v>0</v>
      </c>
      <c r="H360" s="31">
        <v>0</v>
      </c>
      <c r="I360" s="32">
        <v>35</v>
      </c>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c r="IT360"/>
      <c r="IU360"/>
      <c r="IV360"/>
    </row>
    <row r="361" spans="2:256" ht="12.75">
      <c r="B361" s="25" t="s">
        <v>422</v>
      </c>
      <c r="C361" s="31">
        <v>0</v>
      </c>
      <c r="D361" s="32">
        <v>3</v>
      </c>
      <c r="E361" s="32">
        <v>2</v>
      </c>
      <c r="F361" s="32">
        <v>29</v>
      </c>
      <c r="G361" s="31">
        <v>0</v>
      </c>
      <c r="H361" s="31">
        <v>0</v>
      </c>
      <c r="I361" s="32">
        <v>34</v>
      </c>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c r="IT361"/>
      <c r="IU361"/>
      <c r="IV361"/>
    </row>
    <row r="362" spans="2:256" ht="12.75">
      <c r="B362" s="25" t="s">
        <v>423</v>
      </c>
      <c r="C362" s="31">
        <v>0</v>
      </c>
      <c r="D362" s="32">
        <v>1</v>
      </c>
      <c r="E362" s="32">
        <v>2</v>
      </c>
      <c r="F362" s="32">
        <v>20</v>
      </c>
      <c r="G362" s="31">
        <v>0</v>
      </c>
      <c r="H362" s="31">
        <v>0</v>
      </c>
      <c r="I362" s="32">
        <v>23</v>
      </c>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c r="IU362"/>
      <c r="IV362"/>
    </row>
    <row r="363" spans="2:256" ht="12.75">
      <c r="B363" s="25" t="s">
        <v>424</v>
      </c>
      <c r="C363" s="31">
        <v>0</v>
      </c>
      <c r="D363" s="32">
        <v>5</v>
      </c>
      <c r="E363" s="32">
        <v>2</v>
      </c>
      <c r="F363" s="32">
        <v>22</v>
      </c>
      <c r="G363" s="31">
        <v>0</v>
      </c>
      <c r="H363" s="31">
        <v>0</v>
      </c>
      <c r="I363" s="32">
        <v>29</v>
      </c>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c r="IT363"/>
      <c r="IU363"/>
      <c r="IV363"/>
    </row>
    <row r="364" spans="2:256" ht="12.75">
      <c r="B364" s="25" t="s">
        <v>424</v>
      </c>
      <c r="C364" s="31">
        <v>0</v>
      </c>
      <c r="D364" s="32">
        <v>5</v>
      </c>
      <c r="E364" s="32">
        <v>2</v>
      </c>
      <c r="F364" s="32">
        <v>24</v>
      </c>
      <c r="G364" s="31">
        <v>0</v>
      </c>
      <c r="H364" s="31">
        <v>0</v>
      </c>
      <c r="I364" s="32">
        <v>31</v>
      </c>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row>
    <row r="365" spans="2:256" ht="12.75">
      <c r="B365" s="25" t="s">
        <v>425</v>
      </c>
      <c r="C365" s="31">
        <v>0</v>
      </c>
      <c r="D365" s="32">
        <v>5</v>
      </c>
      <c r="E365" s="32">
        <v>2</v>
      </c>
      <c r="F365" s="32">
        <v>24</v>
      </c>
      <c r="G365" s="31">
        <v>0</v>
      </c>
      <c r="H365" s="31">
        <v>0</v>
      </c>
      <c r="I365" s="32">
        <v>31</v>
      </c>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c r="IV365"/>
    </row>
    <row r="366" spans="2:256" ht="12.75">
      <c r="B366" s="25" t="s">
        <v>426</v>
      </c>
      <c r="C366" s="31">
        <v>0</v>
      </c>
      <c r="D366" s="32">
        <v>1</v>
      </c>
      <c r="E366" s="32">
        <v>3</v>
      </c>
      <c r="F366" s="32">
        <v>20</v>
      </c>
      <c r="G366" s="31">
        <v>0</v>
      </c>
      <c r="H366" s="31">
        <v>0</v>
      </c>
      <c r="I366" s="32">
        <v>24</v>
      </c>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c r="IU366"/>
      <c r="IV366"/>
    </row>
    <row r="367" spans="2:256" ht="12.75">
      <c r="B367" s="25" t="s">
        <v>427</v>
      </c>
      <c r="C367" s="31">
        <v>0</v>
      </c>
      <c r="D367" s="32">
        <v>4</v>
      </c>
      <c r="E367" s="32">
        <v>3</v>
      </c>
      <c r="F367" s="32">
        <v>15</v>
      </c>
      <c r="G367" s="31">
        <v>0</v>
      </c>
      <c r="H367" s="31">
        <v>0</v>
      </c>
      <c r="I367" s="32">
        <v>22</v>
      </c>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c r="IR367"/>
      <c r="IS367"/>
      <c r="IT367"/>
      <c r="IU367"/>
      <c r="IV367"/>
    </row>
    <row r="368" spans="2:256" ht="12.75">
      <c r="B368" s="25" t="s">
        <v>428</v>
      </c>
      <c r="C368" s="31">
        <v>0</v>
      </c>
      <c r="D368" s="32">
        <v>1</v>
      </c>
      <c r="E368" s="32">
        <v>1</v>
      </c>
      <c r="F368" s="32">
        <v>10</v>
      </c>
      <c r="G368" s="31">
        <v>0</v>
      </c>
      <c r="H368" s="31">
        <v>0</v>
      </c>
      <c r="I368" s="32">
        <v>12</v>
      </c>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c r="IT368"/>
      <c r="IU368"/>
      <c r="IV368"/>
    </row>
    <row r="369" spans="2:256" ht="12.75">
      <c r="B369" s="25" t="s">
        <v>429</v>
      </c>
      <c r="C369" s="31">
        <v>0</v>
      </c>
      <c r="D369" s="32">
        <v>3</v>
      </c>
      <c r="E369" s="32">
        <v>3</v>
      </c>
      <c r="F369" s="32">
        <v>11</v>
      </c>
      <c r="G369" s="31">
        <v>0</v>
      </c>
      <c r="H369" s="31">
        <v>0</v>
      </c>
      <c r="I369" s="32">
        <v>17</v>
      </c>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c r="IT369"/>
      <c r="IU369"/>
      <c r="IV369"/>
    </row>
    <row r="370" spans="2:256" ht="12.75">
      <c r="B370" s="25" t="s">
        <v>430</v>
      </c>
      <c r="C370" s="31">
        <v>0</v>
      </c>
      <c r="D370" s="32">
        <v>1</v>
      </c>
      <c r="E370" s="32">
        <v>1</v>
      </c>
      <c r="F370" s="32">
        <v>7</v>
      </c>
      <c r="G370" s="31">
        <v>0</v>
      </c>
      <c r="H370" s="31">
        <v>0</v>
      </c>
      <c r="I370" s="32">
        <v>9</v>
      </c>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c r="IT370"/>
      <c r="IU370"/>
      <c r="IV370"/>
    </row>
    <row r="371" spans="2:256" ht="12.75">
      <c r="B371" s="25" t="s">
        <v>431</v>
      </c>
      <c r="C371" s="31">
        <v>0</v>
      </c>
      <c r="D371" s="32">
        <v>0</v>
      </c>
      <c r="E371" s="32">
        <v>3</v>
      </c>
      <c r="F371" s="32">
        <v>10</v>
      </c>
      <c r="G371" s="31">
        <v>0</v>
      </c>
      <c r="H371" s="31">
        <v>0</v>
      </c>
      <c r="I371" s="32">
        <v>13</v>
      </c>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c r="IT371"/>
      <c r="IU371"/>
      <c r="IV371"/>
    </row>
    <row r="372" spans="2:256" ht="12.75">
      <c r="B372" s="25" t="s">
        <v>432</v>
      </c>
      <c r="C372" s="31">
        <v>0</v>
      </c>
      <c r="D372" s="32">
        <v>0</v>
      </c>
      <c r="E372" s="32">
        <v>2</v>
      </c>
      <c r="F372" s="32">
        <v>12</v>
      </c>
      <c r="G372" s="31">
        <v>0</v>
      </c>
      <c r="H372" s="31">
        <v>0</v>
      </c>
      <c r="I372" s="32">
        <v>14</v>
      </c>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c r="IV372"/>
    </row>
    <row r="373" spans="2:256" ht="12.75">
      <c r="B373" s="25" t="s">
        <v>433</v>
      </c>
      <c r="C373" s="31">
        <v>0</v>
      </c>
      <c r="D373" s="32">
        <v>0</v>
      </c>
      <c r="E373" s="32">
        <v>1</v>
      </c>
      <c r="F373" s="32">
        <v>16</v>
      </c>
      <c r="G373" s="31">
        <v>0</v>
      </c>
      <c r="H373" s="31">
        <v>0</v>
      </c>
      <c r="I373" s="32">
        <v>17</v>
      </c>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c r="IR373"/>
      <c r="IS373"/>
      <c r="IT373"/>
      <c r="IU373"/>
      <c r="IV373"/>
    </row>
    <row r="374" spans="2:256" ht="12.75">
      <c r="B374" s="25" t="s">
        <v>434</v>
      </c>
      <c r="C374" s="31">
        <v>0</v>
      </c>
      <c r="D374" s="32">
        <v>2</v>
      </c>
      <c r="E374" s="32">
        <v>2</v>
      </c>
      <c r="F374" s="32">
        <v>25</v>
      </c>
      <c r="G374" s="31">
        <v>0</v>
      </c>
      <c r="H374" s="31">
        <v>0</v>
      </c>
      <c r="I374" s="32">
        <v>29</v>
      </c>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c r="IT374"/>
      <c r="IU374"/>
      <c r="IV374"/>
    </row>
    <row r="375" spans="2:256" ht="12.75">
      <c r="B375" s="25" t="s">
        <v>435</v>
      </c>
      <c r="C375" s="31">
        <v>0</v>
      </c>
      <c r="D375" s="32">
        <v>1</v>
      </c>
      <c r="E375" s="32">
        <v>3</v>
      </c>
      <c r="F375" s="32">
        <v>26</v>
      </c>
      <c r="G375" s="31">
        <v>0</v>
      </c>
      <c r="H375" s="31">
        <v>0</v>
      </c>
      <c r="I375" s="32">
        <v>30</v>
      </c>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c r="IT375"/>
      <c r="IU375"/>
      <c r="IV375"/>
    </row>
    <row r="376" spans="2:256" ht="12.75">
      <c r="B376" s="25" t="s">
        <v>436</v>
      </c>
      <c r="C376" s="31">
        <v>0</v>
      </c>
      <c r="D376" s="32">
        <v>4</v>
      </c>
      <c r="E376" s="32">
        <v>1</v>
      </c>
      <c r="F376" s="32">
        <v>26</v>
      </c>
      <c r="G376" s="31">
        <v>0</v>
      </c>
      <c r="H376" s="31">
        <v>0</v>
      </c>
      <c r="I376" s="32">
        <v>31</v>
      </c>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c r="IU376"/>
      <c r="IV376"/>
    </row>
    <row r="377" spans="2:256" ht="12.75">
      <c r="B377" s="25" t="s">
        <v>437</v>
      </c>
      <c r="C377" s="31">
        <v>0</v>
      </c>
      <c r="D377" s="32">
        <v>1</v>
      </c>
      <c r="E377" s="32">
        <v>0</v>
      </c>
      <c r="F377" s="32">
        <v>29</v>
      </c>
      <c r="G377" s="31">
        <v>0</v>
      </c>
      <c r="H377" s="31">
        <v>0</v>
      </c>
      <c r="I377" s="32">
        <v>30</v>
      </c>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c r="IU377"/>
      <c r="IV377"/>
    </row>
    <row r="378" spans="2:256" ht="12.75">
      <c r="B378" s="25" t="s">
        <v>438</v>
      </c>
      <c r="C378" s="31">
        <v>0</v>
      </c>
      <c r="D378" s="32">
        <v>1</v>
      </c>
      <c r="E378" s="32">
        <v>2</v>
      </c>
      <c r="F378" s="32">
        <v>30</v>
      </c>
      <c r="G378" s="31">
        <v>0</v>
      </c>
      <c r="H378" s="31">
        <v>0</v>
      </c>
      <c r="I378" s="32">
        <v>33</v>
      </c>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c r="IU378"/>
      <c r="IV378"/>
    </row>
    <row r="379" spans="2:256" ht="12.75">
      <c r="B379" s="25" t="s">
        <v>439</v>
      </c>
      <c r="C379" s="31">
        <v>0</v>
      </c>
      <c r="D379" s="32">
        <v>2</v>
      </c>
      <c r="E379" s="32">
        <v>4</v>
      </c>
      <c r="F379" s="32">
        <v>36</v>
      </c>
      <c r="G379" s="31">
        <v>0</v>
      </c>
      <c r="H379" s="31">
        <v>0</v>
      </c>
      <c r="I379" s="32">
        <v>42</v>
      </c>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c r="IT379"/>
      <c r="IU379"/>
      <c r="IV379"/>
    </row>
    <row r="380" spans="2:256" ht="12.75">
      <c r="B380" s="25" t="s">
        <v>440</v>
      </c>
      <c r="C380" s="31">
        <v>0</v>
      </c>
      <c r="D380" s="32">
        <v>0</v>
      </c>
      <c r="E380" s="32">
        <v>1</v>
      </c>
      <c r="F380" s="32">
        <v>28</v>
      </c>
      <c r="G380" s="31">
        <v>0</v>
      </c>
      <c r="H380" s="31">
        <v>0</v>
      </c>
      <c r="I380" s="32">
        <v>29</v>
      </c>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c r="IU380"/>
      <c r="IV380"/>
    </row>
    <row r="381" spans="2:256" ht="12.75">
      <c r="B381" s="25" t="s">
        <v>441</v>
      </c>
      <c r="C381" s="31">
        <v>0</v>
      </c>
      <c r="D381" s="32">
        <v>2</v>
      </c>
      <c r="E381" s="32">
        <v>3</v>
      </c>
      <c r="F381" s="32">
        <v>27</v>
      </c>
      <c r="G381" s="31">
        <v>0</v>
      </c>
      <c r="H381" s="31">
        <v>0</v>
      </c>
      <c r="I381" s="32">
        <v>32</v>
      </c>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c r="IT381"/>
      <c r="IU381"/>
      <c r="IV381"/>
    </row>
    <row r="382" spans="2:256" ht="12.75">
      <c r="B382" s="25" t="s">
        <v>442</v>
      </c>
      <c r="C382" s="31">
        <v>0</v>
      </c>
      <c r="D382" s="32">
        <v>2</v>
      </c>
      <c r="E382" s="32">
        <v>2</v>
      </c>
      <c r="F382" s="32">
        <v>37</v>
      </c>
      <c r="G382" s="31">
        <v>0</v>
      </c>
      <c r="H382" s="31">
        <v>0</v>
      </c>
      <c r="I382" s="32">
        <v>41</v>
      </c>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c r="IT382"/>
      <c r="IU382"/>
      <c r="IV382"/>
    </row>
    <row r="383" spans="2:256" ht="12.75">
      <c r="B383" s="25" t="s">
        <v>443</v>
      </c>
      <c r="C383" s="31">
        <v>0</v>
      </c>
      <c r="D383" s="32">
        <v>0</v>
      </c>
      <c r="E383" s="32">
        <v>5</v>
      </c>
      <c r="F383" s="32">
        <v>48</v>
      </c>
      <c r="G383" s="31">
        <v>0</v>
      </c>
      <c r="H383" s="31">
        <v>0</v>
      </c>
      <c r="I383" s="32">
        <v>53</v>
      </c>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c r="IT383"/>
      <c r="IU383"/>
      <c r="IV383"/>
    </row>
    <row r="384" spans="2:256" ht="12.75">
      <c r="B384" s="25" t="s">
        <v>444</v>
      </c>
      <c r="C384" s="31">
        <v>0</v>
      </c>
      <c r="D384" s="32">
        <v>5</v>
      </c>
      <c r="E384" s="32">
        <v>3</v>
      </c>
      <c r="F384" s="32">
        <v>34</v>
      </c>
      <c r="G384" s="31">
        <v>0</v>
      </c>
      <c r="H384" s="31">
        <v>0</v>
      </c>
      <c r="I384" s="32">
        <v>42</v>
      </c>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c r="IU384"/>
      <c r="IV384"/>
    </row>
    <row r="385" spans="2:256" ht="12.75">
      <c r="B385" s="25" t="s">
        <v>445</v>
      </c>
      <c r="C385" s="31">
        <v>0</v>
      </c>
      <c r="D385" s="32">
        <v>0</v>
      </c>
      <c r="E385" s="32">
        <v>4</v>
      </c>
      <c r="F385" s="32">
        <v>23</v>
      </c>
      <c r="G385" s="31">
        <v>0</v>
      </c>
      <c r="H385" s="31">
        <v>0</v>
      </c>
      <c r="I385" s="32">
        <v>27</v>
      </c>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c r="IT385"/>
      <c r="IU385"/>
      <c r="IV385"/>
    </row>
    <row r="386" spans="2:256" ht="12.75">
      <c r="B386" s="25" t="s">
        <v>446</v>
      </c>
      <c r="C386" s="31">
        <v>0</v>
      </c>
      <c r="D386" s="32">
        <v>0</v>
      </c>
      <c r="E386" s="32">
        <v>3</v>
      </c>
      <c r="F386" s="32">
        <v>23</v>
      </c>
      <c r="G386" s="31">
        <v>0</v>
      </c>
      <c r="H386" s="31">
        <v>0</v>
      </c>
      <c r="I386" s="32">
        <v>26</v>
      </c>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c r="IT386"/>
      <c r="IU386"/>
      <c r="IV386"/>
    </row>
    <row r="387" spans="2:256" ht="12.75">
      <c r="B387" s="25" t="s">
        <v>447</v>
      </c>
      <c r="C387" s="31">
        <v>0</v>
      </c>
      <c r="D387" s="32">
        <v>1</v>
      </c>
      <c r="E387" s="32">
        <v>3</v>
      </c>
      <c r="F387" s="32">
        <v>34</v>
      </c>
      <c r="G387" s="31">
        <v>0</v>
      </c>
      <c r="H387" s="31">
        <v>0</v>
      </c>
      <c r="I387" s="32">
        <v>38</v>
      </c>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c r="IT387"/>
      <c r="IU387"/>
      <c r="IV387"/>
    </row>
    <row r="388" spans="2:256" ht="12.75">
      <c r="B388" s="25" t="s">
        <v>448</v>
      </c>
      <c r="C388" s="31">
        <v>0</v>
      </c>
      <c r="D388" s="32">
        <v>0</v>
      </c>
      <c r="E388" s="32">
        <v>4</v>
      </c>
      <c r="F388" s="32">
        <v>37</v>
      </c>
      <c r="G388" s="31">
        <v>0</v>
      </c>
      <c r="H388" s="31">
        <v>0</v>
      </c>
      <c r="I388" s="32">
        <v>41</v>
      </c>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c r="IT388"/>
      <c r="IU388"/>
      <c r="IV388"/>
    </row>
    <row r="389" spans="2:256" ht="12.75">
      <c r="B389" s="25" t="s">
        <v>449</v>
      </c>
      <c r="C389" s="31">
        <v>0</v>
      </c>
      <c r="D389" s="32">
        <v>0</v>
      </c>
      <c r="E389" s="32">
        <v>7</v>
      </c>
      <c r="F389" s="32">
        <v>25</v>
      </c>
      <c r="G389" s="31">
        <v>0</v>
      </c>
      <c r="H389" s="31">
        <v>0</v>
      </c>
      <c r="I389" s="32">
        <v>32</v>
      </c>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c r="IQ389"/>
      <c r="IR389"/>
      <c r="IS389"/>
      <c r="IT389"/>
      <c r="IU389"/>
      <c r="IV389"/>
    </row>
    <row r="390" spans="2:256" ht="12.75">
      <c r="B390" s="25" t="s">
        <v>450</v>
      </c>
      <c r="C390" s="31">
        <v>0</v>
      </c>
      <c r="D390" s="32">
        <v>4</v>
      </c>
      <c r="E390" s="32">
        <v>4</v>
      </c>
      <c r="F390" s="32">
        <v>21</v>
      </c>
      <c r="G390" s="31">
        <v>0</v>
      </c>
      <c r="H390" s="31">
        <v>0</v>
      </c>
      <c r="I390" s="32">
        <v>29</v>
      </c>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c r="IT390"/>
      <c r="IU390"/>
      <c r="IV390"/>
    </row>
    <row r="391" spans="2:256" ht="12.75">
      <c r="B391" s="25" t="s">
        <v>451</v>
      </c>
      <c r="C391" s="31">
        <v>0</v>
      </c>
      <c r="D391" s="32">
        <v>3</v>
      </c>
      <c r="E391" s="32">
        <v>6</v>
      </c>
      <c r="F391" s="32">
        <v>25</v>
      </c>
      <c r="G391" s="31">
        <v>0</v>
      </c>
      <c r="H391" s="31">
        <v>0</v>
      </c>
      <c r="I391" s="32">
        <v>34</v>
      </c>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c r="IT391"/>
      <c r="IU391"/>
      <c r="IV391"/>
    </row>
    <row r="392" spans="2:256" ht="12.75">
      <c r="B392" s="25" t="s">
        <v>452</v>
      </c>
      <c r="C392" s="31">
        <v>0</v>
      </c>
      <c r="D392" s="32">
        <v>1</v>
      </c>
      <c r="E392" s="32">
        <v>7</v>
      </c>
      <c r="F392" s="32">
        <v>23</v>
      </c>
      <c r="G392" s="31">
        <v>0</v>
      </c>
      <c r="H392" s="31">
        <v>0</v>
      </c>
      <c r="I392" s="32">
        <v>31</v>
      </c>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c r="IT392"/>
      <c r="IU392"/>
      <c r="IV392"/>
    </row>
    <row r="393" spans="2:256" ht="12.75">
      <c r="B393" s="25" t="s">
        <v>453</v>
      </c>
      <c r="C393" s="31">
        <v>0</v>
      </c>
      <c r="D393" s="32">
        <v>1</v>
      </c>
      <c r="E393" s="32">
        <v>4</v>
      </c>
      <c r="F393" s="32">
        <v>28</v>
      </c>
      <c r="G393" s="31">
        <v>0</v>
      </c>
      <c r="H393" s="31">
        <v>0</v>
      </c>
      <c r="I393" s="32">
        <v>33</v>
      </c>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c r="IT393"/>
      <c r="IU393"/>
      <c r="IV393"/>
    </row>
    <row r="394" spans="2:256" ht="12.75">
      <c r="B394" s="25" t="s">
        <v>454</v>
      </c>
      <c r="C394" s="31">
        <v>0</v>
      </c>
      <c r="D394" s="32">
        <v>1</v>
      </c>
      <c r="E394" s="32">
        <v>8</v>
      </c>
      <c r="F394" s="32">
        <v>33</v>
      </c>
      <c r="G394" s="31">
        <v>0</v>
      </c>
      <c r="H394" s="31">
        <v>0</v>
      </c>
      <c r="I394" s="32">
        <v>42</v>
      </c>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c r="IT394"/>
      <c r="IU394"/>
      <c r="IV394"/>
    </row>
    <row r="395" spans="2:256" ht="12.75">
      <c r="B395" s="25" t="s">
        <v>455</v>
      </c>
      <c r="C395" s="31">
        <v>0</v>
      </c>
      <c r="D395" s="32">
        <v>0</v>
      </c>
      <c r="E395" s="32">
        <v>10</v>
      </c>
      <c r="F395" s="32">
        <v>33</v>
      </c>
      <c r="G395" s="31">
        <v>0</v>
      </c>
      <c r="H395" s="31">
        <v>0</v>
      </c>
      <c r="I395" s="32">
        <v>43</v>
      </c>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c r="IQ395"/>
      <c r="IR395"/>
      <c r="IS395"/>
      <c r="IT395"/>
      <c r="IU395"/>
      <c r="IV395"/>
    </row>
    <row r="396" spans="2:256" ht="12.75">
      <c r="B396" s="25" t="s">
        <v>456</v>
      </c>
      <c r="C396" s="31">
        <v>0</v>
      </c>
      <c r="D396" s="32">
        <v>0</v>
      </c>
      <c r="E396" s="32">
        <v>7</v>
      </c>
      <c r="F396" s="32">
        <v>30</v>
      </c>
      <c r="G396" s="31">
        <v>0</v>
      </c>
      <c r="H396" s="31">
        <v>0</v>
      </c>
      <c r="I396" s="32">
        <v>37</v>
      </c>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c r="IT396"/>
      <c r="IU396"/>
      <c r="IV396"/>
    </row>
    <row r="397" spans="2:256" ht="12.75">
      <c r="B397" s="25" t="s">
        <v>457</v>
      </c>
      <c r="C397" s="31">
        <v>0</v>
      </c>
      <c r="D397" s="32">
        <v>0</v>
      </c>
      <c r="E397" s="32">
        <v>10</v>
      </c>
      <c r="F397" s="32">
        <v>41</v>
      </c>
      <c r="G397" s="31">
        <v>0</v>
      </c>
      <c r="H397" s="31">
        <v>0</v>
      </c>
      <c r="I397" s="32">
        <v>51</v>
      </c>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c r="IQ397"/>
      <c r="IR397"/>
      <c r="IS397"/>
      <c r="IT397"/>
      <c r="IU397"/>
      <c r="IV397"/>
    </row>
    <row r="398" spans="2:256" ht="12.75">
      <c r="B398" s="25" t="s">
        <v>458</v>
      </c>
      <c r="C398" s="31">
        <v>0</v>
      </c>
      <c r="D398" s="32">
        <v>0</v>
      </c>
      <c r="E398" s="32">
        <v>10</v>
      </c>
      <c r="F398" s="32">
        <v>34</v>
      </c>
      <c r="G398" s="31">
        <v>0</v>
      </c>
      <c r="H398" s="31">
        <v>0</v>
      </c>
      <c r="I398" s="32">
        <v>44</v>
      </c>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c r="IQ398"/>
      <c r="IR398"/>
      <c r="IS398"/>
      <c r="IT398"/>
      <c r="IU398"/>
      <c r="IV398"/>
    </row>
    <row r="399" spans="2:256" ht="12.75">
      <c r="B399" s="25" t="s">
        <v>459</v>
      </c>
      <c r="C399" s="31">
        <v>0</v>
      </c>
      <c r="D399" s="32">
        <v>1</v>
      </c>
      <c r="E399" s="32">
        <v>8</v>
      </c>
      <c r="F399" s="32">
        <v>25</v>
      </c>
      <c r="G399" s="31">
        <v>0</v>
      </c>
      <c r="H399" s="31">
        <v>0</v>
      </c>
      <c r="I399" s="32">
        <v>34</v>
      </c>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c r="IQ399"/>
      <c r="IR399"/>
      <c r="IS399"/>
      <c r="IT399"/>
      <c r="IU399"/>
      <c r="IV399"/>
    </row>
    <row r="400" spans="2:256" ht="12.75">
      <c r="B400" s="25" t="s">
        <v>460</v>
      </c>
      <c r="C400" s="31">
        <v>0</v>
      </c>
      <c r="D400" s="32">
        <v>5</v>
      </c>
      <c r="E400" s="32">
        <v>12</v>
      </c>
      <c r="F400" s="32">
        <v>30</v>
      </c>
      <c r="G400" s="31">
        <v>0</v>
      </c>
      <c r="H400" s="31">
        <v>0</v>
      </c>
      <c r="I400" s="32">
        <v>47</v>
      </c>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c r="IQ400"/>
      <c r="IR400"/>
      <c r="IS400"/>
      <c r="IT400"/>
      <c r="IU400"/>
      <c r="IV400"/>
    </row>
    <row r="401" spans="2:256" ht="12.75">
      <c r="B401" s="25" t="s">
        <v>461</v>
      </c>
      <c r="C401" s="31">
        <v>0</v>
      </c>
      <c r="D401" s="32">
        <v>4</v>
      </c>
      <c r="E401" s="32">
        <v>12</v>
      </c>
      <c r="F401" s="32">
        <v>26</v>
      </c>
      <c r="G401" s="31">
        <v>0</v>
      </c>
      <c r="H401" s="31">
        <v>0</v>
      </c>
      <c r="I401" s="32">
        <v>42</v>
      </c>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c r="IQ401"/>
      <c r="IR401"/>
      <c r="IS401"/>
      <c r="IT401"/>
      <c r="IU401"/>
      <c r="IV401"/>
    </row>
    <row r="402" spans="2:256" ht="12.75">
      <c r="B402" s="25" t="s">
        <v>462</v>
      </c>
      <c r="C402" s="31">
        <v>0</v>
      </c>
      <c r="D402" s="32">
        <v>4</v>
      </c>
      <c r="E402" s="32">
        <v>11</v>
      </c>
      <c r="F402" s="32">
        <v>25</v>
      </c>
      <c r="G402" s="31">
        <v>0</v>
      </c>
      <c r="H402" s="31">
        <v>0</v>
      </c>
      <c r="I402" s="32">
        <v>40</v>
      </c>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c r="IQ402"/>
      <c r="IR402"/>
      <c r="IS402"/>
      <c r="IT402"/>
      <c r="IU402"/>
      <c r="IV402"/>
    </row>
    <row r="403" spans="2:256" ht="12.75">
      <c r="B403" s="25" t="s">
        <v>463</v>
      </c>
      <c r="C403" s="31">
        <v>0</v>
      </c>
      <c r="D403" s="32">
        <v>3</v>
      </c>
      <c r="E403" s="32">
        <v>7</v>
      </c>
      <c r="F403" s="32">
        <v>26</v>
      </c>
      <c r="G403" s="31">
        <v>0</v>
      </c>
      <c r="H403" s="31">
        <v>0</v>
      </c>
      <c r="I403" s="32">
        <v>36</v>
      </c>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c r="IT403"/>
      <c r="IU403"/>
      <c r="IV403"/>
    </row>
    <row r="404" spans="2:256" ht="12.75">
      <c r="B404" s="25" t="s">
        <v>464</v>
      </c>
      <c r="C404" s="31">
        <v>0</v>
      </c>
      <c r="D404" s="32">
        <v>4</v>
      </c>
      <c r="E404" s="32">
        <v>9</v>
      </c>
      <c r="F404" s="32">
        <v>28</v>
      </c>
      <c r="G404" s="31">
        <v>0</v>
      </c>
      <c r="H404" s="31">
        <v>0</v>
      </c>
      <c r="I404" s="32">
        <v>41</v>
      </c>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c r="IQ404"/>
      <c r="IR404"/>
      <c r="IS404"/>
      <c r="IT404"/>
      <c r="IU404"/>
      <c r="IV404"/>
    </row>
    <row r="405" spans="2:256" ht="12.75">
      <c r="B405" s="25" t="s">
        <v>465</v>
      </c>
      <c r="C405" s="31">
        <v>0</v>
      </c>
      <c r="D405" s="32">
        <v>7</v>
      </c>
      <c r="E405" s="32">
        <v>7</v>
      </c>
      <c r="F405" s="32">
        <v>28</v>
      </c>
      <c r="G405" s="31">
        <v>0</v>
      </c>
      <c r="H405" s="31">
        <v>0</v>
      </c>
      <c r="I405" s="32">
        <v>42</v>
      </c>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c r="IT405"/>
      <c r="IU405"/>
      <c r="IV405"/>
    </row>
    <row r="406" spans="2:256" ht="12.75">
      <c r="B406" s="25" t="s">
        <v>466</v>
      </c>
      <c r="C406" s="31">
        <v>0</v>
      </c>
      <c r="D406" s="32">
        <v>6</v>
      </c>
      <c r="E406" s="32">
        <v>9</v>
      </c>
      <c r="F406" s="32">
        <v>32</v>
      </c>
      <c r="G406" s="31">
        <v>0</v>
      </c>
      <c r="H406" s="31">
        <v>0</v>
      </c>
      <c r="I406" s="32">
        <v>47</v>
      </c>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c r="IQ406"/>
      <c r="IR406"/>
      <c r="IS406"/>
      <c r="IT406"/>
      <c r="IU406"/>
      <c r="IV406"/>
    </row>
    <row r="407" spans="2:256" ht="12.75">
      <c r="B407" s="25" t="s">
        <v>467</v>
      </c>
      <c r="C407" s="31">
        <v>0</v>
      </c>
      <c r="D407" s="32">
        <v>8</v>
      </c>
      <c r="E407" s="32">
        <v>5</v>
      </c>
      <c r="F407" s="32">
        <v>34</v>
      </c>
      <c r="G407" s="31">
        <v>0</v>
      </c>
      <c r="H407" s="31">
        <v>0</v>
      </c>
      <c r="I407" s="32">
        <v>47</v>
      </c>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c r="IT407"/>
      <c r="IU407"/>
      <c r="IV407"/>
    </row>
    <row r="408" spans="2:256" ht="12.75">
      <c r="B408" s="25" t="s">
        <v>468</v>
      </c>
      <c r="C408" s="31">
        <v>0</v>
      </c>
      <c r="D408" s="32">
        <v>7</v>
      </c>
      <c r="E408" s="32">
        <v>5</v>
      </c>
      <c r="F408" s="32">
        <v>29</v>
      </c>
      <c r="G408" s="31">
        <v>0</v>
      </c>
      <c r="H408" s="31">
        <v>0</v>
      </c>
      <c r="I408" s="32">
        <v>41</v>
      </c>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c r="IT408"/>
      <c r="IU408"/>
      <c r="IV408"/>
    </row>
    <row r="409" spans="2:256" ht="12.75">
      <c r="B409" s="25" t="s">
        <v>469</v>
      </c>
      <c r="C409" s="31">
        <v>0</v>
      </c>
      <c r="D409" s="32">
        <v>6</v>
      </c>
      <c r="E409" s="32">
        <v>4</v>
      </c>
      <c r="F409" s="32">
        <v>26</v>
      </c>
      <c r="G409" s="31">
        <v>0</v>
      </c>
      <c r="H409" s="31">
        <v>0</v>
      </c>
      <c r="I409" s="32">
        <v>36</v>
      </c>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c r="IT409"/>
      <c r="IU409"/>
      <c r="IV409"/>
    </row>
    <row r="410" spans="2:256" ht="12.75">
      <c r="B410" s="25" t="s">
        <v>470</v>
      </c>
      <c r="C410" s="31">
        <v>0</v>
      </c>
      <c r="D410" s="32">
        <v>3</v>
      </c>
      <c r="E410" s="32">
        <v>4</v>
      </c>
      <c r="F410" s="32">
        <v>34</v>
      </c>
      <c r="G410" s="31">
        <v>0</v>
      </c>
      <c r="H410" s="31">
        <v>0</v>
      </c>
      <c r="I410" s="32">
        <v>41</v>
      </c>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c r="IQ410"/>
      <c r="IR410"/>
      <c r="IS410"/>
      <c r="IT410"/>
      <c r="IU410"/>
      <c r="IV410"/>
    </row>
    <row r="411" spans="2:256" ht="12.75">
      <c r="B411" s="25" t="s">
        <v>471</v>
      </c>
      <c r="C411" s="31">
        <v>0</v>
      </c>
      <c r="D411" s="32">
        <v>5</v>
      </c>
      <c r="E411" s="32">
        <v>7</v>
      </c>
      <c r="F411" s="32">
        <v>23</v>
      </c>
      <c r="G411" s="31">
        <v>0</v>
      </c>
      <c r="H411" s="31">
        <v>0</v>
      </c>
      <c r="I411" s="32">
        <v>35</v>
      </c>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c r="IQ411"/>
      <c r="IR411"/>
      <c r="IS411"/>
      <c r="IT411"/>
      <c r="IU411"/>
      <c r="IV411"/>
    </row>
    <row r="412" spans="2:256" ht="12.75">
      <c r="B412" s="25" t="s">
        <v>472</v>
      </c>
      <c r="C412" s="31">
        <v>0</v>
      </c>
      <c r="D412" s="32">
        <v>6</v>
      </c>
      <c r="E412" s="32">
        <v>10</v>
      </c>
      <c r="F412" s="32">
        <v>26</v>
      </c>
      <c r="G412" s="31">
        <v>0</v>
      </c>
      <c r="H412" s="31">
        <v>0</v>
      </c>
      <c r="I412" s="32">
        <v>42</v>
      </c>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c r="IQ412"/>
      <c r="IR412"/>
      <c r="IS412"/>
      <c r="IT412"/>
      <c r="IU412"/>
      <c r="IV412"/>
    </row>
    <row r="413" spans="2:256" ht="12.75">
      <c r="B413" s="25" t="s">
        <v>473</v>
      </c>
      <c r="C413" s="31">
        <v>0</v>
      </c>
      <c r="D413" s="32">
        <v>3</v>
      </c>
      <c r="E413" s="32">
        <v>6</v>
      </c>
      <c r="F413" s="32">
        <v>23</v>
      </c>
      <c r="G413" s="31">
        <v>0</v>
      </c>
      <c r="H413" s="31">
        <v>0</v>
      </c>
      <c r="I413" s="32">
        <v>32</v>
      </c>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c r="IQ413"/>
      <c r="IR413"/>
      <c r="IS413"/>
      <c r="IT413"/>
      <c r="IU413"/>
      <c r="IV413"/>
    </row>
    <row r="414" spans="2:256" ht="12.75">
      <c r="B414" s="25" t="s">
        <v>474</v>
      </c>
      <c r="C414" s="31">
        <v>0</v>
      </c>
      <c r="D414" s="32">
        <v>3</v>
      </c>
      <c r="E414" s="32">
        <v>2</v>
      </c>
      <c r="F414" s="32">
        <v>26</v>
      </c>
      <c r="G414" s="31">
        <v>0</v>
      </c>
      <c r="H414" s="31">
        <v>0</v>
      </c>
      <c r="I414" s="32">
        <v>31</v>
      </c>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c r="IT414"/>
      <c r="IU414"/>
      <c r="IV414"/>
    </row>
    <row r="415" spans="2:256" ht="12.75">
      <c r="B415" s="25" t="s">
        <v>475</v>
      </c>
      <c r="C415" s="31">
        <v>0</v>
      </c>
      <c r="D415" s="32">
        <v>5</v>
      </c>
      <c r="E415" s="32">
        <v>2</v>
      </c>
      <c r="F415" s="32">
        <v>20</v>
      </c>
      <c r="G415" s="31">
        <v>0</v>
      </c>
      <c r="H415" s="31">
        <v>0</v>
      </c>
      <c r="I415" s="32">
        <v>27</v>
      </c>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c r="IR415"/>
      <c r="IS415"/>
      <c r="IT415"/>
      <c r="IU415"/>
      <c r="IV415"/>
    </row>
    <row r="416" spans="2:256" ht="12.75">
      <c r="B416" s="25" t="s">
        <v>476</v>
      </c>
      <c r="C416" s="31">
        <v>0</v>
      </c>
      <c r="D416" s="32">
        <v>6</v>
      </c>
      <c r="E416" s="32">
        <v>4</v>
      </c>
      <c r="F416" s="32">
        <v>13</v>
      </c>
      <c r="G416" s="31">
        <v>0</v>
      </c>
      <c r="H416" s="31">
        <v>0</v>
      </c>
      <c r="I416" s="32">
        <v>23</v>
      </c>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c r="IQ416"/>
      <c r="IR416"/>
      <c r="IS416"/>
      <c r="IT416"/>
      <c r="IU416"/>
      <c r="IV416"/>
    </row>
    <row r="417" spans="2:256" ht="12.75">
      <c r="B417" s="25" t="s">
        <v>477</v>
      </c>
      <c r="C417" s="31">
        <v>0</v>
      </c>
      <c r="D417" s="32">
        <v>5</v>
      </c>
      <c r="E417" s="32">
        <v>1</v>
      </c>
      <c r="F417" s="32">
        <v>11</v>
      </c>
      <c r="G417" s="31">
        <v>0</v>
      </c>
      <c r="H417" s="31">
        <v>0</v>
      </c>
      <c r="I417" s="32">
        <v>17</v>
      </c>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c r="IQ417"/>
      <c r="IR417"/>
      <c r="IS417"/>
      <c r="IT417"/>
      <c r="IU417"/>
      <c r="IV417"/>
    </row>
    <row r="418" spans="2:256" ht="12.75">
      <c r="B418" s="25" t="s">
        <v>478</v>
      </c>
      <c r="C418" s="31">
        <v>0</v>
      </c>
      <c r="D418" s="32">
        <v>4</v>
      </c>
      <c r="E418" s="32">
        <v>3</v>
      </c>
      <c r="F418" s="32">
        <v>15</v>
      </c>
      <c r="G418" s="31">
        <v>0</v>
      </c>
      <c r="H418" s="31">
        <v>0</v>
      </c>
      <c r="I418" s="32">
        <v>22</v>
      </c>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c r="IQ418"/>
      <c r="IR418"/>
      <c r="IS418"/>
      <c r="IT418"/>
      <c r="IU418"/>
      <c r="IV418"/>
    </row>
    <row r="419" spans="2:256" ht="12.75">
      <c r="B419" s="25" t="s">
        <v>479</v>
      </c>
      <c r="C419" s="31">
        <v>0</v>
      </c>
      <c r="D419" s="32">
        <v>5</v>
      </c>
      <c r="E419" s="32">
        <v>3</v>
      </c>
      <c r="F419" s="32">
        <v>18</v>
      </c>
      <c r="G419" s="31">
        <v>0</v>
      </c>
      <c r="H419" s="31">
        <v>0</v>
      </c>
      <c r="I419" s="32">
        <v>26</v>
      </c>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c r="IR419"/>
      <c r="IS419"/>
      <c r="IT419"/>
      <c r="IU419"/>
      <c r="IV419"/>
    </row>
    <row r="420" spans="2:256" ht="12.75">
      <c r="B420" s="25" t="s">
        <v>480</v>
      </c>
      <c r="C420" s="31">
        <v>0</v>
      </c>
      <c r="D420" s="32">
        <v>5</v>
      </c>
      <c r="E420" s="32">
        <v>3</v>
      </c>
      <c r="F420" s="32">
        <v>17</v>
      </c>
      <c r="G420" s="31">
        <v>0</v>
      </c>
      <c r="H420" s="31">
        <v>0</v>
      </c>
      <c r="I420" s="32">
        <v>25</v>
      </c>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c r="IQ420"/>
      <c r="IR420"/>
      <c r="IS420"/>
      <c r="IT420"/>
      <c r="IU420"/>
      <c r="IV420"/>
    </row>
    <row r="421" spans="2:256" ht="12.75">
      <c r="B421" s="25" t="s">
        <v>481</v>
      </c>
      <c r="C421" s="31">
        <v>0</v>
      </c>
      <c r="D421" s="32">
        <v>6</v>
      </c>
      <c r="E421" s="32">
        <v>3</v>
      </c>
      <c r="F421" s="32">
        <v>16</v>
      </c>
      <c r="G421" s="31">
        <v>0</v>
      </c>
      <c r="H421" s="31">
        <v>0</v>
      </c>
      <c r="I421" s="32">
        <v>25</v>
      </c>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c r="IQ421"/>
      <c r="IR421"/>
      <c r="IS421"/>
      <c r="IT421"/>
      <c r="IU421"/>
      <c r="IV421"/>
    </row>
    <row r="422" spans="2:256" ht="12.75">
      <c r="B422" s="25" t="s">
        <v>482</v>
      </c>
      <c r="C422" s="31">
        <v>0</v>
      </c>
      <c r="D422" s="32">
        <v>4</v>
      </c>
      <c r="E422" s="32">
        <v>4</v>
      </c>
      <c r="F422" s="32">
        <v>24</v>
      </c>
      <c r="G422" s="31">
        <v>0</v>
      </c>
      <c r="H422" s="31">
        <v>0</v>
      </c>
      <c r="I422" s="32">
        <v>32</v>
      </c>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c r="IQ422"/>
      <c r="IR422"/>
      <c r="IS422"/>
      <c r="IT422"/>
      <c r="IU422"/>
      <c r="IV422"/>
    </row>
    <row r="423" spans="2:256" ht="12.75">
      <c r="B423" s="25" t="s">
        <v>483</v>
      </c>
      <c r="C423" s="31">
        <v>0</v>
      </c>
      <c r="D423" s="32">
        <v>2</v>
      </c>
      <c r="E423" s="32">
        <v>6</v>
      </c>
      <c r="F423" s="32">
        <v>25</v>
      </c>
      <c r="G423" s="31">
        <v>0</v>
      </c>
      <c r="H423" s="31">
        <v>0</v>
      </c>
      <c r="I423" s="32">
        <v>33</v>
      </c>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c r="IT423"/>
      <c r="IU423"/>
      <c r="IV423"/>
    </row>
    <row r="424" spans="2:256" ht="12.75">
      <c r="B424" s="25" t="s">
        <v>484</v>
      </c>
      <c r="C424" s="31">
        <v>0</v>
      </c>
      <c r="D424" s="32">
        <v>1</v>
      </c>
      <c r="E424" s="32">
        <v>8</v>
      </c>
      <c r="F424" s="32">
        <v>20</v>
      </c>
      <c r="G424" s="31">
        <v>0</v>
      </c>
      <c r="H424" s="31">
        <v>0</v>
      </c>
      <c r="I424" s="32">
        <v>29</v>
      </c>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c r="IT424"/>
      <c r="IU424"/>
      <c r="IV424"/>
    </row>
    <row r="425" spans="2:256" ht="12.75">
      <c r="B425" s="25" t="s">
        <v>485</v>
      </c>
      <c r="C425" s="31">
        <v>0</v>
      </c>
      <c r="D425" s="32">
        <v>1</v>
      </c>
      <c r="E425" s="32">
        <v>3</v>
      </c>
      <c r="F425" s="32">
        <v>22</v>
      </c>
      <c r="G425" s="31">
        <v>0</v>
      </c>
      <c r="H425" s="31">
        <v>0</v>
      </c>
      <c r="I425" s="32">
        <v>26</v>
      </c>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c r="IT425"/>
      <c r="IU425"/>
      <c r="IV425"/>
    </row>
    <row r="426" spans="2:256" ht="12.75">
      <c r="B426" s="25" t="s">
        <v>486</v>
      </c>
      <c r="C426" s="31">
        <v>0</v>
      </c>
      <c r="D426" s="32">
        <v>1</v>
      </c>
      <c r="E426" s="32">
        <v>3</v>
      </c>
      <c r="F426" s="32">
        <v>19</v>
      </c>
      <c r="G426" s="31">
        <v>0</v>
      </c>
      <c r="H426" s="31">
        <v>0</v>
      </c>
      <c r="I426" s="32">
        <v>23</v>
      </c>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c r="IT426"/>
      <c r="IU426"/>
      <c r="IV426"/>
    </row>
    <row r="427" spans="2:256" ht="12.75">
      <c r="B427" s="25" t="s">
        <v>487</v>
      </c>
      <c r="C427" s="31">
        <v>0</v>
      </c>
      <c r="D427" s="32">
        <v>4</v>
      </c>
      <c r="E427" s="32">
        <v>3</v>
      </c>
      <c r="F427" s="32">
        <v>24</v>
      </c>
      <c r="G427" s="31">
        <v>0</v>
      </c>
      <c r="H427" s="31">
        <v>0</v>
      </c>
      <c r="I427" s="32">
        <v>31</v>
      </c>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c r="IT427"/>
      <c r="IU427"/>
      <c r="IV427"/>
    </row>
    <row r="428" spans="2:256" ht="12.75">
      <c r="B428" s="25" t="s">
        <v>488</v>
      </c>
      <c r="C428" s="31">
        <v>0</v>
      </c>
      <c r="D428" s="32">
        <v>3</v>
      </c>
      <c r="E428" s="32">
        <v>3</v>
      </c>
      <c r="F428" s="32">
        <v>35</v>
      </c>
      <c r="G428" s="31">
        <v>0</v>
      </c>
      <c r="H428" s="31">
        <v>0</v>
      </c>
      <c r="I428" s="32">
        <v>41</v>
      </c>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c r="IT428"/>
      <c r="IU428"/>
      <c r="IV428"/>
    </row>
    <row r="429" spans="2:256" ht="12.75">
      <c r="B429" s="25" t="s">
        <v>489</v>
      </c>
      <c r="C429" s="31">
        <v>0</v>
      </c>
      <c r="D429" s="32">
        <v>2</v>
      </c>
      <c r="E429" s="32">
        <v>1</v>
      </c>
      <c r="F429" s="32">
        <v>27</v>
      </c>
      <c r="G429" s="31">
        <v>0</v>
      </c>
      <c r="H429" s="31">
        <v>0</v>
      </c>
      <c r="I429" s="32">
        <v>30</v>
      </c>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c r="IT429"/>
      <c r="IU429"/>
      <c r="IV429"/>
    </row>
    <row r="430" spans="2:256" ht="12.75">
      <c r="B430" s="25" t="s">
        <v>490</v>
      </c>
      <c r="C430" s="31">
        <v>0</v>
      </c>
      <c r="D430" s="32">
        <v>2</v>
      </c>
      <c r="E430" s="32">
        <v>2</v>
      </c>
      <c r="F430" s="32">
        <v>27</v>
      </c>
      <c r="G430" s="31">
        <v>0</v>
      </c>
      <c r="H430" s="31">
        <v>0</v>
      </c>
      <c r="I430" s="32">
        <v>31</v>
      </c>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c r="IT430"/>
      <c r="IU430"/>
      <c r="IV430"/>
    </row>
    <row r="431" spans="2:256" ht="12.75">
      <c r="B431" s="25" t="s">
        <v>491</v>
      </c>
      <c r="C431" s="31">
        <v>0</v>
      </c>
      <c r="D431" s="32">
        <v>4</v>
      </c>
      <c r="E431" s="32">
        <v>1</v>
      </c>
      <c r="F431" s="32">
        <v>32</v>
      </c>
      <c r="G431" s="31">
        <v>0</v>
      </c>
      <c r="H431" s="31">
        <v>0</v>
      </c>
      <c r="I431" s="32">
        <v>37</v>
      </c>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c r="IT431"/>
      <c r="IU431"/>
      <c r="IV431"/>
    </row>
    <row r="432" spans="2:256" ht="12.75">
      <c r="B432" s="25" t="s">
        <v>492</v>
      </c>
      <c r="C432" s="31">
        <v>0</v>
      </c>
      <c r="D432" s="32">
        <v>5</v>
      </c>
      <c r="E432" s="32">
        <v>1</v>
      </c>
      <c r="F432" s="32">
        <v>27</v>
      </c>
      <c r="G432" s="31">
        <v>0</v>
      </c>
      <c r="H432" s="31">
        <v>0</v>
      </c>
      <c r="I432" s="32">
        <v>33</v>
      </c>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c r="IT432"/>
      <c r="IU432"/>
      <c r="IV432"/>
    </row>
    <row r="433" spans="2:256" ht="12.75">
      <c r="B433" s="25" t="s">
        <v>493</v>
      </c>
      <c r="C433" s="31">
        <v>0</v>
      </c>
      <c r="D433" s="32">
        <v>2</v>
      </c>
      <c r="E433" s="32">
        <v>9</v>
      </c>
      <c r="F433" s="32">
        <v>14</v>
      </c>
      <c r="G433" s="31">
        <v>0</v>
      </c>
      <c r="H433" s="31">
        <v>0</v>
      </c>
      <c r="I433" s="32">
        <v>25</v>
      </c>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c r="IQ433"/>
      <c r="IR433"/>
      <c r="IS433"/>
      <c r="IT433"/>
      <c r="IU433"/>
      <c r="IV433"/>
    </row>
    <row r="434" spans="2:256" ht="12.75">
      <c r="B434" s="25" t="s">
        <v>494</v>
      </c>
      <c r="C434" s="31">
        <v>0</v>
      </c>
      <c r="D434" s="32">
        <v>3</v>
      </c>
      <c r="E434" s="32">
        <v>5</v>
      </c>
      <c r="F434" s="32">
        <v>16</v>
      </c>
      <c r="G434" s="31">
        <v>0</v>
      </c>
      <c r="H434" s="31">
        <v>0</v>
      </c>
      <c r="I434" s="32">
        <v>24</v>
      </c>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c r="IT434"/>
      <c r="IU434"/>
      <c r="IV434"/>
    </row>
    <row r="435" spans="2:256" ht="12.75">
      <c r="B435" s="25" t="s">
        <v>495</v>
      </c>
      <c r="C435" s="31">
        <v>0</v>
      </c>
      <c r="D435" s="32">
        <v>3</v>
      </c>
      <c r="E435" s="32">
        <v>2</v>
      </c>
      <c r="F435" s="32">
        <v>17</v>
      </c>
      <c r="G435" s="31">
        <v>0</v>
      </c>
      <c r="H435" s="31">
        <v>0</v>
      </c>
      <c r="I435" s="32">
        <v>22</v>
      </c>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c r="IT435"/>
      <c r="IU435"/>
      <c r="IV435"/>
    </row>
    <row r="436" spans="2:256" ht="12.75">
      <c r="B436" s="25" t="s">
        <v>496</v>
      </c>
      <c r="C436" s="31">
        <v>0</v>
      </c>
      <c r="D436" s="32">
        <v>3</v>
      </c>
      <c r="E436" s="32">
        <v>4</v>
      </c>
      <c r="F436" s="32">
        <v>28</v>
      </c>
      <c r="G436" s="31">
        <v>0</v>
      </c>
      <c r="H436" s="31">
        <v>0</v>
      </c>
      <c r="I436" s="32">
        <v>35</v>
      </c>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c r="IT436"/>
      <c r="IU436"/>
      <c r="IV436"/>
    </row>
    <row r="437" spans="2:256" ht="12.75">
      <c r="B437" s="25" t="s">
        <v>497</v>
      </c>
      <c r="C437" s="31">
        <v>0</v>
      </c>
      <c r="D437" s="32">
        <v>4</v>
      </c>
      <c r="E437" s="32">
        <v>3</v>
      </c>
      <c r="F437" s="32">
        <v>18</v>
      </c>
      <c r="G437" s="31">
        <v>0</v>
      </c>
      <c r="H437" s="31">
        <v>0</v>
      </c>
      <c r="I437" s="32">
        <v>25</v>
      </c>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c r="IQ437"/>
      <c r="IR437"/>
      <c r="IS437"/>
      <c r="IT437"/>
      <c r="IU437"/>
      <c r="IV437"/>
    </row>
    <row r="438" spans="2:256" ht="12.75">
      <c r="B438" s="25" t="s">
        <v>498</v>
      </c>
      <c r="C438" s="31">
        <v>0</v>
      </c>
      <c r="D438" s="32">
        <v>7</v>
      </c>
      <c r="E438" s="32">
        <v>5</v>
      </c>
      <c r="F438" s="32">
        <v>22</v>
      </c>
      <c r="G438" s="31">
        <v>0</v>
      </c>
      <c r="H438" s="31">
        <v>0</v>
      </c>
      <c r="I438" s="32">
        <v>34</v>
      </c>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c r="IQ438"/>
      <c r="IR438"/>
      <c r="IS438"/>
      <c r="IT438"/>
      <c r="IU438"/>
      <c r="IV438"/>
    </row>
    <row r="439" spans="2:256" ht="12.75">
      <c r="B439" s="25" t="s">
        <v>499</v>
      </c>
      <c r="C439" s="31">
        <v>0</v>
      </c>
      <c r="D439" s="32">
        <v>5</v>
      </c>
      <c r="E439" s="32">
        <v>5</v>
      </c>
      <c r="F439" s="32">
        <v>22</v>
      </c>
      <c r="G439" s="31">
        <v>0</v>
      </c>
      <c r="H439" s="31">
        <v>0</v>
      </c>
      <c r="I439" s="32">
        <v>32</v>
      </c>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c r="IQ439"/>
      <c r="IR439"/>
      <c r="IS439"/>
      <c r="IT439"/>
      <c r="IU439"/>
      <c r="IV439"/>
    </row>
    <row r="440" spans="2:256" ht="12.75">
      <c r="B440" s="25" t="s">
        <v>500</v>
      </c>
      <c r="C440" s="31">
        <v>0</v>
      </c>
      <c r="D440" s="32">
        <v>6</v>
      </c>
      <c r="E440" s="32">
        <v>1</v>
      </c>
      <c r="F440" s="32">
        <v>19</v>
      </c>
      <c r="G440" s="31">
        <v>0</v>
      </c>
      <c r="H440" s="31">
        <v>0</v>
      </c>
      <c r="I440" s="32">
        <v>26</v>
      </c>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c r="IQ440"/>
      <c r="IR440"/>
      <c r="IS440"/>
      <c r="IT440"/>
      <c r="IU440"/>
      <c r="IV440"/>
    </row>
    <row r="441" spans="2:256" ht="12.75">
      <c r="B441" s="25" t="s">
        <v>501</v>
      </c>
      <c r="C441" s="31">
        <v>0</v>
      </c>
      <c r="D441" s="32">
        <v>7</v>
      </c>
      <c r="E441" s="32">
        <v>3</v>
      </c>
      <c r="F441" s="32">
        <v>13</v>
      </c>
      <c r="G441" s="31">
        <v>0</v>
      </c>
      <c r="H441" s="31">
        <v>0</v>
      </c>
      <c r="I441" s="32">
        <v>23</v>
      </c>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c r="IQ441"/>
      <c r="IR441"/>
      <c r="IS441"/>
      <c r="IT441"/>
      <c r="IU441"/>
      <c r="IV441"/>
    </row>
    <row r="442" spans="2:256" ht="12.75">
      <c r="B442" s="25" t="s">
        <v>502</v>
      </c>
      <c r="C442" s="31">
        <v>0</v>
      </c>
      <c r="D442" s="32">
        <v>6</v>
      </c>
      <c r="E442" s="32">
        <v>1</v>
      </c>
      <c r="F442" s="32">
        <v>10</v>
      </c>
      <c r="G442" s="31">
        <v>0</v>
      </c>
      <c r="H442" s="31">
        <v>0</v>
      </c>
      <c r="I442" s="32">
        <v>17</v>
      </c>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c r="IQ442"/>
      <c r="IR442"/>
      <c r="IS442"/>
      <c r="IT442"/>
      <c r="IU442"/>
      <c r="IV442"/>
    </row>
    <row r="443" spans="2:256" ht="12.75">
      <c r="B443" s="25" t="s">
        <v>503</v>
      </c>
      <c r="C443" s="31">
        <v>0</v>
      </c>
      <c r="D443" s="32">
        <v>8</v>
      </c>
      <c r="E443" s="32">
        <v>1</v>
      </c>
      <c r="F443" s="32">
        <v>22</v>
      </c>
      <c r="G443" s="31">
        <v>0</v>
      </c>
      <c r="H443" s="31">
        <v>0</v>
      </c>
      <c r="I443" s="32">
        <v>31</v>
      </c>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c r="IQ443"/>
      <c r="IR443"/>
      <c r="IS443"/>
      <c r="IT443"/>
      <c r="IU443"/>
      <c r="IV443"/>
    </row>
    <row r="444" spans="2:256" ht="12.75">
      <c r="B444" s="25" t="s">
        <v>504</v>
      </c>
      <c r="C444" s="31">
        <v>0</v>
      </c>
      <c r="D444" s="32">
        <v>9</v>
      </c>
      <c r="E444" s="32">
        <v>1</v>
      </c>
      <c r="F444" s="32">
        <v>22</v>
      </c>
      <c r="G444" s="31">
        <v>0</v>
      </c>
      <c r="H444" s="31">
        <v>0</v>
      </c>
      <c r="I444" s="32">
        <v>32</v>
      </c>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c r="IQ444"/>
      <c r="IR444"/>
      <c r="IS444"/>
      <c r="IT444"/>
      <c r="IU444"/>
      <c r="IV444"/>
    </row>
    <row r="445" spans="2:256" ht="12.75">
      <c r="B445" s="25" t="s">
        <v>505</v>
      </c>
      <c r="C445" s="31">
        <v>0</v>
      </c>
      <c r="D445" s="32">
        <v>4</v>
      </c>
      <c r="E445" s="32">
        <v>0</v>
      </c>
      <c r="F445" s="32">
        <v>19</v>
      </c>
      <c r="G445" s="31">
        <v>0</v>
      </c>
      <c r="H445" s="31">
        <v>0</v>
      </c>
      <c r="I445" s="32">
        <v>23</v>
      </c>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c r="IQ445"/>
      <c r="IR445"/>
      <c r="IS445"/>
      <c r="IT445"/>
      <c r="IU445"/>
      <c r="IV445"/>
    </row>
    <row r="446" spans="2:256" ht="12.75">
      <c r="B446" s="25" t="s">
        <v>506</v>
      </c>
      <c r="C446" s="31">
        <v>0</v>
      </c>
      <c r="D446" s="32">
        <v>8</v>
      </c>
      <c r="E446" s="32">
        <v>1</v>
      </c>
      <c r="F446" s="32">
        <v>17</v>
      </c>
      <c r="G446" s="31">
        <v>0</v>
      </c>
      <c r="H446" s="31">
        <v>0</v>
      </c>
      <c r="I446" s="32">
        <v>26</v>
      </c>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c r="IQ446"/>
      <c r="IR446"/>
      <c r="IS446"/>
      <c r="IT446"/>
      <c r="IU446"/>
      <c r="IV446"/>
    </row>
    <row r="447" spans="2:256" ht="12.75">
      <c r="B447" s="25" t="s">
        <v>507</v>
      </c>
      <c r="C447" s="31">
        <v>0</v>
      </c>
      <c r="D447" s="32">
        <v>4</v>
      </c>
      <c r="E447" s="32">
        <v>4</v>
      </c>
      <c r="F447" s="32">
        <v>21</v>
      </c>
      <c r="G447" s="31">
        <v>0</v>
      </c>
      <c r="H447" s="31">
        <v>0</v>
      </c>
      <c r="I447" s="32">
        <v>29</v>
      </c>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c r="IT447"/>
      <c r="IU447"/>
      <c r="IV447"/>
    </row>
    <row r="448" spans="2:256" ht="12.75">
      <c r="B448" s="25" t="s">
        <v>508</v>
      </c>
      <c r="C448" s="31">
        <v>0</v>
      </c>
      <c r="D448" s="32">
        <v>4</v>
      </c>
      <c r="E448" s="32">
        <v>4</v>
      </c>
      <c r="F448" s="32">
        <v>27</v>
      </c>
      <c r="G448" s="31">
        <v>0</v>
      </c>
      <c r="H448" s="31">
        <v>0</v>
      </c>
      <c r="I448" s="32">
        <v>35</v>
      </c>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c r="IU448"/>
      <c r="IV448"/>
    </row>
    <row r="449" spans="2:256" ht="12.75">
      <c r="B449" s="25" t="s">
        <v>509</v>
      </c>
      <c r="C449" s="31">
        <v>0</v>
      </c>
      <c r="D449" s="32">
        <v>7</v>
      </c>
      <c r="E449" s="32">
        <v>5</v>
      </c>
      <c r="F449" s="32">
        <v>31</v>
      </c>
      <c r="G449" s="31">
        <v>0</v>
      </c>
      <c r="H449" s="31">
        <v>0</v>
      </c>
      <c r="I449" s="32">
        <v>43</v>
      </c>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c r="IU449"/>
      <c r="IV449"/>
    </row>
    <row r="450" spans="2:256" ht="12.75">
      <c r="B450" s="25" t="s">
        <v>510</v>
      </c>
      <c r="C450" s="31">
        <v>0</v>
      </c>
      <c r="D450" s="32">
        <v>11</v>
      </c>
      <c r="E450" s="32">
        <v>9</v>
      </c>
      <c r="F450" s="32">
        <v>23</v>
      </c>
      <c r="G450" s="31">
        <v>0</v>
      </c>
      <c r="H450" s="31">
        <v>0</v>
      </c>
      <c r="I450" s="32">
        <v>43</v>
      </c>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c r="IT450"/>
      <c r="IU450"/>
      <c r="IV450"/>
    </row>
    <row r="451" spans="2:256" ht="12.75">
      <c r="B451" s="25" t="s">
        <v>961</v>
      </c>
      <c r="C451" s="31">
        <v>0</v>
      </c>
      <c r="D451" s="90">
        <v>2</v>
      </c>
      <c r="E451" s="90">
        <v>2</v>
      </c>
      <c r="F451" s="90">
        <v>18</v>
      </c>
      <c r="G451" s="31">
        <v>0</v>
      </c>
      <c r="H451" s="31">
        <v>0</v>
      </c>
      <c r="I451" s="90">
        <v>22</v>
      </c>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c r="IQ451"/>
      <c r="IR451"/>
      <c r="IS451"/>
      <c r="IT451"/>
      <c r="IU451"/>
      <c r="IV451"/>
    </row>
    <row r="452" spans="2:256" ht="12.75">
      <c r="B452" s="25" t="s">
        <v>963</v>
      </c>
      <c r="C452" s="31">
        <v>0</v>
      </c>
      <c r="D452" s="90">
        <v>3</v>
      </c>
      <c r="E452" s="90">
        <v>3</v>
      </c>
      <c r="F452" s="90">
        <v>19</v>
      </c>
      <c r="G452" s="31">
        <v>0</v>
      </c>
      <c r="H452" s="31">
        <v>0</v>
      </c>
      <c r="I452" s="90">
        <v>25</v>
      </c>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c r="IT452"/>
      <c r="IU452"/>
      <c r="IV452"/>
    </row>
    <row r="453" spans="2:256" ht="12.75">
      <c r="B453" s="25" t="s">
        <v>965</v>
      </c>
      <c r="C453" s="31">
        <v>0</v>
      </c>
      <c r="D453" s="90">
        <v>5</v>
      </c>
      <c r="E453" s="90">
        <v>3</v>
      </c>
      <c r="F453" s="90">
        <v>21</v>
      </c>
      <c r="G453" s="31">
        <v>0</v>
      </c>
      <c r="H453" s="31">
        <v>0</v>
      </c>
      <c r="I453" s="90">
        <v>29</v>
      </c>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c r="IT453"/>
      <c r="IU453"/>
      <c r="IV453"/>
    </row>
    <row r="454" spans="2:256" ht="12.75">
      <c r="B454" s="25" t="s">
        <v>967</v>
      </c>
      <c r="C454" s="31">
        <v>0</v>
      </c>
      <c r="D454" s="90">
        <v>2</v>
      </c>
      <c r="E454" s="90">
        <v>4</v>
      </c>
      <c r="F454" s="90">
        <v>31</v>
      </c>
      <c r="G454" s="31">
        <v>0</v>
      </c>
      <c r="H454" s="31">
        <v>0</v>
      </c>
      <c r="I454" s="90">
        <v>37</v>
      </c>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c r="IT454"/>
      <c r="IU454"/>
      <c r="IV454"/>
    </row>
    <row r="455" spans="2:256" ht="12.75">
      <c r="B455" s="25" t="s">
        <v>970</v>
      </c>
      <c r="C455" s="31">
        <v>0</v>
      </c>
      <c r="D455" s="90">
        <v>6</v>
      </c>
      <c r="E455" s="90">
        <v>2</v>
      </c>
      <c r="F455" s="90">
        <v>30</v>
      </c>
      <c r="G455" s="31">
        <v>0</v>
      </c>
      <c r="H455" s="31">
        <v>0</v>
      </c>
      <c r="I455" s="90">
        <v>38</v>
      </c>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c r="IT455"/>
      <c r="IU455"/>
      <c r="IV455"/>
    </row>
    <row r="456" spans="2:256" ht="12.75">
      <c r="B456" s="25" t="s">
        <v>972</v>
      </c>
      <c r="C456" s="31">
        <v>0</v>
      </c>
      <c r="D456" s="90">
        <v>4</v>
      </c>
      <c r="E456" s="90">
        <v>3</v>
      </c>
      <c r="F456" s="90">
        <v>34</v>
      </c>
      <c r="G456" s="31">
        <v>0</v>
      </c>
      <c r="H456" s="31">
        <v>0</v>
      </c>
      <c r="I456" s="90">
        <v>41</v>
      </c>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c r="IT456"/>
      <c r="IU456"/>
      <c r="IV456"/>
    </row>
    <row r="457" spans="2:256" ht="12.75">
      <c r="B457" s="25" t="s">
        <v>973</v>
      </c>
      <c r="C457" s="31">
        <v>0</v>
      </c>
      <c r="D457" s="90">
        <v>4</v>
      </c>
      <c r="E457" s="90">
        <v>2</v>
      </c>
      <c r="F457" s="90">
        <v>41</v>
      </c>
      <c r="G457" s="31">
        <v>0</v>
      </c>
      <c r="H457" s="31">
        <v>0</v>
      </c>
      <c r="I457" s="90">
        <v>47</v>
      </c>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c r="IT457"/>
      <c r="IU457"/>
      <c r="IV457"/>
    </row>
    <row r="458" spans="2:256" ht="12.75">
      <c r="B458" s="25" t="s">
        <v>976</v>
      </c>
      <c r="C458" s="31">
        <v>0</v>
      </c>
      <c r="D458" s="90">
        <v>4</v>
      </c>
      <c r="E458" s="90">
        <v>2</v>
      </c>
      <c r="F458" s="90">
        <v>29</v>
      </c>
      <c r="G458" s="31">
        <v>0</v>
      </c>
      <c r="H458" s="31">
        <v>0</v>
      </c>
      <c r="I458" s="90">
        <v>35</v>
      </c>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c r="IT458"/>
      <c r="IU458"/>
      <c r="IV458"/>
    </row>
    <row r="459" spans="2:256" ht="12.75">
      <c r="B459" s="25" t="s">
        <v>979</v>
      </c>
      <c r="C459" s="31">
        <v>0</v>
      </c>
      <c r="D459" s="90">
        <v>2</v>
      </c>
      <c r="E459" s="90">
        <v>3</v>
      </c>
      <c r="F459" s="90">
        <v>23</v>
      </c>
      <c r="G459" s="31">
        <v>0</v>
      </c>
      <c r="H459" s="31">
        <v>0</v>
      </c>
      <c r="I459" s="90">
        <v>28</v>
      </c>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c r="IT459"/>
      <c r="IU459"/>
      <c r="IV459"/>
    </row>
    <row r="460" spans="2:256" ht="12.75">
      <c r="B460" s="25" t="s">
        <v>981</v>
      </c>
      <c r="C460" s="31">
        <v>0</v>
      </c>
      <c r="D460" s="90">
        <v>2</v>
      </c>
      <c r="E460" s="90">
        <v>2</v>
      </c>
      <c r="F460" s="90">
        <v>24</v>
      </c>
      <c r="G460" s="31">
        <v>0</v>
      </c>
      <c r="H460" s="31">
        <v>0</v>
      </c>
      <c r="I460" s="90">
        <v>28</v>
      </c>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c r="IU460"/>
      <c r="IV460"/>
    </row>
    <row r="461" spans="2:256" ht="12.75">
      <c r="B461" s="25" t="s">
        <v>984</v>
      </c>
      <c r="C461" s="31">
        <v>0</v>
      </c>
      <c r="D461" s="90">
        <v>6</v>
      </c>
      <c r="E461" s="90">
        <v>2</v>
      </c>
      <c r="F461" s="90">
        <v>27</v>
      </c>
      <c r="G461" s="31">
        <v>0</v>
      </c>
      <c r="H461" s="31">
        <v>0</v>
      </c>
      <c r="I461" s="90">
        <v>35</v>
      </c>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c r="IU461"/>
      <c r="IV461"/>
    </row>
    <row r="462" spans="2:256" ht="12.75">
      <c r="B462" s="25" t="s">
        <v>986</v>
      </c>
      <c r="C462" s="31">
        <v>0</v>
      </c>
      <c r="D462" s="90">
        <v>7</v>
      </c>
      <c r="E462" s="90">
        <v>0</v>
      </c>
      <c r="F462" s="90">
        <v>25</v>
      </c>
      <c r="G462" s="31">
        <v>0</v>
      </c>
      <c r="H462" s="31">
        <v>0</v>
      </c>
      <c r="I462" s="90">
        <v>32</v>
      </c>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c r="IT462"/>
      <c r="IU462"/>
      <c r="IV462"/>
    </row>
    <row r="463" spans="2:256" ht="12.75">
      <c r="B463" s="25" t="s">
        <v>988</v>
      </c>
      <c r="C463" s="31">
        <v>0</v>
      </c>
      <c r="D463" s="90">
        <v>11</v>
      </c>
      <c r="E463" s="90">
        <v>1</v>
      </c>
      <c r="F463" s="90">
        <v>11</v>
      </c>
      <c r="G463" s="31">
        <v>0</v>
      </c>
      <c r="H463" s="31">
        <v>0</v>
      </c>
      <c r="I463" s="90">
        <v>23</v>
      </c>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c r="IQ463"/>
      <c r="IR463"/>
      <c r="IS463"/>
      <c r="IT463"/>
      <c r="IU463"/>
      <c r="IV463"/>
    </row>
    <row r="464" spans="2:256" ht="12.75">
      <c r="B464" s="25" t="s">
        <v>990</v>
      </c>
      <c r="C464" s="31">
        <v>0</v>
      </c>
      <c r="D464" s="90">
        <v>6</v>
      </c>
      <c r="E464" s="90">
        <v>0</v>
      </c>
      <c r="F464" s="90">
        <v>21</v>
      </c>
      <c r="G464" s="31">
        <v>0</v>
      </c>
      <c r="H464" s="31">
        <v>0</v>
      </c>
      <c r="I464" s="90">
        <v>27</v>
      </c>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c r="IT464"/>
      <c r="IU464"/>
      <c r="IV464"/>
    </row>
    <row r="465" spans="2:256" ht="12.75">
      <c r="B465" s="25" t="s">
        <v>991</v>
      </c>
      <c r="C465" s="31">
        <v>0</v>
      </c>
      <c r="D465" s="90">
        <v>9</v>
      </c>
      <c r="E465" s="90">
        <v>3</v>
      </c>
      <c r="F465" s="90">
        <v>25</v>
      </c>
      <c r="G465" s="31">
        <v>0</v>
      </c>
      <c r="H465" s="31">
        <v>0</v>
      </c>
      <c r="I465" s="90">
        <v>37</v>
      </c>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c r="IC465"/>
      <c r="ID465"/>
      <c r="IE465"/>
      <c r="IF465"/>
      <c r="IG465"/>
      <c r="IH465"/>
      <c r="II465"/>
      <c r="IJ465"/>
      <c r="IK465"/>
      <c r="IL465"/>
      <c r="IM465"/>
      <c r="IN465"/>
      <c r="IO465"/>
      <c r="IP465"/>
      <c r="IQ465"/>
      <c r="IR465"/>
      <c r="IS465"/>
      <c r="IT465"/>
      <c r="IU465"/>
      <c r="IV465"/>
    </row>
    <row r="466" spans="2:256" ht="12.75">
      <c r="B466" s="25" t="s">
        <v>994</v>
      </c>
      <c r="C466" s="31">
        <v>0</v>
      </c>
      <c r="D466" s="90">
        <v>8</v>
      </c>
      <c r="E466" s="90">
        <v>3</v>
      </c>
      <c r="F466" s="90">
        <v>33</v>
      </c>
      <c r="G466" s="31">
        <v>0</v>
      </c>
      <c r="H466" s="31">
        <v>0</v>
      </c>
      <c r="I466" s="90">
        <v>44</v>
      </c>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c r="IT466"/>
      <c r="IU466"/>
      <c r="IV466"/>
    </row>
    <row r="467" spans="2:256" ht="12.75">
      <c r="B467" s="25" t="s">
        <v>995</v>
      </c>
      <c r="C467" s="31">
        <v>0</v>
      </c>
      <c r="D467" s="90">
        <v>8</v>
      </c>
      <c r="E467" s="90">
        <v>7</v>
      </c>
      <c r="F467" s="90">
        <v>25</v>
      </c>
      <c r="G467" s="31">
        <v>0</v>
      </c>
      <c r="H467" s="31">
        <v>0</v>
      </c>
      <c r="I467" s="90">
        <v>40</v>
      </c>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c r="IT467"/>
      <c r="IU467"/>
      <c r="IV467"/>
    </row>
    <row r="468" spans="2:256" ht="12.75">
      <c r="B468" s="25" t="s">
        <v>997</v>
      </c>
      <c r="C468" s="31">
        <v>0</v>
      </c>
      <c r="D468" s="90">
        <v>9</v>
      </c>
      <c r="E468" s="90">
        <v>2</v>
      </c>
      <c r="F468" s="90">
        <v>22</v>
      </c>
      <c r="G468" s="31">
        <v>0</v>
      </c>
      <c r="H468" s="31">
        <v>0</v>
      </c>
      <c r="I468" s="90">
        <v>33</v>
      </c>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c r="IT468"/>
      <c r="IU468"/>
      <c r="IV468"/>
    </row>
    <row r="469" spans="2:256" ht="12.75">
      <c r="B469" s="25" t="s">
        <v>999</v>
      </c>
      <c r="C469" s="31">
        <v>0</v>
      </c>
      <c r="D469" s="90">
        <v>7</v>
      </c>
      <c r="E469" s="90">
        <v>1</v>
      </c>
      <c r="F469" s="90">
        <v>24</v>
      </c>
      <c r="G469" s="31">
        <v>0</v>
      </c>
      <c r="H469" s="31">
        <v>0</v>
      </c>
      <c r="I469" s="90">
        <v>32</v>
      </c>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c r="IU469"/>
      <c r="IV469"/>
    </row>
    <row r="470" spans="2:256" ht="12.75">
      <c r="B470" s="25" t="s">
        <v>1001</v>
      </c>
      <c r="C470" s="31">
        <v>0</v>
      </c>
      <c r="D470" s="90">
        <v>5</v>
      </c>
      <c r="E470" s="90">
        <v>5</v>
      </c>
      <c r="F470" s="90">
        <v>32</v>
      </c>
      <c r="G470" s="31">
        <v>0</v>
      </c>
      <c r="H470" s="31">
        <v>0</v>
      </c>
      <c r="I470" s="90">
        <v>42</v>
      </c>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c r="IU470"/>
      <c r="IV470"/>
    </row>
    <row r="471" spans="2:256" ht="12.75">
      <c r="B471" s="25" t="s">
        <v>1002</v>
      </c>
      <c r="C471" s="31">
        <v>0</v>
      </c>
      <c r="D471" s="90">
        <v>4</v>
      </c>
      <c r="E471" s="90">
        <v>4</v>
      </c>
      <c r="F471" s="90">
        <v>33</v>
      </c>
      <c r="G471" s="31">
        <v>0</v>
      </c>
      <c r="H471" s="31">
        <v>0</v>
      </c>
      <c r="I471" s="90">
        <v>41</v>
      </c>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c r="IU471"/>
      <c r="IV471"/>
    </row>
    <row r="472" spans="2:256" ht="12.75">
      <c r="B472" s="25" t="s">
        <v>1006</v>
      </c>
      <c r="C472" s="31">
        <v>0</v>
      </c>
      <c r="D472" s="90">
        <v>3</v>
      </c>
      <c r="E472" s="90">
        <v>4</v>
      </c>
      <c r="F472" s="90">
        <v>26</v>
      </c>
      <c r="G472" s="31">
        <v>0</v>
      </c>
      <c r="H472" s="31">
        <v>0</v>
      </c>
      <c r="I472" s="90">
        <v>33</v>
      </c>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c r="IT472"/>
      <c r="IU472"/>
      <c r="IV472"/>
    </row>
    <row r="473" spans="2:256" ht="12.75">
      <c r="B473" s="25" t="s">
        <v>1007</v>
      </c>
      <c r="C473" s="31">
        <v>0</v>
      </c>
      <c r="D473" s="90">
        <v>4</v>
      </c>
      <c r="E473" s="90">
        <v>2</v>
      </c>
      <c r="F473" s="90">
        <v>26</v>
      </c>
      <c r="G473" s="31">
        <v>0</v>
      </c>
      <c r="H473" s="31">
        <v>0</v>
      </c>
      <c r="I473" s="90">
        <v>32</v>
      </c>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c r="IT473"/>
      <c r="IU473"/>
      <c r="IV473"/>
    </row>
    <row r="474" spans="2:256" ht="12.75">
      <c r="B474" s="25" t="s">
        <v>1009</v>
      </c>
      <c r="C474" s="31">
        <v>0</v>
      </c>
      <c r="D474" s="90">
        <v>9</v>
      </c>
      <c r="E474" s="90">
        <v>2</v>
      </c>
      <c r="F474" s="90">
        <v>35</v>
      </c>
      <c r="G474" s="31">
        <v>0</v>
      </c>
      <c r="H474" s="31">
        <v>0</v>
      </c>
      <c r="I474" s="90">
        <v>46</v>
      </c>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c r="IT474"/>
      <c r="IU474"/>
      <c r="IV474"/>
    </row>
    <row r="475" spans="2:256" ht="12.75">
      <c r="B475" s="25" t="s">
        <v>1011</v>
      </c>
      <c r="C475" s="31">
        <v>0</v>
      </c>
      <c r="D475" s="90">
        <v>9</v>
      </c>
      <c r="E475" s="90">
        <v>4</v>
      </c>
      <c r="F475" s="90">
        <v>31</v>
      </c>
      <c r="G475" s="31">
        <v>0</v>
      </c>
      <c r="H475" s="31">
        <v>0</v>
      </c>
      <c r="I475" s="90">
        <v>44</v>
      </c>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c r="IT475"/>
      <c r="IU475"/>
      <c r="IV475"/>
    </row>
    <row r="476" spans="2:256" ht="12.75">
      <c r="B476" s="25" t="s">
        <v>1013</v>
      </c>
      <c r="C476" s="31">
        <v>0</v>
      </c>
      <c r="D476" s="90">
        <v>10</v>
      </c>
      <c r="E476" s="90">
        <v>5</v>
      </c>
      <c r="F476" s="90">
        <v>29</v>
      </c>
      <c r="G476" s="31">
        <v>0</v>
      </c>
      <c r="H476" s="31">
        <v>0</v>
      </c>
      <c r="I476" s="90">
        <v>44</v>
      </c>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c r="IC476"/>
      <c r="ID476"/>
      <c r="IE476"/>
      <c r="IF476"/>
      <c r="IG476"/>
      <c r="IH476"/>
      <c r="II476"/>
      <c r="IJ476"/>
      <c r="IK476"/>
      <c r="IL476"/>
      <c r="IM476"/>
      <c r="IN476"/>
      <c r="IO476"/>
      <c r="IP476"/>
      <c r="IQ476"/>
      <c r="IR476"/>
      <c r="IS476"/>
      <c r="IT476"/>
      <c r="IU476"/>
      <c r="IV476"/>
    </row>
    <row r="477" spans="2:256" ht="12.75">
      <c r="B477" s="25" t="s">
        <v>1016</v>
      </c>
      <c r="C477" s="31">
        <v>0</v>
      </c>
      <c r="D477" s="90">
        <v>5</v>
      </c>
      <c r="E477" s="90">
        <v>2</v>
      </c>
      <c r="F477" s="90">
        <v>23</v>
      </c>
      <c r="G477" s="31">
        <v>0</v>
      </c>
      <c r="H477" s="31">
        <v>0</v>
      </c>
      <c r="I477" s="90">
        <v>30</v>
      </c>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c r="IT477"/>
      <c r="IU477"/>
      <c r="IV477"/>
    </row>
    <row r="478" spans="2:256" ht="12.75">
      <c r="B478" s="25" t="s">
        <v>1017</v>
      </c>
      <c r="C478" s="31">
        <v>0</v>
      </c>
      <c r="D478" s="90">
        <v>3</v>
      </c>
      <c r="E478" s="90">
        <v>2</v>
      </c>
      <c r="F478" s="90">
        <v>25</v>
      </c>
      <c r="G478" s="31">
        <v>0</v>
      </c>
      <c r="H478" s="31">
        <v>0</v>
      </c>
      <c r="I478" s="90">
        <v>30</v>
      </c>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c r="IF478"/>
      <c r="IG478"/>
      <c r="IH478"/>
      <c r="II478"/>
      <c r="IJ478"/>
      <c r="IK478"/>
      <c r="IL478"/>
      <c r="IM478"/>
      <c r="IN478"/>
      <c r="IO478"/>
      <c r="IP478"/>
      <c r="IQ478"/>
      <c r="IR478"/>
      <c r="IS478"/>
      <c r="IT478"/>
      <c r="IU478"/>
      <c r="IV478"/>
    </row>
    <row r="479" spans="2:256" ht="12.75">
      <c r="B479" s="25" t="s">
        <v>1020</v>
      </c>
      <c r="C479" s="31">
        <v>0</v>
      </c>
      <c r="D479" s="90">
        <v>4</v>
      </c>
      <c r="E479" s="90">
        <v>0</v>
      </c>
      <c r="F479" s="90">
        <v>32</v>
      </c>
      <c r="G479" s="31">
        <v>0</v>
      </c>
      <c r="H479" s="31">
        <v>0</v>
      </c>
      <c r="I479" s="90">
        <v>36</v>
      </c>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c r="IC479"/>
      <c r="ID479"/>
      <c r="IE479"/>
      <c r="IF479"/>
      <c r="IG479"/>
      <c r="IH479"/>
      <c r="II479"/>
      <c r="IJ479"/>
      <c r="IK479"/>
      <c r="IL479"/>
      <c r="IM479"/>
      <c r="IN479"/>
      <c r="IO479"/>
      <c r="IP479"/>
      <c r="IQ479"/>
      <c r="IR479"/>
      <c r="IS479"/>
      <c r="IT479"/>
      <c r="IU479"/>
      <c r="IV479"/>
    </row>
    <row r="480" spans="2:256" ht="12.75">
      <c r="B480" s="25" t="s">
        <v>1021</v>
      </c>
      <c r="C480" s="31">
        <v>0</v>
      </c>
      <c r="D480" s="90">
        <v>4</v>
      </c>
      <c r="E480" s="90">
        <v>2</v>
      </c>
      <c r="F480" s="90">
        <v>25</v>
      </c>
      <c r="G480" s="31">
        <v>0</v>
      </c>
      <c r="H480" s="31">
        <v>0</v>
      </c>
      <c r="I480" s="90">
        <v>31</v>
      </c>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c r="IT480"/>
      <c r="IU480"/>
      <c r="IV480"/>
    </row>
    <row r="481" spans="2:256" ht="12.75">
      <c r="B481" s="25" t="s">
        <v>1023</v>
      </c>
      <c r="C481" s="31">
        <v>0</v>
      </c>
      <c r="D481" s="90">
        <v>8</v>
      </c>
      <c r="E481" s="90">
        <v>4</v>
      </c>
      <c r="F481" s="90">
        <v>24</v>
      </c>
      <c r="G481" s="31">
        <v>0</v>
      </c>
      <c r="H481" s="31">
        <v>0</v>
      </c>
      <c r="I481" s="90">
        <v>36</v>
      </c>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c r="IT481"/>
      <c r="IU481"/>
      <c r="IV481"/>
    </row>
    <row r="482" spans="2:256" ht="12.75">
      <c r="B482" s="25" t="s">
        <v>1026</v>
      </c>
      <c r="C482" s="31">
        <v>0</v>
      </c>
      <c r="D482" s="90">
        <v>8</v>
      </c>
      <c r="E482" s="90">
        <v>4</v>
      </c>
      <c r="F482" s="90">
        <v>23</v>
      </c>
      <c r="G482" s="31">
        <v>0</v>
      </c>
      <c r="H482" s="31">
        <v>0</v>
      </c>
      <c r="I482" s="90">
        <v>35</v>
      </c>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c r="IU482"/>
      <c r="IV482"/>
    </row>
    <row r="483" spans="2:256" ht="12.75">
      <c r="B483" s="25" t="s">
        <v>1027</v>
      </c>
      <c r="C483" s="31">
        <v>0</v>
      </c>
      <c r="D483" s="90">
        <v>8</v>
      </c>
      <c r="E483" s="90">
        <v>6</v>
      </c>
      <c r="F483" s="90">
        <v>32</v>
      </c>
      <c r="G483" s="31">
        <v>0</v>
      </c>
      <c r="H483" s="31">
        <v>0</v>
      </c>
      <c r="I483" s="90">
        <v>46</v>
      </c>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c r="IT483"/>
      <c r="IU483"/>
      <c r="IV483"/>
    </row>
    <row r="484" spans="2:256" ht="12.75">
      <c r="B484" s="25" t="s">
        <v>1029</v>
      </c>
      <c r="C484" s="31">
        <v>0</v>
      </c>
      <c r="D484" s="90">
        <v>6</v>
      </c>
      <c r="E484" s="90">
        <v>6</v>
      </c>
      <c r="F484" s="90">
        <v>25</v>
      </c>
      <c r="G484" s="31">
        <v>0</v>
      </c>
      <c r="H484" s="31">
        <v>0</v>
      </c>
      <c r="I484" s="90">
        <v>37</v>
      </c>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c r="IV484"/>
    </row>
    <row r="485" spans="2:256" ht="12.75">
      <c r="B485" s="25" t="s">
        <v>1031</v>
      </c>
      <c r="C485" s="31">
        <v>0</v>
      </c>
      <c r="D485" s="90">
        <v>6</v>
      </c>
      <c r="E485" s="90">
        <v>4</v>
      </c>
      <c r="F485" s="90">
        <v>17</v>
      </c>
      <c r="G485" s="31">
        <v>0</v>
      </c>
      <c r="H485" s="31">
        <v>0</v>
      </c>
      <c r="I485" s="90">
        <f t="shared" ref="I485:I503" si="1">D485+E485+F485+C485</f>
        <v>27</v>
      </c>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c r="IV485"/>
    </row>
    <row r="486" spans="2:256" ht="12.75">
      <c r="B486" s="25" t="s">
        <v>1033</v>
      </c>
      <c r="C486" s="31">
        <v>0</v>
      </c>
      <c r="D486" s="90">
        <v>2</v>
      </c>
      <c r="E486" s="90">
        <v>4</v>
      </c>
      <c r="F486" s="90">
        <v>30</v>
      </c>
      <c r="G486" s="31">
        <v>0</v>
      </c>
      <c r="H486" s="31">
        <v>0</v>
      </c>
      <c r="I486" s="90">
        <f t="shared" si="1"/>
        <v>36</v>
      </c>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c r="IV486"/>
    </row>
    <row r="487" spans="2:256" ht="12.75">
      <c r="B487" s="25" t="s">
        <v>1035</v>
      </c>
      <c r="C487" s="31">
        <v>0</v>
      </c>
      <c r="D487" s="90">
        <v>7</v>
      </c>
      <c r="E487" s="90">
        <v>5</v>
      </c>
      <c r="F487" s="90">
        <v>32</v>
      </c>
      <c r="G487" s="31">
        <v>0</v>
      </c>
      <c r="H487" s="31">
        <v>0</v>
      </c>
      <c r="I487" s="90">
        <f t="shared" si="1"/>
        <v>44</v>
      </c>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c r="IT487"/>
      <c r="IU487"/>
      <c r="IV487"/>
    </row>
    <row r="488" spans="2:256" ht="12.75">
      <c r="B488" s="25" t="s">
        <v>1037</v>
      </c>
      <c r="C488" s="31">
        <v>0</v>
      </c>
      <c r="D488" s="90">
        <v>3</v>
      </c>
      <c r="E488" s="90">
        <v>6</v>
      </c>
      <c r="F488" s="90">
        <v>33</v>
      </c>
      <c r="G488" s="31">
        <v>0</v>
      </c>
      <c r="H488" s="31">
        <v>0</v>
      </c>
      <c r="I488" s="90">
        <f t="shared" si="1"/>
        <v>42</v>
      </c>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c r="IV488"/>
    </row>
    <row r="489" spans="2:256" ht="12.75">
      <c r="B489" s="25" t="s">
        <v>1039</v>
      </c>
      <c r="C489" s="31">
        <v>0</v>
      </c>
      <c r="D489" s="90">
        <v>9</v>
      </c>
      <c r="E489" s="90">
        <v>7</v>
      </c>
      <c r="F489" s="90">
        <v>40</v>
      </c>
      <c r="G489" s="31">
        <v>0</v>
      </c>
      <c r="H489" s="31">
        <v>0</v>
      </c>
      <c r="I489" s="90">
        <f t="shared" si="1"/>
        <v>56</v>
      </c>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c r="IV489"/>
    </row>
    <row r="490" spans="2:256" ht="12.75">
      <c r="B490" s="25" t="s">
        <v>1041</v>
      </c>
      <c r="C490" s="31">
        <v>0</v>
      </c>
      <c r="D490" s="90">
        <v>5</v>
      </c>
      <c r="E490" s="90">
        <v>3</v>
      </c>
      <c r="F490" s="90">
        <v>34</v>
      </c>
      <c r="G490" s="31">
        <v>0</v>
      </c>
      <c r="H490" s="31">
        <v>0</v>
      </c>
      <c r="I490" s="90">
        <f t="shared" si="1"/>
        <v>42</v>
      </c>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c r="IV490"/>
    </row>
    <row r="491" spans="2:256" ht="12.75">
      <c r="B491" s="25" t="s">
        <v>1044</v>
      </c>
      <c r="C491" s="31">
        <v>0</v>
      </c>
      <c r="D491" s="90">
        <v>4</v>
      </c>
      <c r="E491" s="90">
        <v>3</v>
      </c>
      <c r="F491" s="90">
        <v>28</v>
      </c>
      <c r="G491" s="31">
        <v>0</v>
      </c>
      <c r="H491" s="31">
        <v>0</v>
      </c>
      <c r="I491" s="90">
        <f t="shared" si="1"/>
        <v>35</v>
      </c>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c r="IV491"/>
    </row>
    <row r="492" spans="2:256" ht="12.75">
      <c r="B492" s="25" t="s">
        <v>1047</v>
      </c>
      <c r="C492" s="31">
        <v>0</v>
      </c>
      <c r="D492" s="90">
        <v>4</v>
      </c>
      <c r="E492" s="90">
        <v>5</v>
      </c>
      <c r="F492" s="90">
        <v>27</v>
      </c>
      <c r="G492" s="31">
        <v>0</v>
      </c>
      <c r="H492" s="31">
        <v>0</v>
      </c>
      <c r="I492" s="90">
        <f t="shared" si="1"/>
        <v>36</v>
      </c>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c r="IT492"/>
      <c r="IU492"/>
      <c r="IV492"/>
    </row>
    <row r="493" spans="2:256" ht="12.75">
      <c r="B493" s="25" t="s">
        <v>1050</v>
      </c>
      <c r="C493" s="31">
        <v>0</v>
      </c>
      <c r="D493" s="90">
        <v>3</v>
      </c>
      <c r="E493" s="90">
        <v>6</v>
      </c>
      <c r="F493" s="90">
        <v>26</v>
      </c>
      <c r="G493" s="31">
        <v>0</v>
      </c>
      <c r="H493" s="31">
        <v>0</v>
      </c>
      <c r="I493" s="90">
        <f t="shared" si="1"/>
        <v>35</v>
      </c>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c r="IT493"/>
      <c r="IU493"/>
      <c r="IV493"/>
    </row>
    <row r="494" spans="2:256" ht="12.75">
      <c r="B494" s="25" t="s">
        <v>1052</v>
      </c>
      <c r="C494" s="31">
        <v>0</v>
      </c>
      <c r="D494" s="90">
        <v>1</v>
      </c>
      <c r="E494" s="90">
        <v>5</v>
      </c>
      <c r="F494" s="90">
        <v>20</v>
      </c>
      <c r="G494" s="31">
        <v>0</v>
      </c>
      <c r="H494" s="31">
        <v>0</v>
      </c>
      <c r="I494" s="90">
        <f t="shared" si="1"/>
        <v>26</v>
      </c>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c r="IT494"/>
      <c r="IU494"/>
      <c r="IV494"/>
    </row>
    <row r="495" spans="2:256" ht="12.75">
      <c r="B495" s="25" t="s">
        <v>1056</v>
      </c>
      <c r="C495" s="31">
        <v>0</v>
      </c>
      <c r="D495" s="90">
        <v>1</v>
      </c>
      <c r="E495" s="90">
        <v>2</v>
      </c>
      <c r="F495" s="90">
        <v>16</v>
      </c>
      <c r="G495" s="31">
        <v>0</v>
      </c>
      <c r="H495" s="31">
        <v>0</v>
      </c>
      <c r="I495" s="90">
        <f t="shared" si="1"/>
        <v>19</v>
      </c>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c r="IT495"/>
      <c r="IU495"/>
      <c r="IV495"/>
    </row>
    <row r="496" spans="2:256" ht="12.75">
      <c r="B496" s="25" t="s">
        <v>1059</v>
      </c>
      <c r="C496" s="31">
        <v>0</v>
      </c>
      <c r="D496" s="90">
        <v>4</v>
      </c>
      <c r="E496" s="90">
        <v>2</v>
      </c>
      <c r="F496" s="90">
        <v>31</v>
      </c>
      <c r="G496" s="31">
        <v>0</v>
      </c>
      <c r="H496" s="31">
        <v>0</v>
      </c>
      <c r="I496" s="90">
        <f t="shared" si="1"/>
        <v>37</v>
      </c>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c r="IT496"/>
      <c r="IU496"/>
      <c r="IV496"/>
    </row>
    <row r="497" spans="2:256" ht="12.75">
      <c r="B497" s="25" t="s">
        <v>1062</v>
      </c>
      <c r="C497" s="31">
        <v>0</v>
      </c>
      <c r="D497" s="90">
        <v>2</v>
      </c>
      <c r="E497" s="90">
        <v>3</v>
      </c>
      <c r="F497" s="90">
        <v>20</v>
      </c>
      <c r="G497" s="31">
        <v>0</v>
      </c>
      <c r="H497" s="31">
        <v>0</v>
      </c>
      <c r="I497" s="90">
        <f t="shared" si="1"/>
        <v>25</v>
      </c>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c r="IT497"/>
      <c r="IU497"/>
      <c r="IV497"/>
    </row>
    <row r="498" spans="2:256" ht="12.75">
      <c r="B498" s="25" t="s">
        <v>1065</v>
      </c>
      <c r="C498" s="31">
        <v>0</v>
      </c>
      <c r="D498" s="90">
        <v>2</v>
      </c>
      <c r="E498" s="90">
        <v>3</v>
      </c>
      <c r="F498" s="90">
        <v>17</v>
      </c>
      <c r="G498" s="31">
        <v>0</v>
      </c>
      <c r="H498" s="31">
        <v>0</v>
      </c>
      <c r="I498" s="90">
        <f t="shared" si="1"/>
        <v>22</v>
      </c>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c r="IC498"/>
      <c r="ID498"/>
      <c r="IE498"/>
      <c r="IF498"/>
      <c r="IG498"/>
      <c r="IH498"/>
      <c r="II498"/>
      <c r="IJ498"/>
      <c r="IK498"/>
      <c r="IL498"/>
      <c r="IM498"/>
      <c r="IN498"/>
      <c r="IO498"/>
      <c r="IP498"/>
      <c r="IQ498"/>
      <c r="IR498"/>
      <c r="IS498"/>
      <c r="IT498"/>
      <c r="IU498"/>
      <c r="IV498"/>
    </row>
    <row r="499" spans="2:256" ht="12.75">
      <c r="B499" s="25" t="s">
        <v>1077</v>
      </c>
      <c r="C499" s="90">
        <v>1</v>
      </c>
      <c r="D499" s="90">
        <v>3</v>
      </c>
      <c r="E499" s="90">
        <v>0</v>
      </c>
      <c r="F499" s="90">
        <v>17</v>
      </c>
      <c r="G499" s="90">
        <v>0</v>
      </c>
      <c r="H499" s="90">
        <v>0</v>
      </c>
      <c r="I499" s="90">
        <f t="shared" si="1"/>
        <v>21</v>
      </c>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c r="IC499"/>
      <c r="ID499"/>
      <c r="IE499"/>
      <c r="IF499"/>
      <c r="IG499"/>
      <c r="IH499"/>
      <c r="II499"/>
      <c r="IJ499"/>
      <c r="IK499"/>
      <c r="IL499"/>
      <c r="IM499"/>
      <c r="IN499"/>
      <c r="IO499"/>
      <c r="IP499"/>
      <c r="IQ499"/>
      <c r="IR499"/>
      <c r="IS499"/>
      <c r="IT499"/>
      <c r="IU499"/>
      <c r="IV499"/>
    </row>
    <row r="500" spans="2:256" ht="12.75">
      <c r="B500" s="25" t="s">
        <v>1081</v>
      </c>
      <c r="C500" s="90">
        <v>4</v>
      </c>
      <c r="D500" s="90">
        <v>3</v>
      </c>
      <c r="E500" s="90">
        <v>2</v>
      </c>
      <c r="F500" s="90">
        <v>22</v>
      </c>
      <c r="G500" s="90">
        <v>0</v>
      </c>
      <c r="H500" s="90">
        <v>0</v>
      </c>
      <c r="I500" s="90">
        <f t="shared" si="1"/>
        <v>31</v>
      </c>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c r="IT500"/>
      <c r="IU500"/>
      <c r="IV500"/>
    </row>
    <row r="501" spans="2:256" ht="12.75">
      <c r="B501" s="25" t="s">
        <v>1084</v>
      </c>
      <c r="C501" s="90">
        <v>1</v>
      </c>
      <c r="D501" s="90">
        <v>1</v>
      </c>
      <c r="E501" s="90">
        <v>5</v>
      </c>
      <c r="F501" s="90">
        <v>35</v>
      </c>
      <c r="G501" s="90">
        <v>0</v>
      </c>
      <c r="H501" s="90">
        <v>0</v>
      </c>
      <c r="I501" s="90">
        <f t="shared" si="1"/>
        <v>42</v>
      </c>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c r="IC501"/>
      <c r="ID501"/>
      <c r="IE501"/>
      <c r="IF501"/>
      <c r="IG501"/>
      <c r="IH501"/>
      <c r="II501"/>
      <c r="IJ501"/>
      <c r="IK501"/>
      <c r="IL501"/>
      <c r="IM501"/>
      <c r="IN501"/>
      <c r="IO501"/>
      <c r="IP501"/>
      <c r="IQ501"/>
      <c r="IR501"/>
      <c r="IS501"/>
      <c r="IT501"/>
      <c r="IU501"/>
      <c r="IV501"/>
    </row>
    <row r="502" spans="2:256" ht="12.75">
      <c r="B502" s="25" t="s">
        <v>1086</v>
      </c>
      <c r="C502" s="90">
        <v>2</v>
      </c>
      <c r="D502" s="90">
        <v>4</v>
      </c>
      <c r="E502" s="90">
        <v>2</v>
      </c>
      <c r="F502" s="90">
        <v>30</v>
      </c>
      <c r="G502" s="90">
        <v>0</v>
      </c>
      <c r="H502" s="90">
        <v>0</v>
      </c>
      <c r="I502" s="90">
        <f t="shared" si="1"/>
        <v>38</v>
      </c>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c r="IC502"/>
      <c r="ID502"/>
      <c r="IE502"/>
      <c r="IF502"/>
      <c r="IG502"/>
      <c r="IH502"/>
      <c r="II502"/>
      <c r="IJ502"/>
      <c r="IK502"/>
      <c r="IL502"/>
      <c r="IM502"/>
      <c r="IN502"/>
      <c r="IO502"/>
      <c r="IP502"/>
      <c r="IQ502"/>
      <c r="IR502"/>
      <c r="IS502"/>
      <c r="IT502"/>
      <c r="IU502"/>
      <c r="IV502"/>
    </row>
    <row r="503" spans="2:256" ht="12.75">
      <c r="B503" s="25" t="s">
        <v>1089</v>
      </c>
      <c r="C503" s="90">
        <v>1</v>
      </c>
      <c r="D503" s="90">
        <v>4</v>
      </c>
      <c r="E503" s="90">
        <v>2</v>
      </c>
      <c r="F503" s="90">
        <v>26</v>
      </c>
      <c r="G503" s="90">
        <v>0</v>
      </c>
      <c r="H503" s="90">
        <v>0</v>
      </c>
      <c r="I503" s="90">
        <f t="shared" si="1"/>
        <v>33</v>
      </c>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c r="IC503"/>
      <c r="ID503"/>
      <c r="IE503"/>
      <c r="IF503"/>
      <c r="IG503"/>
      <c r="IH503"/>
      <c r="II503"/>
      <c r="IJ503"/>
      <c r="IK503"/>
      <c r="IL503"/>
      <c r="IM503"/>
      <c r="IN503"/>
      <c r="IO503"/>
      <c r="IP503"/>
      <c r="IQ503"/>
      <c r="IR503"/>
      <c r="IS503"/>
      <c r="IT503"/>
      <c r="IU503"/>
      <c r="IV503"/>
    </row>
    <row r="504" spans="2:256" ht="12.75">
      <c r="B504" s="25" t="s">
        <v>1092</v>
      </c>
      <c r="C504" s="90">
        <v>2</v>
      </c>
      <c r="D504" s="90">
        <v>2</v>
      </c>
      <c r="E504" s="90">
        <v>3</v>
      </c>
      <c r="F504" s="90">
        <v>20</v>
      </c>
      <c r="G504" s="90">
        <v>0</v>
      </c>
      <c r="H504" s="90">
        <v>0</v>
      </c>
      <c r="I504" s="90">
        <f>D504+E504+F504+C504</f>
        <v>27</v>
      </c>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c r="IH504"/>
      <c r="II504"/>
      <c r="IJ504"/>
      <c r="IK504"/>
      <c r="IL504"/>
      <c r="IM504"/>
      <c r="IN504"/>
      <c r="IO504"/>
      <c r="IP504"/>
      <c r="IQ504"/>
      <c r="IR504"/>
      <c r="IS504"/>
      <c r="IT504"/>
      <c r="IU504"/>
      <c r="IV504"/>
    </row>
    <row r="505" spans="2:256" ht="12.75">
      <c r="B505" s="25" t="s">
        <v>1095</v>
      </c>
      <c r="C505" s="90">
        <v>0</v>
      </c>
      <c r="D505" s="90">
        <v>8</v>
      </c>
      <c r="E505" s="90">
        <v>6</v>
      </c>
      <c r="F505" s="90">
        <v>23</v>
      </c>
      <c r="G505" s="90">
        <v>0</v>
      </c>
      <c r="H505" s="90">
        <v>0</v>
      </c>
      <c r="I505" s="90">
        <f>D505+E505+F505+C505</f>
        <v>37</v>
      </c>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c r="IC505"/>
      <c r="ID505"/>
      <c r="IE505"/>
      <c r="IF505"/>
      <c r="IG505"/>
      <c r="IH505"/>
      <c r="II505"/>
      <c r="IJ505"/>
      <c r="IK505"/>
      <c r="IL505"/>
      <c r="IM505"/>
      <c r="IN505"/>
      <c r="IO505"/>
      <c r="IP505"/>
      <c r="IQ505"/>
      <c r="IR505"/>
      <c r="IS505"/>
      <c r="IT505"/>
      <c r="IU505"/>
      <c r="IV505"/>
    </row>
    <row r="506" spans="2:256" ht="12.75">
      <c r="B506" s="25" t="s">
        <v>1113</v>
      </c>
      <c r="C506" s="90">
        <v>1</v>
      </c>
      <c r="D506" s="90">
        <v>6</v>
      </c>
      <c r="E506" s="90">
        <v>2</v>
      </c>
      <c r="F506" s="90">
        <v>11</v>
      </c>
      <c r="G506" s="90">
        <v>2</v>
      </c>
      <c r="H506" s="90">
        <v>5</v>
      </c>
      <c r="I506" s="90">
        <v>27</v>
      </c>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c r="IC506"/>
      <c r="ID506"/>
      <c r="IE506"/>
      <c r="IF506"/>
      <c r="IG506"/>
      <c r="IH506"/>
      <c r="II506"/>
      <c r="IJ506"/>
      <c r="IK506"/>
      <c r="IL506"/>
      <c r="IM506"/>
      <c r="IN506"/>
      <c r="IO506"/>
      <c r="IP506"/>
      <c r="IQ506"/>
      <c r="IR506"/>
      <c r="IS506"/>
      <c r="IT506"/>
      <c r="IU506"/>
      <c r="IV506"/>
    </row>
    <row r="507" spans="2:256" ht="12.75">
      <c r="B507" s="25" t="s">
        <v>1116</v>
      </c>
      <c r="C507" s="90">
        <v>1</v>
      </c>
      <c r="D507" s="90">
        <v>4</v>
      </c>
      <c r="E507" s="90">
        <v>2</v>
      </c>
      <c r="F507" s="90">
        <v>9</v>
      </c>
      <c r="G507" s="90">
        <v>0</v>
      </c>
      <c r="H507" s="90">
        <v>1</v>
      </c>
      <c r="I507" s="90">
        <v>17</v>
      </c>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c r="IC507"/>
      <c r="ID507"/>
      <c r="IE507"/>
      <c r="IF507"/>
      <c r="IG507"/>
      <c r="IH507"/>
      <c r="II507"/>
      <c r="IJ507"/>
      <c r="IK507"/>
      <c r="IL507"/>
      <c r="IM507"/>
      <c r="IN507"/>
      <c r="IO507"/>
      <c r="IP507"/>
      <c r="IQ507"/>
      <c r="IR507"/>
      <c r="IS507"/>
      <c r="IT507"/>
      <c r="IU507"/>
      <c r="IV507"/>
    </row>
    <row r="508" spans="2:256" ht="12.75">
      <c r="B508" s="25" t="s">
        <v>1119</v>
      </c>
      <c r="C508" s="90">
        <v>1</v>
      </c>
      <c r="D508" s="90">
        <v>3</v>
      </c>
      <c r="E508" s="90">
        <v>3</v>
      </c>
      <c r="F508" s="90">
        <v>4</v>
      </c>
      <c r="G508" s="90">
        <v>0</v>
      </c>
      <c r="H508" s="90">
        <v>8</v>
      </c>
      <c r="I508" s="90">
        <v>19</v>
      </c>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c r="IC508"/>
      <c r="ID508"/>
      <c r="IE508"/>
      <c r="IF508"/>
      <c r="IG508"/>
      <c r="IH508"/>
      <c r="II508"/>
      <c r="IJ508"/>
      <c r="IK508"/>
      <c r="IL508"/>
      <c r="IM508"/>
      <c r="IN508"/>
      <c r="IO508"/>
      <c r="IP508"/>
      <c r="IQ508"/>
      <c r="IR508"/>
      <c r="IS508"/>
      <c r="IT508"/>
      <c r="IU508"/>
      <c r="IV508"/>
    </row>
    <row r="509" spans="2:256" ht="12.75">
      <c r="B509" s="25" t="s">
        <v>1122</v>
      </c>
      <c r="C509" s="90">
        <v>0</v>
      </c>
      <c r="D509" s="90">
        <v>2</v>
      </c>
      <c r="E509" s="90">
        <v>3</v>
      </c>
      <c r="F509" s="90">
        <v>5</v>
      </c>
      <c r="G509" s="90">
        <v>0</v>
      </c>
      <c r="H509" s="90">
        <v>8</v>
      </c>
      <c r="I509" s="90">
        <v>18</v>
      </c>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c r="IC509"/>
      <c r="ID509"/>
      <c r="IE509"/>
      <c r="IF509"/>
      <c r="IG509"/>
      <c r="IH509"/>
      <c r="II509"/>
      <c r="IJ509"/>
      <c r="IK509"/>
      <c r="IL509"/>
      <c r="IM509"/>
      <c r="IN509"/>
      <c r="IO509"/>
      <c r="IP509"/>
      <c r="IQ509"/>
      <c r="IR509"/>
      <c r="IS509"/>
      <c r="IT509"/>
      <c r="IU509"/>
      <c r="IV509"/>
    </row>
    <row r="510" spans="2:256" ht="12.75">
      <c r="B510" s="25" t="s">
        <v>1125</v>
      </c>
      <c r="C510" s="90">
        <v>1</v>
      </c>
      <c r="D510" s="90">
        <v>5</v>
      </c>
      <c r="E510" s="90">
        <v>4</v>
      </c>
      <c r="F510" s="90">
        <v>7</v>
      </c>
      <c r="G510" s="90">
        <v>0</v>
      </c>
      <c r="H510" s="90">
        <v>6</v>
      </c>
      <c r="I510" s="90">
        <v>23</v>
      </c>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c r="IT510"/>
      <c r="IU510"/>
      <c r="IV510"/>
    </row>
    <row r="511" spans="2:256" ht="12.75">
      <c r="B511" s="25" t="s">
        <v>1129</v>
      </c>
      <c r="C511" s="90">
        <v>1</v>
      </c>
      <c r="D511" s="90">
        <v>8</v>
      </c>
      <c r="E511" s="90">
        <v>4</v>
      </c>
      <c r="F511" s="90">
        <v>7</v>
      </c>
      <c r="G511" s="90">
        <f>$G$116</f>
        <v>0</v>
      </c>
      <c r="H511" s="90">
        <v>13</v>
      </c>
      <c r="I511" s="90">
        <v>33</v>
      </c>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c r="IC511"/>
      <c r="ID511"/>
      <c r="IE511"/>
      <c r="IF511"/>
      <c r="IG511"/>
      <c r="IH511"/>
      <c r="II511"/>
      <c r="IJ511"/>
      <c r="IK511"/>
      <c r="IL511"/>
      <c r="IM511"/>
      <c r="IN511"/>
      <c r="IO511"/>
      <c r="IP511"/>
      <c r="IQ511"/>
      <c r="IR511"/>
      <c r="IS511"/>
      <c r="IT511"/>
      <c r="IU511"/>
      <c r="IV511"/>
    </row>
    <row r="512" spans="2:256" ht="12.75">
      <c r="B512" s="25" t="s">
        <v>1131</v>
      </c>
      <c r="C512" s="90">
        <v>1</v>
      </c>
      <c r="D512" s="90">
        <v>0</v>
      </c>
      <c r="E512" s="90">
        <v>2</v>
      </c>
      <c r="F512" s="90">
        <v>11</v>
      </c>
      <c r="G512" s="90">
        <v>4</v>
      </c>
      <c r="H512" s="90">
        <v>16</v>
      </c>
      <c r="I512" s="90">
        <v>34</v>
      </c>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c r="IC512"/>
      <c r="ID512"/>
      <c r="IE512"/>
      <c r="IF512"/>
      <c r="IG512"/>
      <c r="IH512"/>
      <c r="II512"/>
      <c r="IJ512"/>
      <c r="IK512"/>
      <c r="IL512"/>
      <c r="IM512"/>
      <c r="IN512"/>
      <c r="IO512"/>
      <c r="IP512"/>
      <c r="IQ512"/>
      <c r="IR512"/>
      <c r="IS512"/>
      <c r="IT512"/>
      <c r="IU512"/>
      <c r="IV512"/>
    </row>
    <row r="513" spans="1:256" ht="12.75">
      <c r="B513" s="25" t="s">
        <v>1133</v>
      </c>
      <c r="C513" s="90">
        <v>1</v>
      </c>
      <c r="D513" s="90">
        <v>3</v>
      </c>
      <c r="E513" s="90">
        <v>1</v>
      </c>
      <c r="F513" s="90">
        <v>11</v>
      </c>
      <c r="G513" s="90">
        <v>3</v>
      </c>
      <c r="H513" s="90">
        <v>14</v>
      </c>
      <c r="I513" s="90">
        <v>33</v>
      </c>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c r="IK513"/>
      <c r="IL513"/>
      <c r="IM513"/>
      <c r="IN513"/>
      <c r="IO513"/>
      <c r="IP513"/>
      <c r="IQ513"/>
      <c r="IR513"/>
      <c r="IS513"/>
      <c r="IT513"/>
      <c r="IU513"/>
      <c r="IV513"/>
    </row>
    <row r="514" spans="1:256" ht="12.75">
      <c r="B514" s="25" t="s">
        <v>1137</v>
      </c>
      <c r="C514" s="90">
        <v>1</v>
      </c>
      <c r="D514" s="90">
        <v>3</v>
      </c>
      <c r="E514" s="90">
        <v>0</v>
      </c>
      <c r="F514" s="90">
        <v>12</v>
      </c>
      <c r="G514" s="90">
        <v>1</v>
      </c>
      <c r="H514" s="90">
        <v>8</v>
      </c>
      <c r="I514" s="90">
        <v>25</v>
      </c>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c r="IT514"/>
      <c r="IU514"/>
      <c r="IV514"/>
    </row>
    <row r="515" spans="1:256" ht="12.75">
      <c r="B515" s="25" t="s">
        <v>1140</v>
      </c>
      <c r="C515" s="90">
        <v>1</v>
      </c>
      <c r="D515" s="90">
        <v>2</v>
      </c>
      <c r="E515" s="90">
        <v>3</v>
      </c>
      <c r="F515" s="90">
        <v>10</v>
      </c>
      <c r="G515" s="90">
        <f>$G$116</f>
        <v>0</v>
      </c>
      <c r="H515" s="90">
        <v>7</v>
      </c>
      <c r="I515" s="90">
        <v>23</v>
      </c>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c r="IT515"/>
      <c r="IU515"/>
      <c r="IV515"/>
    </row>
    <row r="516" spans="1:256" ht="12.75">
      <c r="B516" s="25" t="s">
        <v>1143</v>
      </c>
      <c r="C516" s="90">
        <v>0</v>
      </c>
      <c r="D516" s="90">
        <v>2</v>
      </c>
      <c r="E516" s="90">
        <v>5</v>
      </c>
      <c r="F516" s="90">
        <v>15</v>
      </c>
      <c r="G516" s="90">
        <v>1</v>
      </c>
      <c r="H516" s="90">
        <v>3</v>
      </c>
      <c r="I516" s="90">
        <v>26</v>
      </c>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c r="IC516"/>
      <c r="ID516"/>
      <c r="IE516"/>
      <c r="IF516"/>
      <c r="IG516"/>
      <c r="IH516"/>
      <c r="II516"/>
      <c r="IJ516"/>
      <c r="IK516"/>
      <c r="IL516"/>
      <c r="IM516"/>
      <c r="IN516"/>
      <c r="IO516"/>
      <c r="IP516"/>
      <c r="IQ516"/>
      <c r="IR516"/>
      <c r="IS516"/>
      <c r="IT516"/>
      <c r="IU516"/>
      <c r="IV516"/>
    </row>
    <row r="517" spans="1:256" ht="12.75">
      <c r="B517" s="25" t="s">
        <v>1146</v>
      </c>
      <c r="C517" s="90">
        <v>0</v>
      </c>
      <c r="D517" s="90">
        <v>3</v>
      </c>
      <c r="E517" s="90">
        <v>7</v>
      </c>
      <c r="F517" s="90">
        <v>10</v>
      </c>
      <c r="G517" s="90">
        <v>2</v>
      </c>
      <c r="H517" s="90">
        <v>7</v>
      </c>
      <c r="I517" s="90">
        <v>29</v>
      </c>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c r="IT517"/>
      <c r="IU517"/>
      <c r="IV517"/>
    </row>
    <row r="518" spans="1:256">
      <c r="B518" s="25" t="s">
        <v>1153</v>
      </c>
      <c r="C518" s="90">
        <v>1</v>
      </c>
      <c r="D518" s="90">
        <v>5</v>
      </c>
      <c r="E518" s="90">
        <v>6</v>
      </c>
      <c r="F518" s="90">
        <v>12</v>
      </c>
      <c r="G518" s="90">
        <v>2</v>
      </c>
      <c r="H518" s="90">
        <v>3</v>
      </c>
      <c r="I518" s="90">
        <v>29</v>
      </c>
    </row>
    <row r="519" spans="1:256">
      <c r="B519" s="25" t="s">
        <v>1161</v>
      </c>
      <c r="C519" s="90">
        <v>1</v>
      </c>
      <c r="D519" s="90">
        <v>5</v>
      </c>
      <c r="E519" s="90">
        <v>7</v>
      </c>
      <c r="F519" s="90">
        <v>10</v>
      </c>
      <c r="G519" s="90">
        <v>0</v>
      </c>
      <c r="H519" s="90">
        <v>7</v>
      </c>
      <c r="I519" s="90">
        <v>30</v>
      </c>
    </row>
    <row r="520" spans="1:256">
      <c r="B520" s="25" t="s">
        <v>1171</v>
      </c>
      <c r="C520" s="90">
        <v>0</v>
      </c>
      <c r="D520" s="90">
        <v>4</v>
      </c>
      <c r="E520" s="90">
        <v>5</v>
      </c>
      <c r="F520" s="90">
        <v>7</v>
      </c>
      <c r="G520" s="90">
        <v>0</v>
      </c>
      <c r="H520" s="90">
        <v>4</v>
      </c>
      <c r="I520" s="90">
        <v>20</v>
      </c>
    </row>
    <row r="521" spans="1:256">
      <c r="B521" s="25" t="s">
        <v>1176</v>
      </c>
      <c r="C521" s="90">
        <v>0</v>
      </c>
      <c r="D521" s="90">
        <v>0</v>
      </c>
      <c r="E521" s="90">
        <v>2</v>
      </c>
      <c r="F521" s="90">
        <v>3</v>
      </c>
      <c r="G521" s="90">
        <v>0</v>
      </c>
      <c r="H521" s="90">
        <v>4</v>
      </c>
      <c r="I521" s="90">
        <v>9</v>
      </c>
    </row>
    <row r="522" spans="1:256">
      <c r="B522" s="25" t="s">
        <v>1179</v>
      </c>
      <c r="C522" s="90">
        <f>$C$116</f>
        <v>1</v>
      </c>
      <c r="D522" s="90">
        <v>2</v>
      </c>
      <c r="E522" s="90">
        <v>1</v>
      </c>
      <c r="F522" s="90">
        <v>10</v>
      </c>
      <c r="G522" s="90">
        <v>0</v>
      </c>
      <c r="H522" s="90">
        <v>5</v>
      </c>
      <c r="I522" s="90">
        <v>18</v>
      </c>
    </row>
    <row r="523" spans="1:256">
      <c r="B523" s="25" t="s">
        <v>1181</v>
      </c>
      <c r="C523" s="90">
        <v>1</v>
      </c>
      <c r="D523" s="90">
        <v>3</v>
      </c>
      <c r="E523" s="90">
        <v>2</v>
      </c>
      <c r="F523" s="90">
        <v>9</v>
      </c>
      <c r="G523" s="90">
        <v>0</v>
      </c>
      <c r="H523" s="90">
        <v>3</v>
      </c>
      <c r="I523" s="90">
        <v>18</v>
      </c>
    </row>
    <row r="524" spans="1:256">
      <c r="B524" s="25" t="s">
        <v>1186</v>
      </c>
      <c r="C524" s="90">
        <v>0</v>
      </c>
      <c r="D524" s="90">
        <v>1</v>
      </c>
      <c r="E524" s="90">
        <v>0</v>
      </c>
      <c r="F524" s="90">
        <v>10</v>
      </c>
      <c r="G524" s="90">
        <v>0</v>
      </c>
      <c r="H524" s="90">
        <v>0</v>
      </c>
      <c r="I524" s="90">
        <v>11</v>
      </c>
    </row>
    <row r="525" spans="1:256">
      <c r="B525" s="25" t="s">
        <v>1188</v>
      </c>
      <c r="C525" s="90">
        <v>0</v>
      </c>
      <c r="D525" s="90">
        <v>1</v>
      </c>
      <c r="E525" s="90">
        <v>2</v>
      </c>
      <c r="F525" s="90">
        <v>11</v>
      </c>
      <c r="G525" s="90">
        <v>0</v>
      </c>
      <c r="H525" s="90">
        <v>10</v>
      </c>
      <c r="I525" s="90">
        <v>24</v>
      </c>
    </row>
    <row r="526" spans="1:256">
      <c r="B526" s="25" t="s">
        <v>1193</v>
      </c>
      <c r="C526" s="90">
        <v>0</v>
      </c>
      <c r="D526" s="90">
        <v>2</v>
      </c>
      <c r="E526" s="90">
        <v>0</v>
      </c>
      <c r="F526" s="90">
        <v>11</v>
      </c>
      <c r="G526" s="90">
        <v>0</v>
      </c>
      <c r="H526" s="90">
        <v>6</v>
      </c>
      <c r="I526" s="90">
        <v>19</v>
      </c>
    </row>
    <row r="527" spans="1:256">
      <c r="B527" s="25" t="s">
        <v>1196</v>
      </c>
      <c r="C527" s="90">
        <v>0</v>
      </c>
      <c r="D527" s="90">
        <v>1</v>
      </c>
      <c r="E527" s="90">
        <v>2</v>
      </c>
      <c r="F527" s="90">
        <v>13</v>
      </c>
      <c r="G527" s="90">
        <v>0</v>
      </c>
      <c r="H527" s="90">
        <v>8</v>
      </c>
      <c r="I527" s="90">
        <v>24</v>
      </c>
    </row>
    <row r="528" spans="1:256">
      <c r="A528" s="341"/>
      <c r="B528" s="25" t="s">
        <v>1199</v>
      </c>
      <c r="C528" s="90">
        <v>0</v>
      </c>
      <c r="D528" s="90">
        <v>2</v>
      </c>
      <c r="E528" s="90">
        <v>2</v>
      </c>
      <c r="F528" s="90">
        <v>22</v>
      </c>
      <c r="G528" s="90">
        <v>1</v>
      </c>
      <c r="H528" s="90">
        <v>5</v>
      </c>
      <c r="I528" s="90">
        <v>32</v>
      </c>
    </row>
    <row r="529" spans="1:12">
      <c r="A529" s="341"/>
      <c r="B529" s="25" t="s">
        <v>1203</v>
      </c>
      <c r="C529" s="90">
        <v>0</v>
      </c>
      <c r="D529" s="90">
        <v>2</v>
      </c>
      <c r="E529" s="90">
        <v>0</v>
      </c>
      <c r="F529" s="90">
        <v>15</v>
      </c>
      <c r="G529" s="90">
        <v>1</v>
      </c>
      <c r="H529" s="90">
        <v>7</v>
      </c>
      <c r="I529" s="90">
        <v>25</v>
      </c>
    </row>
    <row r="530" spans="1:12">
      <c r="A530" s="341"/>
      <c r="B530" s="25" t="s">
        <v>1206</v>
      </c>
      <c r="C530" s="90">
        <f>$C$116</f>
        <v>1</v>
      </c>
      <c r="D530" s="90">
        <f>$D$116</f>
        <v>2</v>
      </c>
      <c r="E530" s="90">
        <f>$E$116</f>
        <v>8</v>
      </c>
      <c r="F530" s="90">
        <f>$F$116</f>
        <v>13</v>
      </c>
      <c r="G530" s="90">
        <f>$G$116</f>
        <v>0</v>
      </c>
      <c r="H530" s="90">
        <f>$H$116</f>
        <v>9</v>
      </c>
      <c r="I530" s="90">
        <f>$I$116</f>
        <v>33</v>
      </c>
    </row>
    <row r="531" spans="1:12">
      <c r="A531" s="358"/>
      <c r="B531" s="25" t="s">
        <v>1208</v>
      </c>
      <c r="C531" s="90">
        <v>0</v>
      </c>
      <c r="D531" s="90">
        <v>2</v>
      </c>
      <c r="E531" s="90">
        <v>4</v>
      </c>
      <c r="F531" s="90">
        <v>8</v>
      </c>
      <c r="G531" s="90">
        <v>0</v>
      </c>
      <c r="H531" s="90">
        <v>9</v>
      </c>
      <c r="I531" s="90">
        <v>23</v>
      </c>
    </row>
    <row r="532" spans="1:12">
      <c r="A532" s="358"/>
      <c r="B532" s="25" t="s">
        <v>1213</v>
      </c>
      <c r="C532" s="90">
        <v>0</v>
      </c>
      <c r="D532" s="90">
        <v>2</v>
      </c>
      <c r="E532" s="90">
        <v>5</v>
      </c>
      <c r="F532" s="90">
        <v>17</v>
      </c>
      <c r="G532" s="90">
        <v>1</v>
      </c>
      <c r="H532" s="90">
        <v>9</v>
      </c>
      <c r="I532" s="90">
        <v>34</v>
      </c>
    </row>
    <row r="533" spans="1:12">
      <c r="A533" s="358"/>
      <c r="B533" s="25" t="s">
        <v>1214</v>
      </c>
      <c r="C533" s="90">
        <v>1</v>
      </c>
      <c r="D533" s="90">
        <v>2</v>
      </c>
      <c r="E533" s="90">
        <v>4</v>
      </c>
      <c r="F533" s="90">
        <v>17</v>
      </c>
      <c r="G533" s="90">
        <v>1</v>
      </c>
      <c r="H533" s="90">
        <v>7</v>
      </c>
      <c r="I533" s="90">
        <v>32</v>
      </c>
    </row>
    <row r="534" spans="1:12">
      <c r="A534" s="358"/>
      <c r="B534" s="25" t="s">
        <v>1217</v>
      </c>
      <c r="C534" s="90">
        <v>0</v>
      </c>
      <c r="D534" s="90">
        <v>2</v>
      </c>
      <c r="E534" s="90">
        <v>3</v>
      </c>
      <c r="F534" s="90">
        <v>20</v>
      </c>
      <c r="G534" s="90">
        <v>0</v>
      </c>
      <c r="H534" s="90">
        <v>4</v>
      </c>
      <c r="I534" s="90">
        <v>29</v>
      </c>
      <c r="J534" s="28"/>
      <c r="K534" s="28"/>
      <c r="L534" s="29"/>
    </row>
    <row r="535" spans="1:12">
      <c r="A535" s="358"/>
      <c r="B535" s="25" t="s">
        <v>1221</v>
      </c>
      <c r="C535" s="90">
        <v>1</v>
      </c>
      <c r="D535" s="90">
        <v>2</v>
      </c>
      <c r="E535" s="90">
        <v>1</v>
      </c>
      <c r="F535" s="90">
        <v>11</v>
      </c>
      <c r="G535" s="90">
        <v>2</v>
      </c>
      <c r="H535" s="90">
        <v>3</v>
      </c>
      <c r="I535" s="90">
        <v>20</v>
      </c>
    </row>
    <row r="536" spans="1:12">
      <c r="A536" s="358"/>
      <c r="B536" s="25" t="s">
        <v>1224</v>
      </c>
      <c r="C536" s="90">
        <v>3</v>
      </c>
      <c r="D536" s="90">
        <v>2</v>
      </c>
      <c r="E536" s="90">
        <v>0</v>
      </c>
      <c r="F536" s="90">
        <v>8</v>
      </c>
      <c r="G536" s="90">
        <v>0</v>
      </c>
      <c r="H536" s="90">
        <v>6</v>
      </c>
      <c r="I536" s="90">
        <v>19</v>
      </c>
    </row>
    <row r="537" spans="1:12">
      <c r="A537" s="358"/>
      <c r="B537" s="25" t="s">
        <v>1228</v>
      </c>
      <c r="C537" s="90">
        <v>1</v>
      </c>
      <c r="D537" s="90">
        <v>4</v>
      </c>
      <c r="E537" s="90">
        <v>2</v>
      </c>
      <c r="F537" s="90">
        <v>12</v>
      </c>
      <c r="G537" s="90">
        <v>0</v>
      </c>
      <c r="H537" s="90">
        <v>8</v>
      </c>
      <c r="I537" s="90">
        <v>27</v>
      </c>
    </row>
    <row r="538" spans="1:12">
      <c r="A538" s="358"/>
      <c r="B538" s="368" t="s">
        <v>1231</v>
      </c>
      <c r="C538" s="90">
        <v>1</v>
      </c>
      <c r="D538" s="90">
        <v>2</v>
      </c>
      <c r="E538" s="90">
        <v>4</v>
      </c>
      <c r="F538" s="90">
        <v>11</v>
      </c>
      <c r="G538" s="90">
        <v>1</v>
      </c>
      <c r="H538" s="90">
        <v>4</v>
      </c>
      <c r="I538" s="90">
        <v>23</v>
      </c>
    </row>
    <row r="539" spans="1:12">
      <c r="A539" s="358"/>
      <c r="B539" s="368" t="s">
        <v>1234</v>
      </c>
      <c r="C539" s="90">
        <v>0</v>
      </c>
      <c r="D539" s="90">
        <v>2</v>
      </c>
      <c r="E539" s="90">
        <v>1</v>
      </c>
      <c r="F539" s="90">
        <v>15</v>
      </c>
      <c r="G539" s="90">
        <v>1</v>
      </c>
      <c r="H539" s="90">
        <v>5</v>
      </c>
      <c r="I539" s="90">
        <v>24</v>
      </c>
    </row>
    <row r="540" spans="1:12">
      <c r="A540" s="358"/>
      <c r="B540" s="368" t="s">
        <v>1238</v>
      </c>
      <c r="C540" s="90">
        <v>0</v>
      </c>
      <c r="D540" s="90">
        <v>2</v>
      </c>
      <c r="E540" s="90">
        <v>2</v>
      </c>
      <c r="F540" s="90">
        <v>20</v>
      </c>
      <c r="G540" s="90">
        <v>1</v>
      </c>
      <c r="H540" s="90">
        <v>5</v>
      </c>
      <c r="I540" s="90">
        <v>30</v>
      </c>
    </row>
    <row r="541" spans="1:12">
      <c r="A541" s="358"/>
      <c r="B541" s="368" t="s">
        <v>1241</v>
      </c>
      <c r="C541" s="90">
        <v>1</v>
      </c>
      <c r="D541" s="90">
        <v>2</v>
      </c>
      <c r="E541" s="90">
        <v>2</v>
      </c>
      <c r="F541" s="90">
        <v>15</v>
      </c>
      <c r="G541" s="90">
        <v>0</v>
      </c>
      <c r="H541" s="90">
        <v>2</v>
      </c>
      <c r="I541" s="90">
        <v>22</v>
      </c>
    </row>
    <row r="542" spans="1:12">
      <c r="A542" s="358"/>
      <c r="B542" s="368" t="s">
        <v>1244</v>
      </c>
      <c r="C542" s="90">
        <v>1</v>
      </c>
      <c r="D542" s="90">
        <v>3</v>
      </c>
      <c r="E542" s="90">
        <v>2</v>
      </c>
      <c r="F542" s="90">
        <v>10</v>
      </c>
      <c r="G542" s="90">
        <v>0</v>
      </c>
      <c r="H542" s="90">
        <v>4</v>
      </c>
      <c r="I542" s="90">
        <v>20</v>
      </c>
    </row>
    <row r="543" spans="1:12">
      <c r="A543" s="358"/>
      <c r="B543" s="368" t="s">
        <v>1247</v>
      </c>
      <c r="C543" s="90">
        <v>0</v>
      </c>
      <c r="D543" s="90">
        <v>1</v>
      </c>
      <c r="E543" s="90">
        <v>1</v>
      </c>
      <c r="F543" s="90">
        <v>1</v>
      </c>
      <c r="G543" s="90">
        <v>0</v>
      </c>
      <c r="H543" s="90">
        <v>1</v>
      </c>
      <c r="I543" s="90">
        <v>4</v>
      </c>
    </row>
    <row r="544" spans="1:12">
      <c r="A544" s="358"/>
      <c r="B544" s="368" t="s">
        <v>1249</v>
      </c>
      <c r="C544" s="90">
        <v>0</v>
      </c>
      <c r="D544" s="90">
        <v>2</v>
      </c>
      <c r="E544" s="90">
        <v>0</v>
      </c>
      <c r="F544" s="90">
        <v>4</v>
      </c>
      <c r="G544" s="90">
        <v>0</v>
      </c>
      <c r="H544" s="90">
        <v>8</v>
      </c>
      <c r="I544" s="90">
        <v>14</v>
      </c>
    </row>
    <row r="545" spans="1:9">
      <c r="A545" s="358"/>
      <c r="B545" s="368" t="s">
        <v>1251</v>
      </c>
      <c r="C545" s="90">
        <v>0</v>
      </c>
      <c r="D545" s="90">
        <v>0</v>
      </c>
      <c r="E545" s="90">
        <v>1</v>
      </c>
      <c r="F545" s="90">
        <v>5</v>
      </c>
      <c r="G545" s="90">
        <v>0</v>
      </c>
      <c r="H545" s="90">
        <v>3</v>
      </c>
      <c r="I545" s="90">
        <v>9</v>
      </c>
    </row>
    <row r="546" spans="1:9">
      <c r="A546" s="358"/>
      <c r="B546" s="368" t="s">
        <v>1253</v>
      </c>
      <c r="C546" s="90">
        <v>0</v>
      </c>
      <c r="D546" s="90">
        <v>0</v>
      </c>
      <c r="E546" s="90">
        <v>1</v>
      </c>
      <c r="F546" s="90">
        <v>9</v>
      </c>
      <c r="G546" s="90">
        <v>2</v>
      </c>
      <c r="H546" s="90">
        <v>1</v>
      </c>
      <c r="I546" s="90">
        <v>13</v>
      </c>
    </row>
    <row r="547" spans="1:9">
      <c r="A547" s="358"/>
      <c r="B547" s="368" t="s">
        <v>1255</v>
      </c>
      <c r="C547" s="90">
        <v>0</v>
      </c>
      <c r="D547" s="90">
        <v>4</v>
      </c>
      <c r="E547" s="90">
        <v>1</v>
      </c>
      <c r="F547" s="90">
        <v>10</v>
      </c>
      <c r="G547" s="90">
        <v>0</v>
      </c>
      <c r="H547" s="90">
        <v>6</v>
      </c>
      <c r="I547" s="90">
        <v>21</v>
      </c>
    </row>
    <row r="548" spans="1:9">
      <c r="A548" s="358"/>
      <c r="B548" s="368" t="s">
        <v>1257</v>
      </c>
      <c r="C548" s="90">
        <v>0</v>
      </c>
      <c r="D548" s="90">
        <v>1</v>
      </c>
      <c r="E548" s="90">
        <v>5</v>
      </c>
      <c r="F548" s="90">
        <v>15</v>
      </c>
      <c r="G548" s="90">
        <v>2</v>
      </c>
      <c r="H548" s="90">
        <v>6</v>
      </c>
      <c r="I548" s="90">
        <v>29</v>
      </c>
    </row>
    <row r="549" spans="1:9">
      <c r="A549" s="384"/>
      <c r="B549" s="389" t="s">
        <v>1259</v>
      </c>
      <c r="C549" s="90">
        <v>0</v>
      </c>
      <c r="D549" s="90">
        <v>0</v>
      </c>
      <c r="E549" s="90">
        <v>5</v>
      </c>
      <c r="F549" s="90">
        <v>10</v>
      </c>
      <c r="G549" s="90">
        <v>1</v>
      </c>
      <c r="H549" s="90">
        <v>6</v>
      </c>
      <c r="I549" s="90">
        <v>22</v>
      </c>
    </row>
    <row r="550" spans="1:9">
      <c r="A550" s="384"/>
      <c r="B550" s="389" t="s">
        <v>1262</v>
      </c>
      <c r="C550" s="90">
        <v>0</v>
      </c>
      <c r="D550" s="90">
        <v>1</v>
      </c>
      <c r="E550" s="90">
        <v>4</v>
      </c>
      <c r="F550" s="90">
        <v>15</v>
      </c>
      <c r="G550" s="90">
        <v>0</v>
      </c>
      <c r="H550" s="90">
        <v>5</v>
      </c>
      <c r="I550" s="90">
        <v>25</v>
      </c>
    </row>
    <row r="551" spans="1:9">
      <c r="A551" s="384"/>
      <c r="B551" s="389" t="s">
        <v>1263</v>
      </c>
      <c r="C551" s="90">
        <v>0</v>
      </c>
      <c r="D551" s="90">
        <v>3</v>
      </c>
      <c r="E551" s="90">
        <v>4</v>
      </c>
      <c r="F551" s="90">
        <v>10</v>
      </c>
      <c r="G551" s="90">
        <v>0</v>
      </c>
      <c r="H551" s="90">
        <v>5</v>
      </c>
      <c r="I551" s="90">
        <v>22</v>
      </c>
    </row>
    <row r="552" spans="1:9">
      <c r="A552" s="384"/>
      <c r="B552" s="389" t="s">
        <v>1267</v>
      </c>
      <c r="C552" s="90">
        <f>$C$116</f>
        <v>1</v>
      </c>
      <c r="D552" s="90">
        <f>$D$116</f>
        <v>2</v>
      </c>
      <c r="E552" s="90">
        <f>$E$116</f>
        <v>8</v>
      </c>
      <c r="F552" s="90">
        <f>$F$116</f>
        <v>13</v>
      </c>
      <c r="G552" s="90">
        <f>$G$116</f>
        <v>0</v>
      </c>
      <c r="H552" s="90">
        <f>$H$116</f>
        <v>9</v>
      </c>
      <c r="I552" s="90">
        <f>$I$116</f>
        <v>33</v>
      </c>
    </row>
    <row r="553" spans="1:9">
      <c r="A553" s="30"/>
      <c r="D553" s="14"/>
      <c r="E553" s="14"/>
      <c r="F553" s="14"/>
      <c r="G553" s="14"/>
      <c r="H553" s="14"/>
      <c r="I553" s="14"/>
    </row>
    <row r="554" spans="1:9">
      <c r="A554" s="30"/>
      <c r="B554" s="33" t="s">
        <v>511</v>
      </c>
      <c r="C554" s="34" t="e">
        <f>SUM(C552-C551)/C551</f>
        <v>#DIV/0!</v>
      </c>
      <c r="D554" s="34">
        <f>SUM(D552-D551)/D551</f>
        <v>-0.33333333333333331</v>
      </c>
      <c r="E554" s="34">
        <f t="shared" ref="E554:I554" si="2">SUM(E552-E551)/E551</f>
        <v>1</v>
      </c>
      <c r="F554" s="34">
        <f t="shared" si="2"/>
        <v>0.3</v>
      </c>
      <c r="G554" s="34" t="e">
        <f>SUM(G552-G551)/G551</f>
        <v>#DIV/0!</v>
      </c>
      <c r="H554" s="34">
        <f t="shared" si="2"/>
        <v>0.8</v>
      </c>
      <c r="I554" s="34">
        <f t="shared" si="2"/>
        <v>0.5</v>
      </c>
    </row>
    <row r="555" spans="1:9">
      <c r="A555" s="30"/>
      <c r="B555" s="33" t="s">
        <v>512</v>
      </c>
      <c r="C555" s="34" t="e">
        <f>SUM(C552-C549)/C549</f>
        <v>#DIV/0!</v>
      </c>
      <c r="D555" s="34" t="e">
        <f>SUM(D552-D549)/D549</f>
        <v>#DIV/0!</v>
      </c>
      <c r="E555" s="34">
        <f t="shared" ref="E555:I555" si="3">SUM(E552-E549)/E549</f>
        <v>0.6</v>
      </c>
      <c r="F555" s="34">
        <f t="shared" si="3"/>
        <v>0.3</v>
      </c>
      <c r="G555" s="34">
        <f>SUM(G552-G549)/G549</f>
        <v>-1</v>
      </c>
      <c r="H555" s="34">
        <f t="shared" si="3"/>
        <v>0.5</v>
      </c>
      <c r="I555" s="34">
        <f t="shared" si="3"/>
        <v>0.5</v>
      </c>
    </row>
    <row r="556" spans="1:9">
      <c r="A556" s="30"/>
      <c r="D556" s="14"/>
      <c r="E556" s="14"/>
      <c r="F556" s="14"/>
      <c r="G556" s="14"/>
      <c r="H556" s="14"/>
      <c r="I556" s="14"/>
    </row>
    <row r="557" spans="1:9">
      <c r="A557" s="30"/>
      <c r="D557" s="14"/>
      <c r="E557" s="14"/>
      <c r="F557" s="14"/>
      <c r="G557" s="14"/>
      <c r="H557" s="14"/>
      <c r="I557" s="14"/>
    </row>
    <row r="558" spans="1:9" ht="33.75">
      <c r="A558" s="24" t="s">
        <v>162</v>
      </c>
      <c r="B558" s="25" t="s">
        <v>186</v>
      </c>
      <c r="C558" s="97" t="s">
        <v>1068</v>
      </c>
      <c r="D558" s="103" t="s">
        <v>1069</v>
      </c>
      <c r="E558" s="103" t="s">
        <v>1070</v>
      </c>
      <c r="F558" s="103" t="s">
        <v>1110</v>
      </c>
      <c r="G558" s="97" t="s">
        <v>1111</v>
      </c>
      <c r="H558" s="97" t="s">
        <v>1112</v>
      </c>
      <c r="I558" s="103" t="s">
        <v>160</v>
      </c>
    </row>
    <row r="559" spans="1:9">
      <c r="A559" s="30"/>
      <c r="B559" s="25" t="s">
        <v>187</v>
      </c>
      <c r="C559" s="31">
        <v>0</v>
      </c>
      <c r="D559" s="31">
        <v>11</v>
      </c>
      <c r="E559" s="31">
        <v>18</v>
      </c>
      <c r="F559" s="31">
        <v>37</v>
      </c>
      <c r="G559" s="31">
        <v>0</v>
      </c>
      <c r="H559" s="31">
        <v>0</v>
      </c>
      <c r="I559" s="31">
        <v>66</v>
      </c>
    </row>
    <row r="560" spans="1:9">
      <c r="A560" s="30"/>
      <c r="B560" s="25" t="s">
        <v>188</v>
      </c>
      <c r="C560" s="31">
        <v>0</v>
      </c>
      <c r="D560" s="32">
        <v>11</v>
      </c>
      <c r="E560" s="32">
        <v>19</v>
      </c>
      <c r="F560" s="32">
        <v>46</v>
      </c>
      <c r="G560" s="31">
        <v>0</v>
      </c>
      <c r="H560" s="31">
        <v>0</v>
      </c>
      <c r="I560" s="32">
        <v>76</v>
      </c>
    </row>
    <row r="561" spans="1:12">
      <c r="A561" s="30"/>
      <c r="B561" s="25" t="s">
        <v>189</v>
      </c>
      <c r="C561" s="31">
        <v>0</v>
      </c>
      <c r="D561" s="32">
        <v>10</v>
      </c>
      <c r="E561" s="32">
        <v>25</v>
      </c>
      <c r="F561" s="32">
        <v>51</v>
      </c>
      <c r="G561" s="31">
        <v>0</v>
      </c>
      <c r="H561" s="31">
        <v>0</v>
      </c>
      <c r="I561" s="32">
        <v>86</v>
      </c>
    </row>
    <row r="562" spans="1:12">
      <c r="B562" s="25" t="s">
        <v>190</v>
      </c>
      <c r="C562" s="31">
        <v>0</v>
      </c>
      <c r="D562" s="32">
        <v>9</v>
      </c>
      <c r="E562" s="32">
        <v>27</v>
      </c>
      <c r="F562" s="32">
        <v>46</v>
      </c>
      <c r="G562" s="31">
        <v>0</v>
      </c>
      <c r="H562" s="31">
        <v>0</v>
      </c>
      <c r="I562" s="32">
        <v>82</v>
      </c>
    </row>
    <row r="563" spans="1:12">
      <c r="B563" s="25" t="s">
        <v>191</v>
      </c>
      <c r="C563" s="31">
        <v>0</v>
      </c>
      <c r="D563" s="32">
        <v>8</v>
      </c>
      <c r="E563" s="32">
        <v>20</v>
      </c>
      <c r="F563" s="32">
        <v>29</v>
      </c>
      <c r="G563" s="31">
        <v>0</v>
      </c>
      <c r="H563" s="31">
        <v>0</v>
      </c>
      <c r="I563" s="32">
        <v>57</v>
      </c>
    </row>
    <row r="564" spans="1:12">
      <c r="B564" s="25" t="s">
        <v>192</v>
      </c>
      <c r="C564" s="31">
        <v>0</v>
      </c>
      <c r="D564" s="32">
        <v>9</v>
      </c>
      <c r="E564" s="32">
        <v>13</v>
      </c>
      <c r="F564" s="32">
        <v>45</v>
      </c>
      <c r="G564" s="31">
        <v>0</v>
      </c>
      <c r="H564" s="31">
        <v>0</v>
      </c>
      <c r="I564" s="32">
        <v>67</v>
      </c>
    </row>
    <row r="565" spans="1:12">
      <c r="B565" s="25" t="s">
        <v>193</v>
      </c>
      <c r="C565" s="31">
        <v>0</v>
      </c>
      <c r="D565" s="32">
        <v>13</v>
      </c>
      <c r="E565" s="32">
        <v>23</v>
      </c>
      <c r="F565" s="32">
        <v>46</v>
      </c>
      <c r="G565" s="31">
        <v>0</v>
      </c>
      <c r="H565" s="31">
        <v>0</v>
      </c>
      <c r="I565" s="32">
        <v>82</v>
      </c>
    </row>
    <row r="566" spans="1:12">
      <c r="B566" s="25" t="s">
        <v>194</v>
      </c>
      <c r="C566" s="31">
        <v>0</v>
      </c>
      <c r="D566" s="32">
        <v>16</v>
      </c>
      <c r="E566" s="32">
        <v>19</v>
      </c>
      <c r="F566" s="32">
        <v>64</v>
      </c>
      <c r="G566" s="31">
        <v>0</v>
      </c>
      <c r="H566" s="31">
        <v>0</v>
      </c>
      <c r="I566" s="32">
        <v>99</v>
      </c>
      <c r="J566" s="28"/>
      <c r="K566" s="28"/>
      <c r="L566" s="29"/>
    </row>
    <row r="567" spans="1:12">
      <c r="B567" s="25" t="s">
        <v>195</v>
      </c>
      <c r="C567" s="31">
        <v>0</v>
      </c>
      <c r="D567" s="32">
        <v>16</v>
      </c>
      <c r="E567" s="32">
        <v>20</v>
      </c>
      <c r="F567" s="32">
        <v>54</v>
      </c>
      <c r="G567" s="31">
        <v>0</v>
      </c>
      <c r="H567" s="31">
        <v>0</v>
      </c>
      <c r="I567" s="32">
        <v>90</v>
      </c>
      <c r="J567" s="28"/>
      <c r="K567" s="28"/>
      <c r="L567" s="29"/>
    </row>
    <row r="568" spans="1:12">
      <c r="B568" s="25" t="s">
        <v>196</v>
      </c>
      <c r="C568" s="31">
        <v>0</v>
      </c>
      <c r="D568" s="32">
        <v>7</v>
      </c>
      <c r="E568" s="32">
        <v>17</v>
      </c>
      <c r="F568" s="32">
        <v>46</v>
      </c>
      <c r="G568" s="31">
        <v>0</v>
      </c>
      <c r="H568" s="31">
        <v>0</v>
      </c>
      <c r="I568" s="32">
        <v>70</v>
      </c>
      <c r="J568" s="28"/>
      <c r="K568" s="28"/>
      <c r="L568" s="29"/>
    </row>
    <row r="569" spans="1:12">
      <c r="B569" s="25" t="s">
        <v>197</v>
      </c>
      <c r="C569" s="31">
        <v>0</v>
      </c>
      <c r="D569" s="32">
        <v>10</v>
      </c>
      <c r="E569" s="32">
        <v>20</v>
      </c>
      <c r="F569" s="32">
        <v>39</v>
      </c>
      <c r="G569" s="31">
        <v>0</v>
      </c>
      <c r="H569" s="31">
        <v>0</v>
      </c>
      <c r="I569" s="32">
        <v>69</v>
      </c>
      <c r="J569" s="28"/>
      <c r="K569" s="28"/>
      <c r="L569" s="29"/>
    </row>
    <row r="570" spans="1:12">
      <c r="B570" s="25" t="s">
        <v>198</v>
      </c>
      <c r="C570" s="31">
        <v>0</v>
      </c>
      <c r="D570" s="32">
        <v>9</v>
      </c>
      <c r="E570" s="32">
        <v>18</v>
      </c>
      <c r="F570" s="32">
        <v>52</v>
      </c>
      <c r="G570" s="31">
        <v>0</v>
      </c>
      <c r="H570" s="31">
        <v>0</v>
      </c>
      <c r="I570" s="32">
        <v>79</v>
      </c>
      <c r="J570" s="28"/>
      <c r="K570" s="28"/>
      <c r="L570" s="29"/>
    </row>
    <row r="571" spans="1:12">
      <c r="B571" s="25" t="s">
        <v>199</v>
      </c>
      <c r="C571" s="31">
        <v>0</v>
      </c>
      <c r="D571" s="32">
        <v>7</v>
      </c>
      <c r="E571" s="32">
        <v>17</v>
      </c>
      <c r="F571" s="32">
        <v>42</v>
      </c>
      <c r="G571" s="31">
        <v>0</v>
      </c>
      <c r="H571" s="31">
        <v>0</v>
      </c>
      <c r="I571" s="32">
        <v>66</v>
      </c>
      <c r="J571" s="28"/>
      <c r="K571" s="28"/>
      <c r="L571" s="29"/>
    </row>
    <row r="572" spans="1:12">
      <c r="A572" s="30"/>
      <c r="B572" s="25" t="s">
        <v>200</v>
      </c>
      <c r="C572" s="31">
        <v>0</v>
      </c>
      <c r="D572" s="32">
        <v>8</v>
      </c>
      <c r="E572" s="32">
        <v>20</v>
      </c>
      <c r="F572" s="32">
        <v>55</v>
      </c>
      <c r="G572" s="31">
        <v>0</v>
      </c>
      <c r="H572" s="31">
        <v>0</v>
      </c>
      <c r="I572" s="32">
        <v>83</v>
      </c>
      <c r="J572" s="28"/>
      <c r="K572" s="28"/>
      <c r="L572" s="29"/>
    </row>
    <row r="573" spans="1:12">
      <c r="B573" s="25" t="s">
        <v>201</v>
      </c>
      <c r="C573" s="31">
        <v>0</v>
      </c>
      <c r="D573" s="32">
        <v>13</v>
      </c>
      <c r="E573" s="32">
        <v>24</v>
      </c>
      <c r="F573" s="32">
        <v>77</v>
      </c>
      <c r="G573" s="31">
        <v>0</v>
      </c>
      <c r="H573" s="31">
        <v>0</v>
      </c>
      <c r="I573" s="32">
        <v>114</v>
      </c>
      <c r="J573" s="28"/>
      <c r="K573" s="28"/>
      <c r="L573" s="29"/>
    </row>
    <row r="574" spans="1:12">
      <c r="B574" s="25" t="s">
        <v>202</v>
      </c>
      <c r="C574" s="31">
        <v>0</v>
      </c>
      <c r="D574" s="32">
        <v>12</v>
      </c>
      <c r="E574" s="32">
        <v>18</v>
      </c>
      <c r="F574" s="32">
        <v>50</v>
      </c>
      <c r="G574" s="31">
        <v>0</v>
      </c>
      <c r="H574" s="31">
        <v>0</v>
      </c>
      <c r="I574" s="32">
        <v>80</v>
      </c>
      <c r="J574" s="28"/>
      <c r="K574" s="28"/>
      <c r="L574" s="29"/>
    </row>
    <row r="575" spans="1:12">
      <c r="B575" s="25" t="s">
        <v>203</v>
      </c>
      <c r="C575" s="31">
        <v>0</v>
      </c>
      <c r="D575" s="32">
        <v>7</v>
      </c>
      <c r="E575" s="32">
        <v>16</v>
      </c>
      <c r="F575" s="32">
        <v>52</v>
      </c>
      <c r="G575" s="31">
        <v>0</v>
      </c>
      <c r="H575" s="31">
        <v>0</v>
      </c>
      <c r="I575" s="32">
        <v>75</v>
      </c>
      <c r="J575" s="28"/>
      <c r="K575" s="28"/>
      <c r="L575" s="29"/>
    </row>
    <row r="576" spans="1:12">
      <c r="B576" s="25" t="s">
        <v>204</v>
      </c>
      <c r="C576" s="31">
        <v>0</v>
      </c>
      <c r="D576" s="32">
        <v>9</v>
      </c>
      <c r="E576" s="32">
        <v>10</v>
      </c>
      <c r="F576" s="32">
        <v>51</v>
      </c>
      <c r="G576" s="31">
        <v>0</v>
      </c>
      <c r="H576" s="31">
        <v>0</v>
      </c>
      <c r="I576" s="32">
        <v>70</v>
      </c>
      <c r="J576" s="28"/>
      <c r="K576" s="28"/>
      <c r="L576" s="29"/>
    </row>
    <row r="577" spans="2:12">
      <c r="B577" s="25" t="s">
        <v>205</v>
      </c>
      <c r="C577" s="31">
        <v>0</v>
      </c>
      <c r="D577" s="32">
        <v>9</v>
      </c>
      <c r="E577" s="32">
        <v>16</v>
      </c>
      <c r="F577" s="32">
        <v>62</v>
      </c>
      <c r="G577" s="31">
        <v>0</v>
      </c>
      <c r="H577" s="31">
        <v>0</v>
      </c>
      <c r="I577" s="32">
        <v>87</v>
      </c>
      <c r="J577" s="28"/>
      <c r="K577" s="28"/>
      <c r="L577" s="29"/>
    </row>
    <row r="578" spans="2:12">
      <c r="B578" s="25" t="s">
        <v>206</v>
      </c>
      <c r="C578" s="31">
        <v>0</v>
      </c>
      <c r="D578" s="32">
        <v>11</v>
      </c>
      <c r="E578" s="32">
        <v>19</v>
      </c>
      <c r="F578" s="32">
        <v>48</v>
      </c>
      <c r="G578" s="31">
        <v>0</v>
      </c>
      <c r="H578" s="31">
        <v>0</v>
      </c>
      <c r="I578" s="32">
        <v>78</v>
      </c>
      <c r="J578" s="28"/>
      <c r="K578" s="28"/>
      <c r="L578" s="29"/>
    </row>
    <row r="579" spans="2:12">
      <c r="B579" s="25" t="s">
        <v>207</v>
      </c>
      <c r="C579" s="31">
        <v>0</v>
      </c>
      <c r="D579" s="32">
        <v>11</v>
      </c>
      <c r="E579" s="32">
        <v>26</v>
      </c>
      <c r="F579" s="32">
        <v>48</v>
      </c>
      <c r="G579" s="31">
        <v>0</v>
      </c>
      <c r="H579" s="31">
        <v>0</v>
      </c>
      <c r="I579" s="32">
        <v>85</v>
      </c>
      <c r="J579" s="28"/>
      <c r="K579" s="28"/>
      <c r="L579" s="29"/>
    </row>
    <row r="580" spans="2:12">
      <c r="B580" s="25" t="s">
        <v>208</v>
      </c>
      <c r="C580" s="31">
        <v>0</v>
      </c>
      <c r="D580" s="32">
        <v>9</v>
      </c>
      <c r="E580" s="32">
        <v>26</v>
      </c>
      <c r="F580" s="32">
        <v>37</v>
      </c>
      <c r="G580" s="31">
        <v>0</v>
      </c>
      <c r="H580" s="31">
        <v>0</v>
      </c>
      <c r="I580" s="32">
        <v>72</v>
      </c>
      <c r="J580" s="28"/>
      <c r="K580" s="28"/>
      <c r="L580" s="29"/>
    </row>
    <row r="581" spans="2:12">
      <c r="B581" s="25" t="s">
        <v>209</v>
      </c>
      <c r="C581" s="31">
        <v>0</v>
      </c>
      <c r="D581" s="32">
        <v>14</v>
      </c>
      <c r="E581" s="32">
        <v>31</v>
      </c>
      <c r="F581" s="32">
        <v>36</v>
      </c>
      <c r="G581" s="31">
        <v>0</v>
      </c>
      <c r="H581" s="31">
        <v>0</v>
      </c>
      <c r="I581" s="32">
        <v>81</v>
      </c>
      <c r="J581" s="28"/>
      <c r="K581" s="28"/>
      <c r="L581" s="29"/>
    </row>
    <row r="582" spans="2:12">
      <c r="B582" s="25" t="s">
        <v>210</v>
      </c>
      <c r="C582" s="31">
        <v>0</v>
      </c>
      <c r="D582" s="32">
        <v>17</v>
      </c>
      <c r="E582" s="32">
        <v>32</v>
      </c>
      <c r="F582" s="32">
        <v>36</v>
      </c>
      <c r="G582" s="31">
        <v>0</v>
      </c>
      <c r="H582" s="31">
        <v>0</v>
      </c>
      <c r="I582" s="32">
        <v>85</v>
      </c>
      <c r="J582" s="28"/>
      <c r="K582" s="28"/>
      <c r="L582" s="29"/>
    </row>
    <row r="583" spans="2:12">
      <c r="B583" s="25" t="s">
        <v>211</v>
      </c>
      <c r="C583" s="31">
        <v>0</v>
      </c>
      <c r="D583" s="32">
        <v>9</v>
      </c>
      <c r="E583" s="32">
        <v>29</v>
      </c>
      <c r="F583" s="32">
        <v>33</v>
      </c>
      <c r="G583" s="31">
        <v>0</v>
      </c>
      <c r="H583" s="31">
        <v>0</v>
      </c>
      <c r="I583" s="32">
        <v>71</v>
      </c>
      <c r="J583" s="28"/>
      <c r="K583" s="28"/>
      <c r="L583" s="29"/>
    </row>
    <row r="584" spans="2:12">
      <c r="B584" s="25" t="s">
        <v>212</v>
      </c>
      <c r="C584" s="31">
        <v>0</v>
      </c>
      <c r="D584" s="32">
        <v>9</v>
      </c>
      <c r="E584" s="32">
        <v>21</v>
      </c>
      <c r="F584" s="32">
        <v>42</v>
      </c>
      <c r="G584" s="31">
        <v>0</v>
      </c>
      <c r="H584" s="31">
        <v>0</v>
      </c>
      <c r="I584" s="32">
        <v>72</v>
      </c>
      <c r="J584" s="28"/>
      <c r="K584" s="28"/>
      <c r="L584" s="29"/>
    </row>
    <row r="585" spans="2:12">
      <c r="B585" s="25" t="s">
        <v>213</v>
      </c>
      <c r="C585" s="31">
        <v>0</v>
      </c>
      <c r="D585" s="32">
        <v>11</v>
      </c>
      <c r="E585" s="32">
        <v>27</v>
      </c>
      <c r="F585" s="32">
        <v>54</v>
      </c>
      <c r="G585" s="31">
        <v>0</v>
      </c>
      <c r="H585" s="31">
        <v>0</v>
      </c>
      <c r="I585" s="32">
        <v>92</v>
      </c>
      <c r="J585" s="28"/>
      <c r="K585" s="28"/>
      <c r="L585" s="29"/>
    </row>
    <row r="586" spans="2:12">
      <c r="B586" s="25" t="s">
        <v>214</v>
      </c>
      <c r="C586" s="31">
        <v>0</v>
      </c>
      <c r="D586" s="32">
        <v>11</v>
      </c>
      <c r="E586" s="32">
        <v>16</v>
      </c>
      <c r="F586" s="32">
        <v>55</v>
      </c>
      <c r="G586" s="31">
        <v>0</v>
      </c>
      <c r="H586" s="31">
        <v>0</v>
      </c>
      <c r="I586" s="32">
        <v>82</v>
      </c>
      <c r="J586" s="28"/>
      <c r="K586" s="28"/>
      <c r="L586" s="29"/>
    </row>
    <row r="587" spans="2:12">
      <c r="B587" s="25" t="s">
        <v>215</v>
      </c>
      <c r="C587" s="31">
        <v>0</v>
      </c>
      <c r="D587" s="32">
        <v>12</v>
      </c>
      <c r="E587" s="32">
        <v>21</v>
      </c>
      <c r="F587" s="32">
        <v>59</v>
      </c>
      <c r="G587" s="31">
        <v>0</v>
      </c>
      <c r="H587" s="31">
        <v>0</v>
      </c>
      <c r="I587" s="32">
        <v>92</v>
      </c>
      <c r="J587" s="28"/>
      <c r="K587" s="28"/>
      <c r="L587" s="29"/>
    </row>
    <row r="588" spans="2:12">
      <c r="B588" s="25" t="s">
        <v>216</v>
      </c>
      <c r="C588" s="31">
        <v>0</v>
      </c>
      <c r="D588" s="32">
        <v>11</v>
      </c>
      <c r="E588" s="32">
        <v>28</v>
      </c>
      <c r="F588" s="32">
        <v>61</v>
      </c>
      <c r="G588" s="31">
        <v>0</v>
      </c>
      <c r="H588" s="31">
        <v>0</v>
      </c>
      <c r="I588" s="32">
        <v>100</v>
      </c>
      <c r="J588" s="28"/>
      <c r="K588" s="28"/>
      <c r="L588" s="29"/>
    </row>
    <row r="589" spans="2:12">
      <c r="B589" s="25" t="s">
        <v>217</v>
      </c>
      <c r="C589" s="31">
        <v>0</v>
      </c>
      <c r="D589" s="32">
        <v>11</v>
      </c>
      <c r="E589" s="32">
        <v>25</v>
      </c>
      <c r="F589" s="32">
        <v>68</v>
      </c>
      <c r="G589" s="31">
        <v>0</v>
      </c>
      <c r="H589" s="31">
        <v>0</v>
      </c>
      <c r="I589" s="32">
        <v>104</v>
      </c>
      <c r="J589" s="28"/>
      <c r="K589" s="28"/>
      <c r="L589" s="29"/>
    </row>
    <row r="590" spans="2:12">
      <c r="B590" s="25" t="s">
        <v>218</v>
      </c>
      <c r="C590" s="31">
        <v>0</v>
      </c>
      <c r="D590" s="32">
        <v>12</v>
      </c>
      <c r="E590" s="32">
        <v>27</v>
      </c>
      <c r="F590" s="32">
        <v>69</v>
      </c>
      <c r="G590" s="31">
        <v>0</v>
      </c>
      <c r="H590" s="31">
        <v>0</v>
      </c>
      <c r="I590" s="32">
        <v>108</v>
      </c>
      <c r="J590" s="28"/>
      <c r="K590" s="28"/>
      <c r="L590" s="29"/>
    </row>
    <row r="591" spans="2:12">
      <c r="B591" s="25" t="s">
        <v>219</v>
      </c>
      <c r="C591" s="31">
        <v>0</v>
      </c>
      <c r="D591" s="32">
        <v>10</v>
      </c>
      <c r="E591" s="32">
        <v>26</v>
      </c>
      <c r="F591" s="32">
        <v>66</v>
      </c>
      <c r="G591" s="31">
        <v>0</v>
      </c>
      <c r="H591" s="31">
        <v>0</v>
      </c>
      <c r="I591" s="32">
        <v>102</v>
      </c>
      <c r="J591" s="28"/>
      <c r="K591" s="28"/>
      <c r="L591" s="29"/>
    </row>
    <row r="592" spans="2:12">
      <c r="B592" s="25" t="s">
        <v>220</v>
      </c>
      <c r="C592" s="31">
        <v>0</v>
      </c>
      <c r="D592" s="32">
        <v>14</v>
      </c>
      <c r="E592" s="32">
        <v>28</v>
      </c>
      <c r="F592" s="32">
        <v>66</v>
      </c>
      <c r="G592" s="31">
        <v>0</v>
      </c>
      <c r="H592" s="31">
        <v>0</v>
      </c>
      <c r="I592" s="32">
        <v>108</v>
      </c>
      <c r="J592" s="28"/>
      <c r="K592" s="28"/>
      <c r="L592" s="29"/>
    </row>
    <row r="593" spans="1:12">
      <c r="B593" s="25" t="s">
        <v>221</v>
      </c>
      <c r="C593" s="31">
        <v>0</v>
      </c>
      <c r="D593" s="32">
        <v>12</v>
      </c>
      <c r="E593" s="32">
        <v>33</v>
      </c>
      <c r="F593" s="32">
        <v>46</v>
      </c>
      <c r="G593" s="31">
        <v>0</v>
      </c>
      <c r="H593" s="31">
        <v>0</v>
      </c>
      <c r="I593" s="32">
        <v>91</v>
      </c>
      <c r="J593" s="28"/>
      <c r="K593" s="28"/>
      <c r="L593" s="29"/>
    </row>
    <row r="594" spans="1:12">
      <c r="B594" s="25" t="s">
        <v>222</v>
      </c>
      <c r="C594" s="31">
        <v>0</v>
      </c>
      <c r="D594" s="32">
        <v>7</v>
      </c>
      <c r="E594" s="32">
        <v>30</v>
      </c>
      <c r="F594" s="32">
        <v>53</v>
      </c>
      <c r="G594" s="31">
        <v>0</v>
      </c>
      <c r="H594" s="31">
        <v>0</v>
      </c>
      <c r="I594" s="32">
        <v>90</v>
      </c>
      <c r="J594" s="28"/>
      <c r="K594" s="28"/>
      <c r="L594" s="29"/>
    </row>
    <row r="595" spans="1:12">
      <c r="B595" s="25" t="s">
        <v>223</v>
      </c>
      <c r="C595" s="31">
        <v>0</v>
      </c>
      <c r="D595" s="32">
        <v>12</v>
      </c>
      <c r="E595" s="32">
        <v>27</v>
      </c>
      <c r="F595" s="32">
        <v>61</v>
      </c>
      <c r="G595" s="31">
        <v>0</v>
      </c>
      <c r="H595" s="31">
        <v>0</v>
      </c>
      <c r="I595" s="32">
        <v>100</v>
      </c>
      <c r="J595" s="28"/>
      <c r="K595" s="28"/>
      <c r="L595" s="29"/>
    </row>
    <row r="596" spans="1:12">
      <c r="B596" s="25" t="s">
        <v>224</v>
      </c>
      <c r="C596" s="31">
        <v>0</v>
      </c>
      <c r="D596" s="32">
        <v>18</v>
      </c>
      <c r="E596" s="32">
        <v>31</v>
      </c>
      <c r="F596" s="32">
        <v>67</v>
      </c>
      <c r="G596" s="31">
        <v>0</v>
      </c>
      <c r="H596" s="31">
        <v>0</v>
      </c>
      <c r="I596" s="32">
        <v>116</v>
      </c>
      <c r="J596" s="28"/>
      <c r="K596" s="28"/>
      <c r="L596" s="29"/>
    </row>
    <row r="597" spans="1:12">
      <c r="B597" s="25" t="s">
        <v>225</v>
      </c>
      <c r="C597" s="31">
        <v>0</v>
      </c>
      <c r="D597" s="32">
        <v>21</v>
      </c>
      <c r="E597" s="32">
        <v>28</v>
      </c>
      <c r="F597" s="32">
        <v>54</v>
      </c>
      <c r="G597" s="31">
        <v>0</v>
      </c>
      <c r="H597" s="31">
        <v>0</v>
      </c>
      <c r="I597" s="32">
        <v>103</v>
      </c>
      <c r="J597" s="28"/>
      <c r="K597" s="28"/>
      <c r="L597" s="29"/>
    </row>
    <row r="598" spans="1:12">
      <c r="B598" s="25" t="s">
        <v>226</v>
      </c>
      <c r="C598" s="31">
        <v>0</v>
      </c>
      <c r="D598" s="32">
        <v>10</v>
      </c>
      <c r="E598" s="32">
        <v>24</v>
      </c>
      <c r="F598" s="32">
        <v>53</v>
      </c>
      <c r="G598" s="31">
        <v>0</v>
      </c>
      <c r="H598" s="31">
        <v>0</v>
      </c>
      <c r="I598" s="32">
        <v>87</v>
      </c>
      <c r="J598" s="28"/>
      <c r="K598" s="28"/>
      <c r="L598" s="29"/>
    </row>
    <row r="599" spans="1:12">
      <c r="B599" s="25" t="s">
        <v>227</v>
      </c>
      <c r="C599" s="31">
        <v>0</v>
      </c>
      <c r="D599" s="32">
        <v>10</v>
      </c>
      <c r="E599" s="32">
        <v>23</v>
      </c>
      <c r="F599" s="32">
        <v>56</v>
      </c>
      <c r="G599" s="31">
        <v>0</v>
      </c>
      <c r="H599" s="31">
        <v>0</v>
      </c>
      <c r="I599" s="32">
        <v>89</v>
      </c>
      <c r="J599" s="28"/>
      <c r="K599" s="28"/>
      <c r="L599" s="29"/>
    </row>
    <row r="600" spans="1:12">
      <c r="B600" s="25" t="s">
        <v>228</v>
      </c>
      <c r="C600" s="31">
        <v>0</v>
      </c>
      <c r="D600" s="32">
        <v>10</v>
      </c>
      <c r="E600" s="32">
        <v>22</v>
      </c>
      <c r="F600" s="32">
        <v>45</v>
      </c>
      <c r="G600" s="31">
        <v>0</v>
      </c>
      <c r="H600" s="31">
        <v>0</v>
      </c>
      <c r="I600" s="32">
        <v>77</v>
      </c>
      <c r="J600" s="28"/>
      <c r="K600" s="28"/>
      <c r="L600" s="29"/>
    </row>
    <row r="601" spans="1:12">
      <c r="B601" s="25" t="s">
        <v>229</v>
      </c>
      <c r="C601" s="31">
        <v>0</v>
      </c>
      <c r="D601" s="32">
        <v>4</v>
      </c>
      <c r="E601" s="32">
        <v>14</v>
      </c>
      <c r="F601" s="32">
        <v>39</v>
      </c>
      <c r="G601" s="31">
        <v>0</v>
      </c>
      <c r="H601" s="31">
        <v>0</v>
      </c>
      <c r="I601" s="32">
        <v>57</v>
      </c>
      <c r="J601" s="28"/>
      <c r="K601" s="28"/>
      <c r="L601" s="29"/>
    </row>
    <row r="602" spans="1:12">
      <c r="B602" s="25" t="s">
        <v>230</v>
      </c>
      <c r="C602" s="31">
        <v>0</v>
      </c>
      <c r="D602" s="32">
        <v>4</v>
      </c>
      <c r="E602" s="32">
        <v>17</v>
      </c>
      <c r="F602" s="32">
        <v>45</v>
      </c>
      <c r="G602" s="31">
        <v>0</v>
      </c>
      <c r="H602" s="31">
        <v>0</v>
      </c>
      <c r="I602" s="32">
        <v>66</v>
      </c>
      <c r="J602" s="28"/>
      <c r="K602" s="28"/>
      <c r="L602" s="29"/>
    </row>
    <row r="603" spans="1:12">
      <c r="B603" s="25" t="s">
        <v>231</v>
      </c>
      <c r="C603" s="31">
        <v>0</v>
      </c>
      <c r="D603" s="32">
        <v>3</v>
      </c>
      <c r="E603" s="32">
        <v>14</v>
      </c>
      <c r="F603" s="32">
        <v>33</v>
      </c>
      <c r="G603" s="31">
        <v>0</v>
      </c>
      <c r="H603" s="31">
        <v>0</v>
      </c>
      <c r="I603" s="32">
        <v>50</v>
      </c>
      <c r="J603" s="28"/>
      <c r="K603" s="28"/>
      <c r="L603" s="29"/>
    </row>
    <row r="604" spans="1:12">
      <c r="B604" s="25" t="s">
        <v>232</v>
      </c>
      <c r="C604" s="31">
        <v>0</v>
      </c>
      <c r="D604" s="32">
        <v>5</v>
      </c>
      <c r="E604" s="32">
        <v>12</v>
      </c>
      <c r="F604" s="32">
        <v>34</v>
      </c>
      <c r="G604" s="31">
        <v>0</v>
      </c>
      <c r="H604" s="31">
        <v>0</v>
      </c>
      <c r="I604" s="32">
        <v>51</v>
      </c>
      <c r="J604" s="28"/>
      <c r="K604" s="28"/>
      <c r="L604" s="29"/>
    </row>
    <row r="605" spans="1:12">
      <c r="A605" s="30"/>
      <c r="B605" s="25" t="s">
        <v>233</v>
      </c>
      <c r="C605" s="31">
        <v>0</v>
      </c>
      <c r="D605" s="32">
        <v>4</v>
      </c>
      <c r="E605" s="32">
        <v>6</v>
      </c>
      <c r="F605" s="32">
        <v>24</v>
      </c>
      <c r="G605" s="31">
        <v>0</v>
      </c>
      <c r="H605" s="31">
        <v>0</v>
      </c>
      <c r="I605" s="32">
        <v>34</v>
      </c>
      <c r="J605" s="28"/>
      <c r="K605" s="28"/>
      <c r="L605" s="29"/>
    </row>
    <row r="606" spans="1:12">
      <c r="A606" s="30"/>
      <c r="B606" s="25" t="s">
        <v>234</v>
      </c>
      <c r="C606" s="31">
        <v>0</v>
      </c>
      <c r="D606" s="32">
        <v>0</v>
      </c>
      <c r="E606" s="32">
        <v>5</v>
      </c>
      <c r="F606" s="32">
        <v>25</v>
      </c>
      <c r="G606" s="31">
        <v>0</v>
      </c>
      <c r="H606" s="31">
        <v>0</v>
      </c>
      <c r="I606" s="32">
        <v>30</v>
      </c>
      <c r="J606" s="28"/>
      <c r="K606" s="28"/>
      <c r="L606" s="29"/>
    </row>
    <row r="607" spans="1:12">
      <c r="A607" s="30"/>
      <c r="B607" s="25" t="s">
        <v>235</v>
      </c>
      <c r="C607" s="31">
        <v>0</v>
      </c>
      <c r="D607" s="32">
        <v>2</v>
      </c>
      <c r="E607" s="32">
        <v>8</v>
      </c>
      <c r="F607" s="32">
        <v>31</v>
      </c>
      <c r="G607" s="31">
        <v>0</v>
      </c>
      <c r="H607" s="31">
        <v>0</v>
      </c>
      <c r="I607" s="32">
        <v>41</v>
      </c>
      <c r="J607" s="28"/>
      <c r="K607" s="28"/>
      <c r="L607" s="29"/>
    </row>
    <row r="608" spans="1:12">
      <c r="A608" s="30"/>
      <c r="B608" s="25" t="s">
        <v>236</v>
      </c>
      <c r="C608" s="31">
        <v>0</v>
      </c>
      <c r="D608" s="32">
        <v>0</v>
      </c>
      <c r="E608" s="32">
        <v>9</v>
      </c>
      <c r="F608" s="32">
        <v>40</v>
      </c>
      <c r="G608" s="31">
        <v>0</v>
      </c>
      <c r="H608" s="31">
        <v>0</v>
      </c>
      <c r="I608" s="32">
        <v>49</v>
      </c>
      <c r="J608" s="28"/>
      <c r="K608" s="28"/>
      <c r="L608" s="29"/>
    </row>
    <row r="609" spans="1:12">
      <c r="A609" s="30"/>
      <c r="B609" s="25" t="s">
        <v>237</v>
      </c>
      <c r="C609" s="31">
        <v>0</v>
      </c>
      <c r="D609" s="32">
        <v>2</v>
      </c>
      <c r="E609" s="32">
        <v>7</v>
      </c>
      <c r="F609" s="32">
        <v>23</v>
      </c>
      <c r="G609" s="31">
        <v>0</v>
      </c>
      <c r="H609" s="31">
        <v>0</v>
      </c>
      <c r="I609" s="32">
        <v>32</v>
      </c>
      <c r="J609" s="28"/>
      <c r="K609" s="28"/>
      <c r="L609" s="29"/>
    </row>
    <row r="610" spans="1:12">
      <c r="A610" s="30"/>
      <c r="B610" s="25" t="s">
        <v>238</v>
      </c>
      <c r="C610" s="31">
        <v>0</v>
      </c>
      <c r="D610" s="32">
        <v>2</v>
      </c>
      <c r="E610" s="32">
        <v>7</v>
      </c>
      <c r="F610" s="32">
        <v>28</v>
      </c>
      <c r="G610" s="31">
        <v>0</v>
      </c>
      <c r="H610" s="31">
        <v>0</v>
      </c>
      <c r="I610" s="32">
        <v>37</v>
      </c>
      <c r="J610" s="28"/>
      <c r="K610" s="28"/>
      <c r="L610" s="29"/>
    </row>
    <row r="611" spans="1:12">
      <c r="A611" s="30"/>
      <c r="B611" s="25" t="s">
        <v>239</v>
      </c>
      <c r="C611" s="31">
        <v>0</v>
      </c>
      <c r="D611" s="32">
        <v>2</v>
      </c>
      <c r="E611" s="32">
        <v>7</v>
      </c>
      <c r="F611" s="32">
        <v>46</v>
      </c>
      <c r="G611" s="31">
        <v>0</v>
      </c>
      <c r="H611" s="31">
        <v>0</v>
      </c>
      <c r="I611" s="32">
        <v>55</v>
      </c>
      <c r="J611" s="28"/>
      <c r="K611" s="28"/>
      <c r="L611" s="29"/>
    </row>
    <row r="612" spans="1:12">
      <c r="A612" s="30"/>
      <c r="B612" s="25" t="s">
        <v>240</v>
      </c>
      <c r="C612" s="31">
        <v>0</v>
      </c>
      <c r="D612" s="32">
        <v>2</v>
      </c>
      <c r="E612" s="32">
        <v>3</v>
      </c>
      <c r="F612" s="32">
        <v>43</v>
      </c>
      <c r="G612" s="31">
        <v>0</v>
      </c>
      <c r="H612" s="31">
        <v>0</v>
      </c>
      <c r="I612" s="32">
        <v>48</v>
      </c>
      <c r="J612" s="28"/>
      <c r="K612" s="28"/>
      <c r="L612" s="29"/>
    </row>
    <row r="613" spans="1:12">
      <c r="A613" s="30"/>
      <c r="B613" s="25" t="s">
        <v>241</v>
      </c>
      <c r="C613" s="31">
        <v>0</v>
      </c>
      <c r="D613" s="32">
        <v>2</v>
      </c>
      <c r="E613" s="32">
        <v>7</v>
      </c>
      <c r="F613" s="32">
        <v>36</v>
      </c>
      <c r="G613" s="31">
        <v>0</v>
      </c>
      <c r="H613" s="31">
        <v>0</v>
      </c>
      <c r="I613" s="32">
        <v>45</v>
      </c>
      <c r="J613" s="28"/>
      <c r="K613" s="28"/>
      <c r="L613" s="29"/>
    </row>
    <row r="614" spans="1:12">
      <c r="A614" s="30"/>
      <c r="B614" s="25" t="s">
        <v>242</v>
      </c>
      <c r="C614" s="31">
        <v>0</v>
      </c>
      <c r="D614" s="32">
        <v>2</v>
      </c>
      <c r="E614" s="32">
        <v>8</v>
      </c>
      <c r="F614" s="32">
        <v>45</v>
      </c>
      <c r="G614" s="31">
        <v>0</v>
      </c>
      <c r="H614" s="31">
        <v>0</v>
      </c>
      <c r="I614" s="32">
        <v>55</v>
      </c>
      <c r="J614" s="28"/>
      <c r="K614" s="28"/>
      <c r="L614" s="29"/>
    </row>
    <row r="615" spans="1:12">
      <c r="A615" s="30"/>
      <c r="B615" s="25" t="s">
        <v>243</v>
      </c>
      <c r="C615" s="31">
        <v>0</v>
      </c>
      <c r="D615" s="32">
        <v>2</v>
      </c>
      <c r="E615" s="32">
        <v>11</v>
      </c>
      <c r="F615" s="32">
        <v>57</v>
      </c>
      <c r="G615" s="31">
        <v>0</v>
      </c>
      <c r="H615" s="31">
        <v>0</v>
      </c>
      <c r="I615" s="32">
        <v>70</v>
      </c>
      <c r="J615" s="28"/>
      <c r="K615" s="28"/>
      <c r="L615" s="29"/>
    </row>
    <row r="616" spans="1:12">
      <c r="A616" s="30"/>
      <c r="B616" s="25" t="s">
        <v>244</v>
      </c>
      <c r="C616" s="31">
        <v>0</v>
      </c>
      <c r="D616" s="32">
        <v>2</v>
      </c>
      <c r="E616" s="32">
        <v>5</v>
      </c>
      <c r="F616" s="32">
        <v>53</v>
      </c>
      <c r="G616" s="31">
        <v>0</v>
      </c>
      <c r="H616" s="31">
        <v>0</v>
      </c>
      <c r="I616" s="32">
        <v>60</v>
      </c>
      <c r="J616" s="28"/>
      <c r="K616" s="28"/>
      <c r="L616" s="29"/>
    </row>
    <row r="617" spans="1:12">
      <c r="A617" s="30"/>
      <c r="B617" s="25" t="s">
        <v>245</v>
      </c>
      <c r="C617" s="31">
        <v>0</v>
      </c>
      <c r="D617" s="32">
        <v>0</v>
      </c>
      <c r="E617" s="32">
        <v>7</v>
      </c>
      <c r="F617" s="32">
        <v>42</v>
      </c>
      <c r="G617" s="31">
        <v>0</v>
      </c>
      <c r="H617" s="31">
        <v>0</v>
      </c>
      <c r="I617" s="32">
        <v>49</v>
      </c>
      <c r="J617" s="28"/>
      <c r="K617" s="28"/>
      <c r="L617" s="29"/>
    </row>
    <row r="618" spans="1:12">
      <c r="A618" s="30"/>
      <c r="B618" s="25" t="s">
        <v>246</v>
      </c>
      <c r="C618" s="31">
        <v>0</v>
      </c>
      <c r="D618" s="32">
        <v>1</v>
      </c>
      <c r="E618" s="32">
        <v>13</v>
      </c>
      <c r="F618" s="32">
        <v>59</v>
      </c>
      <c r="G618" s="31">
        <v>0</v>
      </c>
      <c r="H618" s="31">
        <v>0</v>
      </c>
      <c r="I618" s="32">
        <v>73</v>
      </c>
      <c r="J618" s="28"/>
      <c r="K618" s="28"/>
      <c r="L618" s="29"/>
    </row>
    <row r="619" spans="1:12">
      <c r="A619" s="30"/>
      <c r="B619" s="25" t="s">
        <v>247</v>
      </c>
      <c r="C619" s="31">
        <v>0</v>
      </c>
      <c r="D619" s="32">
        <v>2</v>
      </c>
      <c r="E619" s="32">
        <v>9</v>
      </c>
      <c r="F619" s="32">
        <v>60</v>
      </c>
      <c r="G619" s="31">
        <v>0</v>
      </c>
      <c r="H619" s="31">
        <v>0</v>
      </c>
      <c r="I619" s="32">
        <v>71</v>
      </c>
      <c r="J619" s="28"/>
      <c r="K619" s="28"/>
      <c r="L619" s="29"/>
    </row>
    <row r="620" spans="1:12">
      <c r="A620" s="30"/>
      <c r="B620" s="25" t="s">
        <v>248</v>
      </c>
      <c r="C620" s="31">
        <v>0</v>
      </c>
      <c r="D620" s="32">
        <v>1</v>
      </c>
      <c r="E620" s="32">
        <v>10</v>
      </c>
      <c r="F620" s="32">
        <v>58</v>
      </c>
      <c r="G620" s="31">
        <v>0</v>
      </c>
      <c r="H620" s="31">
        <v>0</v>
      </c>
      <c r="I620" s="32">
        <v>69</v>
      </c>
      <c r="J620" s="28"/>
      <c r="K620" s="28"/>
      <c r="L620" s="29"/>
    </row>
    <row r="621" spans="1:12">
      <c r="A621" s="30"/>
      <c r="B621" s="25" t="s">
        <v>249</v>
      </c>
      <c r="C621" s="31">
        <v>0</v>
      </c>
      <c r="D621" s="32">
        <v>2</v>
      </c>
      <c r="E621" s="32">
        <v>10</v>
      </c>
      <c r="F621" s="32">
        <v>70</v>
      </c>
      <c r="G621" s="31">
        <v>0</v>
      </c>
      <c r="H621" s="31">
        <v>0</v>
      </c>
      <c r="I621" s="32">
        <v>82</v>
      </c>
      <c r="J621" s="28"/>
      <c r="K621" s="28"/>
      <c r="L621" s="29"/>
    </row>
    <row r="622" spans="1:12">
      <c r="A622" s="30"/>
      <c r="B622" s="25" t="s">
        <v>250</v>
      </c>
      <c r="C622" s="31">
        <v>0</v>
      </c>
      <c r="D622" s="32">
        <v>2</v>
      </c>
      <c r="E622" s="32">
        <v>10</v>
      </c>
      <c r="F622" s="32">
        <v>53</v>
      </c>
      <c r="G622" s="31">
        <v>0</v>
      </c>
      <c r="H622" s="31">
        <v>0</v>
      </c>
      <c r="I622" s="32">
        <v>65</v>
      </c>
      <c r="J622" s="28"/>
      <c r="K622" s="28"/>
      <c r="L622" s="29"/>
    </row>
    <row r="623" spans="1:12">
      <c r="A623" s="30"/>
      <c r="B623" s="25" t="s">
        <v>251</v>
      </c>
      <c r="C623" s="31">
        <v>0</v>
      </c>
      <c r="D623" s="32">
        <v>3</v>
      </c>
      <c r="E623" s="32">
        <v>10</v>
      </c>
      <c r="F623" s="32">
        <v>49</v>
      </c>
      <c r="G623" s="31">
        <v>0</v>
      </c>
      <c r="H623" s="31">
        <v>0</v>
      </c>
      <c r="I623" s="32">
        <v>62</v>
      </c>
      <c r="J623" s="28"/>
      <c r="K623" s="28"/>
      <c r="L623" s="29"/>
    </row>
    <row r="624" spans="1:12">
      <c r="A624" s="30"/>
      <c r="B624" s="25" t="s">
        <v>252</v>
      </c>
      <c r="C624" s="31">
        <v>0</v>
      </c>
      <c r="D624" s="32">
        <v>2</v>
      </c>
      <c r="E624" s="32">
        <v>9</v>
      </c>
      <c r="F624" s="32">
        <v>42</v>
      </c>
      <c r="G624" s="31">
        <v>0</v>
      </c>
      <c r="H624" s="31">
        <v>0</v>
      </c>
      <c r="I624" s="32">
        <v>53</v>
      </c>
      <c r="J624" s="28"/>
      <c r="K624" s="28"/>
      <c r="L624" s="29"/>
    </row>
    <row r="625" spans="1:12">
      <c r="A625" s="30"/>
      <c r="B625" s="25" t="s">
        <v>253</v>
      </c>
      <c r="C625" s="31">
        <v>0</v>
      </c>
      <c r="D625" s="32">
        <v>2</v>
      </c>
      <c r="E625" s="32">
        <v>10</v>
      </c>
      <c r="F625" s="32">
        <v>31</v>
      </c>
      <c r="G625" s="31">
        <v>0</v>
      </c>
      <c r="H625" s="31">
        <v>0</v>
      </c>
      <c r="I625" s="32">
        <v>43</v>
      </c>
      <c r="J625" s="28"/>
      <c r="K625" s="28"/>
      <c r="L625" s="29"/>
    </row>
    <row r="626" spans="1:12">
      <c r="A626" s="30"/>
      <c r="B626" s="25" t="s">
        <v>254</v>
      </c>
      <c r="C626" s="31">
        <v>0</v>
      </c>
      <c r="D626" s="32">
        <v>2</v>
      </c>
      <c r="E626" s="32">
        <v>12</v>
      </c>
      <c r="F626" s="32">
        <v>35</v>
      </c>
      <c r="G626" s="31">
        <v>0</v>
      </c>
      <c r="H626" s="31">
        <v>0</v>
      </c>
      <c r="I626" s="32">
        <v>49</v>
      </c>
      <c r="J626" s="28"/>
      <c r="K626" s="28"/>
      <c r="L626" s="29"/>
    </row>
    <row r="627" spans="1:12">
      <c r="A627" s="30"/>
      <c r="B627" s="25" t="s">
        <v>255</v>
      </c>
      <c r="C627" s="31">
        <v>0</v>
      </c>
      <c r="D627" s="32">
        <v>0</v>
      </c>
      <c r="E627" s="32">
        <v>6</v>
      </c>
      <c r="F627" s="32">
        <v>34</v>
      </c>
      <c r="G627" s="31">
        <v>0</v>
      </c>
      <c r="H627" s="31">
        <v>0</v>
      </c>
      <c r="I627" s="32">
        <v>40</v>
      </c>
      <c r="J627" s="28"/>
      <c r="K627" s="28"/>
      <c r="L627" s="29"/>
    </row>
    <row r="628" spans="1:12">
      <c r="A628" s="30"/>
      <c r="B628" s="25" t="s">
        <v>256</v>
      </c>
      <c r="C628" s="31">
        <v>0</v>
      </c>
      <c r="D628" s="32">
        <v>1</v>
      </c>
      <c r="E628" s="32">
        <v>2</v>
      </c>
      <c r="F628" s="32">
        <v>41</v>
      </c>
      <c r="G628" s="31">
        <v>0</v>
      </c>
      <c r="H628" s="31">
        <v>0</v>
      </c>
      <c r="I628" s="32">
        <v>44</v>
      </c>
      <c r="J628" s="28"/>
      <c r="K628" s="28"/>
      <c r="L628" s="29"/>
    </row>
    <row r="629" spans="1:12">
      <c r="A629" s="30"/>
      <c r="B629" s="25" t="s">
        <v>257</v>
      </c>
      <c r="C629" s="31">
        <v>0</v>
      </c>
      <c r="D629" s="32">
        <v>3</v>
      </c>
      <c r="E629" s="32">
        <v>5</v>
      </c>
      <c r="F629" s="32">
        <v>45</v>
      </c>
      <c r="G629" s="31">
        <v>0</v>
      </c>
      <c r="H629" s="31">
        <v>0</v>
      </c>
      <c r="I629" s="32">
        <v>53</v>
      </c>
      <c r="J629" s="28"/>
      <c r="K629" s="28"/>
      <c r="L629" s="29"/>
    </row>
    <row r="630" spans="1:12">
      <c r="A630" s="30"/>
      <c r="B630" s="25" t="s">
        <v>258</v>
      </c>
      <c r="C630" s="31">
        <v>0</v>
      </c>
      <c r="D630" s="32">
        <v>1</v>
      </c>
      <c r="E630" s="32">
        <v>6</v>
      </c>
      <c r="F630" s="32">
        <v>27</v>
      </c>
      <c r="G630" s="31">
        <v>0</v>
      </c>
      <c r="H630" s="31">
        <v>0</v>
      </c>
      <c r="I630" s="32">
        <v>34</v>
      </c>
      <c r="J630" s="28"/>
      <c r="K630" s="28"/>
      <c r="L630" s="29"/>
    </row>
    <row r="631" spans="1:12">
      <c r="A631" s="30"/>
      <c r="B631" s="25" t="s">
        <v>259</v>
      </c>
      <c r="C631" s="31">
        <v>0</v>
      </c>
      <c r="D631" s="32">
        <v>3</v>
      </c>
      <c r="E631" s="32">
        <v>10</v>
      </c>
      <c r="F631" s="32">
        <v>49</v>
      </c>
      <c r="G631" s="31">
        <v>0</v>
      </c>
      <c r="H631" s="31">
        <v>0</v>
      </c>
      <c r="I631" s="32">
        <v>62</v>
      </c>
      <c r="J631" s="28"/>
      <c r="K631" s="28"/>
      <c r="L631" s="29"/>
    </row>
    <row r="632" spans="1:12">
      <c r="A632" s="30"/>
      <c r="B632" s="25" t="s">
        <v>260</v>
      </c>
      <c r="C632" s="31">
        <v>0</v>
      </c>
      <c r="D632" s="32">
        <v>3</v>
      </c>
      <c r="E632" s="32">
        <v>12</v>
      </c>
      <c r="F632" s="32">
        <v>58</v>
      </c>
      <c r="G632" s="31">
        <v>0</v>
      </c>
      <c r="H632" s="31">
        <v>0</v>
      </c>
      <c r="I632" s="32">
        <v>73</v>
      </c>
      <c r="J632" s="28"/>
      <c r="K632" s="28"/>
      <c r="L632" s="29"/>
    </row>
    <row r="633" spans="1:12">
      <c r="A633" s="30"/>
      <c r="B633" s="25" t="s">
        <v>261</v>
      </c>
      <c r="C633" s="31">
        <v>0</v>
      </c>
      <c r="D633" s="32">
        <v>0</v>
      </c>
      <c r="E633" s="32">
        <v>13</v>
      </c>
      <c r="F633" s="32">
        <v>47</v>
      </c>
      <c r="G633" s="31">
        <v>0</v>
      </c>
      <c r="H633" s="31">
        <v>0</v>
      </c>
      <c r="I633" s="32">
        <v>60</v>
      </c>
      <c r="J633" s="28"/>
      <c r="K633" s="28"/>
      <c r="L633" s="29"/>
    </row>
    <row r="634" spans="1:12">
      <c r="A634" s="30"/>
      <c r="B634" s="25" t="s">
        <v>262</v>
      </c>
      <c r="C634" s="31">
        <v>0</v>
      </c>
      <c r="D634" s="32">
        <v>3</v>
      </c>
      <c r="E634" s="32">
        <v>20</v>
      </c>
      <c r="F634" s="32">
        <v>36</v>
      </c>
      <c r="G634" s="31">
        <v>0</v>
      </c>
      <c r="H634" s="31">
        <v>0</v>
      </c>
      <c r="I634" s="32">
        <v>59</v>
      </c>
      <c r="J634" s="28"/>
      <c r="K634" s="28"/>
      <c r="L634" s="29"/>
    </row>
    <row r="635" spans="1:12">
      <c r="A635" s="30"/>
      <c r="B635" s="25" t="s">
        <v>263</v>
      </c>
      <c r="C635" s="31">
        <v>0</v>
      </c>
      <c r="D635" s="32">
        <v>7</v>
      </c>
      <c r="E635" s="32">
        <v>31</v>
      </c>
      <c r="F635" s="32">
        <v>44</v>
      </c>
      <c r="G635" s="31">
        <v>0</v>
      </c>
      <c r="H635" s="31">
        <v>0</v>
      </c>
      <c r="I635" s="32">
        <v>82</v>
      </c>
      <c r="J635" s="28"/>
      <c r="K635" s="28"/>
      <c r="L635" s="29"/>
    </row>
    <row r="636" spans="1:12">
      <c r="A636" s="30"/>
      <c r="B636" s="25" t="s">
        <v>264</v>
      </c>
      <c r="C636" s="31">
        <v>0</v>
      </c>
      <c r="D636" s="32">
        <v>6</v>
      </c>
      <c r="E636" s="32">
        <v>37</v>
      </c>
      <c r="F636" s="32">
        <v>55</v>
      </c>
      <c r="G636" s="31">
        <v>0</v>
      </c>
      <c r="H636" s="31">
        <v>0</v>
      </c>
      <c r="I636" s="32">
        <v>98</v>
      </c>
      <c r="J636" s="28"/>
      <c r="K636" s="28"/>
      <c r="L636" s="29"/>
    </row>
    <row r="637" spans="1:12">
      <c r="A637" s="30"/>
      <c r="B637" s="25" t="s">
        <v>265</v>
      </c>
      <c r="C637" s="31">
        <v>0</v>
      </c>
      <c r="D637" s="32">
        <v>4</v>
      </c>
      <c r="E637" s="32">
        <v>29</v>
      </c>
      <c r="F637" s="32">
        <v>51</v>
      </c>
      <c r="G637" s="31">
        <v>0</v>
      </c>
      <c r="H637" s="31">
        <v>0</v>
      </c>
      <c r="I637" s="32">
        <v>84</v>
      </c>
      <c r="J637" s="28"/>
      <c r="K637" s="28"/>
      <c r="L637" s="29"/>
    </row>
    <row r="638" spans="1:12">
      <c r="A638" s="30"/>
      <c r="B638" s="25" t="s">
        <v>266</v>
      </c>
      <c r="C638" s="31">
        <v>0</v>
      </c>
      <c r="D638" s="32">
        <v>6</v>
      </c>
      <c r="E638" s="32">
        <v>21</v>
      </c>
      <c r="F638" s="32">
        <v>45</v>
      </c>
      <c r="G638" s="31">
        <v>0</v>
      </c>
      <c r="H638" s="31">
        <v>0</v>
      </c>
      <c r="I638" s="32">
        <v>72</v>
      </c>
      <c r="J638" s="28"/>
      <c r="K638" s="28"/>
      <c r="L638" s="29"/>
    </row>
    <row r="639" spans="1:12">
      <c r="A639" s="30"/>
      <c r="B639" s="25" t="s">
        <v>267</v>
      </c>
      <c r="C639" s="31">
        <v>0</v>
      </c>
      <c r="D639" s="32">
        <v>10</v>
      </c>
      <c r="E639" s="32">
        <v>9</v>
      </c>
      <c r="F639" s="32">
        <v>28</v>
      </c>
      <c r="G639" s="31">
        <v>0</v>
      </c>
      <c r="H639" s="31">
        <v>0</v>
      </c>
      <c r="I639" s="32">
        <v>47</v>
      </c>
      <c r="J639" s="28"/>
      <c r="K639" s="28"/>
      <c r="L639" s="29"/>
    </row>
    <row r="640" spans="1:12">
      <c r="A640" s="30"/>
      <c r="B640" s="25" t="s">
        <v>268</v>
      </c>
      <c r="C640" s="31">
        <v>0</v>
      </c>
      <c r="D640" s="32">
        <v>15</v>
      </c>
      <c r="E640" s="32">
        <v>18</v>
      </c>
      <c r="F640" s="32">
        <v>39</v>
      </c>
      <c r="G640" s="31">
        <v>0</v>
      </c>
      <c r="H640" s="31">
        <v>0</v>
      </c>
      <c r="I640" s="32">
        <v>72</v>
      </c>
      <c r="J640" s="28"/>
      <c r="K640" s="28"/>
      <c r="L640" s="29"/>
    </row>
    <row r="641" spans="1:12">
      <c r="A641" s="30"/>
      <c r="B641" s="25" t="s">
        <v>269</v>
      </c>
      <c r="C641" s="31">
        <v>0</v>
      </c>
      <c r="D641" s="32">
        <v>6</v>
      </c>
      <c r="E641" s="32">
        <v>11</v>
      </c>
      <c r="F641" s="32">
        <v>62</v>
      </c>
      <c r="G641" s="31">
        <v>0</v>
      </c>
      <c r="H641" s="31">
        <v>0</v>
      </c>
      <c r="I641" s="32">
        <v>79</v>
      </c>
      <c r="J641" s="28"/>
      <c r="K641" s="28"/>
      <c r="L641" s="29"/>
    </row>
    <row r="642" spans="1:12">
      <c r="A642" s="30"/>
      <c r="B642" s="25" t="s">
        <v>270</v>
      </c>
      <c r="C642" s="31">
        <v>0</v>
      </c>
      <c r="D642" s="32">
        <v>5</v>
      </c>
      <c r="E642" s="32">
        <v>11</v>
      </c>
      <c r="F642" s="32">
        <v>67</v>
      </c>
      <c r="G642" s="31">
        <v>0</v>
      </c>
      <c r="H642" s="31">
        <v>0</v>
      </c>
      <c r="I642" s="32">
        <v>83</v>
      </c>
      <c r="J642" s="28"/>
      <c r="K642" s="28"/>
      <c r="L642" s="29"/>
    </row>
    <row r="643" spans="1:12">
      <c r="A643" s="30"/>
      <c r="B643" s="25" t="s">
        <v>271</v>
      </c>
      <c r="C643" s="31">
        <v>0</v>
      </c>
      <c r="D643" s="32">
        <v>7</v>
      </c>
      <c r="E643" s="32">
        <v>21</v>
      </c>
      <c r="F643" s="32">
        <v>40</v>
      </c>
      <c r="G643" s="31">
        <v>0</v>
      </c>
      <c r="H643" s="31">
        <v>0</v>
      </c>
      <c r="I643" s="32">
        <v>68</v>
      </c>
      <c r="J643" s="28"/>
      <c r="K643" s="28"/>
      <c r="L643" s="29"/>
    </row>
    <row r="644" spans="1:12">
      <c r="A644" s="30"/>
      <c r="B644" s="25" t="s">
        <v>272</v>
      </c>
      <c r="C644" s="31">
        <v>0</v>
      </c>
      <c r="D644" s="32">
        <v>8</v>
      </c>
      <c r="E644" s="32">
        <v>10</v>
      </c>
      <c r="F644" s="32">
        <v>25</v>
      </c>
      <c r="G644" s="31">
        <v>0</v>
      </c>
      <c r="H644" s="31">
        <v>0</v>
      </c>
      <c r="I644" s="32">
        <v>43</v>
      </c>
      <c r="J644" s="28"/>
      <c r="K644" s="28"/>
      <c r="L644" s="29"/>
    </row>
    <row r="645" spans="1:12">
      <c r="A645" s="30"/>
      <c r="B645" s="25" t="s">
        <v>273</v>
      </c>
      <c r="C645" s="31">
        <v>0</v>
      </c>
      <c r="D645" s="32">
        <v>4</v>
      </c>
      <c r="E645" s="32">
        <v>7</v>
      </c>
      <c r="F645" s="32">
        <v>49</v>
      </c>
      <c r="G645" s="31">
        <v>0</v>
      </c>
      <c r="H645" s="31">
        <v>0</v>
      </c>
      <c r="I645" s="32">
        <v>60</v>
      </c>
      <c r="J645" s="28"/>
      <c r="K645" s="28"/>
      <c r="L645" s="29"/>
    </row>
    <row r="646" spans="1:12">
      <c r="A646" s="30"/>
      <c r="B646" s="25" t="s">
        <v>274</v>
      </c>
      <c r="C646" s="31">
        <v>0</v>
      </c>
      <c r="D646" s="32">
        <v>4</v>
      </c>
      <c r="E646" s="32">
        <v>8</v>
      </c>
      <c r="F646" s="32">
        <v>28</v>
      </c>
      <c r="G646" s="31">
        <v>0</v>
      </c>
      <c r="H646" s="31">
        <v>0</v>
      </c>
      <c r="I646" s="32">
        <v>40</v>
      </c>
      <c r="J646" s="28"/>
      <c r="K646" s="28"/>
      <c r="L646" s="29"/>
    </row>
    <row r="647" spans="1:12">
      <c r="A647" s="30"/>
      <c r="B647" s="25" t="s">
        <v>275</v>
      </c>
      <c r="C647" s="31">
        <v>0</v>
      </c>
      <c r="D647" s="32">
        <v>4</v>
      </c>
      <c r="E647" s="32">
        <v>16</v>
      </c>
      <c r="F647" s="32">
        <v>53</v>
      </c>
      <c r="G647" s="31">
        <v>0</v>
      </c>
      <c r="H647" s="31">
        <v>0</v>
      </c>
      <c r="I647" s="32">
        <v>73</v>
      </c>
      <c r="J647" s="28"/>
      <c r="K647" s="28"/>
      <c r="L647" s="29"/>
    </row>
    <row r="648" spans="1:12">
      <c r="A648" s="30"/>
      <c r="B648" s="25" t="s">
        <v>276</v>
      </c>
      <c r="C648" s="31">
        <v>0</v>
      </c>
      <c r="D648" s="32">
        <v>5</v>
      </c>
      <c r="E648" s="32">
        <v>14</v>
      </c>
      <c r="F648" s="32">
        <v>61</v>
      </c>
      <c r="G648" s="31">
        <v>0</v>
      </c>
      <c r="H648" s="31">
        <v>0</v>
      </c>
      <c r="I648" s="32">
        <v>80</v>
      </c>
      <c r="J648" s="28"/>
      <c r="K648" s="28"/>
      <c r="L648" s="29"/>
    </row>
    <row r="649" spans="1:12">
      <c r="A649" s="30"/>
      <c r="B649" s="25" t="s">
        <v>277</v>
      </c>
      <c r="C649" s="31">
        <v>0</v>
      </c>
      <c r="D649" s="32">
        <v>11</v>
      </c>
      <c r="E649" s="32">
        <v>18</v>
      </c>
      <c r="F649" s="32">
        <v>70</v>
      </c>
      <c r="G649" s="31">
        <v>0</v>
      </c>
      <c r="H649" s="31">
        <v>0</v>
      </c>
      <c r="I649" s="32">
        <v>99</v>
      </c>
      <c r="J649" s="28"/>
      <c r="K649" s="28"/>
      <c r="L649" s="29"/>
    </row>
    <row r="650" spans="1:12">
      <c r="A650" s="30"/>
      <c r="B650" s="25" t="s">
        <v>278</v>
      </c>
      <c r="C650" s="31">
        <v>0</v>
      </c>
      <c r="D650" s="32">
        <v>6</v>
      </c>
      <c r="E650" s="32">
        <v>14</v>
      </c>
      <c r="F650" s="32">
        <v>48</v>
      </c>
      <c r="G650" s="31">
        <v>0</v>
      </c>
      <c r="H650" s="31">
        <v>0</v>
      </c>
      <c r="I650" s="32">
        <v>68</v>
      </c>
      <c r="J650" s="28"/>
      <c r="K650" s="28"/>
      <c r="L650" s="29"/>
    </row>
    <row r="651" spans="1:12">
      <c r="A651" s="30"/>
      <c r="B651" s="25" t="s">
        <v>279</v>
      </c>
      <c r="C651" s="31">
        <v>0</v>
      </c>
      <c r="D651" s="32">
        <v>5</v>
      </c>
      <c r="E651" s="32">
        <v>13</v>
      </c>
      <c r="F651" s="32">
        <v>50</v>
      </c>
      <c r="G651" s="31">
        <v>0</v>
      </c>
      <c r="H651" s="31">
        <v>0</v>
      </c>
      <c r="I651" s="32">
        <v>68</v>
      </c>
      <c r="J651" s="28"/>
      <c r="K651" s="28"/>
      <c r="L651" s="29"/>
    </row>
    <row r="652" spans="1:12">
      <c r="A652" s="30"/>
      <c r="B652" s="25" t="s">
        <v>280</v>
      </c>
      <c r="C652" s="31">
        <v>0</v>
      </c>
      <c r="D652" s="32">
        <v>6</v>
      </c>
      <c r="E652" s="32">
        <v>16</v>
      </c>
      <c r="F652" s="32">
        <v>43</v>
      </c>
      <c r="G652" s="31">
        <v>0</v>
      </c>
      <c r="H652" s="31">
        <v>0</v>
      </c>
      <c r="I652" s="32">
        <v>65</v>
      </c>
      <c r="J652" s="28"/>
      <c r="K652" s="28"/>
      <c r="L652" s="29"/>
    </row>
    <row r="653" spans="1:12">
      <c r="A653" s="30"/>
      <c r="B653" s="25" t="s">
        <v>281</v>
      </c>
      <c r="C653" s="31">
        <v>0</v>
      </c>
      <c r="D653" s="32">
        <v>5</v>
      </c>
      <c r="E653" s="32">
        <v>17</v>
      </c>
      <c r="F653" s="32">
        <v>55</v>
      </c>
      <c r="G653" s="31">
        <v>0</v>
      </c>
      <c r="H653" s="31">
        <v>0</v>
      </c>
      <c r="I653" s="32">
        <v>77</v>
      </c>
      <c r="J653" s="28"/>
      <c r="K653" s="28"/>
      <c r="L653" s="29"/>
    </row>
    <row r="654" spans="1:12">
      <c r="A654" s="30"/>
      <c r="B654" s="25" t="s">
        <v>282</v>
      </c>
      <c r="C654" s="31">
        <v>0</v>
      </c>
      <c r="D654" s="32">
        <v>9</v>
      </c>
      <c r="E654" s="32">
        <v>18</v>
      </c>
      <c r="F654" s="32">
        <v>58</v>
      </c>
      <c r="G654" s="31">
        <v>0</v>
      </c>
      <c r="H654" s="31">
        <v>0</v>
      </c>
      <c r="I654" s="32">
        <v>85</v>
      </c>
      <c r="J654" s="28"/>
      <c r="K654" s="28"/>
      <c r="L654" s="29"/>
    </row>
    <row r="655" spans="1:12">
      <c r="A655" s="30"/>
      <c r="B655" s="25" t="s">
        <v>283</v>
      </c>
      <c r="C655" s="31">
        <v>0</v>
      </c>
      <c r="D655" s="32">
        <v>10</v>
      </c>
      <c r="E655" s="32">
        <v>19</v>
      </c>
      <c r="F655" s="32">
        <v>67</v>
      </c>
      <c r="G655" s="31">
        <v>0</v>
      </c>
      <c r="H655" s="31">
        <v>0</v>
      </c>
      <c r="I655" s="32">
        <v>96</v>
      </c>
      <c r="J655" s="28"/>
      <c r="K655" s="28"/>
      <c r="L655" s="29"/>
    </row>
    <row r="656" spans="1:12">
      <c r="A656" s="30"/>
      <c r="B656" s="25" t="s">
        <v>284</v>
      </c>
      <c r="C656" s="31">
        <v>0</v>
      </c>
      <c r="D656" s="32">
        <v>11</v>
      </c>
      <c r="E656" s="32">
        <v>15</v>
      </c>
      <c r="F656" s="32">
        <v>60</v>
      </c>
      <c r="G656" s="31">
        <v>0</v>
      </c>
      <c r="H656" s="31">
        <v>0</v>
      </c>
      <c r="I656" s="32">
        <v>86</v>
      </c>
      <c r="J656" s="28"/>
      <c r="K656" s="28"/>
      <c r="L656" s="29"/>
    </row>
    <row r="657" spans="1:12">
      <c r="A657" s="30"/>
      <c r="B657" s="25" t="s">
        <v>285</v>
      </c>
      <c r="C657" s="31">
        <v>0</v>
      </c>
      <c r="D657" s="32">
        <v>11</v>
      </c>
      <c r="E657" s="32">
        <v>20</v>
      </c>
      <c r="F657" s="32">
        <v>49</v>
      </c>
      <c r="G657" s="31">
        <v>0</v>
      </c>
      <c r="H657" s="31">
        <v>0</v>
      </c>
      <c r="I657" s="32">
        <v>80</v>
      </c>
      <c r="J657" s="28"/>
      <c r="K657" s="28"/>
      <c r="L657" s="29"/>
    </row>
    <row r="658" spans="1:12">
      <c r="A658" s="30"/>
      <c r="B658" s="25" t="s">
        <v>286</v>
      </c>
      <c r="C658" s="31">
        <v>0</v>
      </c>
      <c r="D658" s="32">
        <v>8</v>
      </c>
      <c r="E658" s="32">
        <v>20</v>
      </c>
      <c r="F658" s="32">
        <v>53</v>
      </c>
      <c r="G658" s="31">
        <v>0</v>
      </c>
      <c r="H658" s="31">
        <v>0</v>
      </c>
      <c r="I658" s="32">
        <v>81</v>
      </c>
      <c r="J658" s="28"/>
      <c r="K658" s="28"/>
      <c r="L658" s="29"/>
    </row>
    <row r="659" spans="1:12">
      <c r="A659" s="30"/>
      <c r="B659" s="25" t="s">
        <v>287</v>
      </c>
      <c r="C659" s="31">
        <v>0</v>
      </c>
      <c r="D659" s="32">
        <v>9</v>
      </c>
      <c r="E659" s="32">
        <v>19</v>
      </c>
      <c r="F659" s="32">
        <v>64</v>
      </c>
      <c r="G659" s="31">
        <v>0</v>
      </c>
      <c r="H659" s="31">
        <v>0</v>
      </c>
      <c r="I659" s="32">
        <v>92</v>
      </c>
      <c r="J659" s="28"/>
      <c r="K659" s="28"/>
      <c r="L659" s="29"/>
    </row>
    <row r="660" spans="1:12">
      <c r="A660" s="30"/>
      <c r="B660" s="25" t="s">
        <v>288</v>
      </c>
      <c r="C660" s="31">
        <v>0</v>
      </c>
      <c r="D660" s="32">
        <v>5</v>
      </c>
      <c r="E660" s="32">
        <v>11</v>
      </c>
      <c r="F660" s="32">
        <v>47</v>
      </c>
      <c r="G660" s="31">
        <v>0</v>
      </c>
      <c r="H660" s="31">
        <v>0</v>
      </c>
      <c r="I660" s="32">
        <v>63</v>
      </c>
      <c r="J660" s="28"/>
      <c r="K660" s="28"/>
      <c r="L660" s="29"/>
    </row>
    <row r="661" spans="1:12">
      <c r="A661" s="30"/>
      <c r="B661" s="25" t="s">
        <v>289</v>
      </c>
      <c r="C661" s="31">
        <v>0</v>
      </c>
      <c r="D661" s="32">
        <v>4</v>
      </c>
      <c r="E661" s="32">
        <v>16</v>
      </c>
      <c r="F661" s="32">
        <v>45</v>
      </c>
      <c r="G661" s="31">
        <v>0</v>
      </c>
      <c r="H661" s="31">
        <v>0</v>
      </c>
      <c r="I661" s="32">
        <v>65</v>
      </c>
      <c r="J661" s="28"/>
      <c r="K661" s="28"/>
      <c r="L661" s="29"/>
    </row>
    <row r="662" spans="1:12">
      <c r="A662" s="30"/>
      <c r="B662" s="25" t="s">
        <v>290</v>
      </c>
      <c r="C662" s="31">
        <v>0</v>
      </c>
      <c r="D662" s="32">
        <v>7</v>
      </c>
      <c r="E662" s="32">
        <v>13</v>
      </c>
      <c r="F662" s="32">
        <v>53</v>
      </c>
      <c r="G662" s="31">
        <v>0</v>
      </c>
      <c r="H662" s="31">
        <v>0</v>
      </c>
      <c r="I662" s="32">
        <v>73</v>
      </c>
      <c r="J662" s="28"/>
      <c r="K662" s="28"/>
      <c r="L662" s="29"/>
    </row>
    <row r="663" spans="1:12">
      <c r="A663" s="30"/>
      <c r="B663" s="25" t="s">
        <v>291</v>
      </c>
      <c r="C663" s="31">
        <v>0</v>
      </c>
      <c r="D663" s="32">
        <v>9</v>
      </c>
      <c r="E663" s="32">
        <v>12</v>
      </c>
      <c r="F663" s="32">
        <v>49</v>
      </c>
      <c r="G663" s="31">
        <v>0</v>
      </c>
      <c r="H663" s="31">
        <v>0</v>
      </c>
      <c r="I663" s="32">
        <v>70</v>
      </c>
      <c r="J663" s="28"/>
      <c r="K663" s="28"/>
      <c r="L663" s="29"/>
    </row>
    <row r="664" spans="1:12">
      <c r="A664" s="30"/>
      <c r="B664" s="25" t="s">
        <v>292</v>
      </c>
      <c r="C664" s="31">
        <v>0</v>
      </c>
      <c r="D664" s="32">
        <v>8</v>
      </c>
      <c r="E664" s="32">
        <v>10</v>
      </c>
      <c r="F664" s="32">
        <v>41</v>
      </c>
      <c r="G664" s="31">
        <v>0</v>
      </c>
      <c r="H664" s="31">
        <v>0</v>
      </c>
      <c r="I664" s="32">
        <v>59</v>
      </c>
      <c r="J664" s="28"/>
      <c r="K664" s="28"/>
      <c r="L664" s="29"/>
    </row>
    <row r="665" spans="1:12">
      <c r="A665" s="30"/>
      <c r="B665" s="25" t="s">
        <v>293</v>
      </c>
      <c r="C665" s="31">
        <v>0</v>
      </c>
      <c r="D665" s="32">
        <v>8</v>
      </c>
      <c r="E665" s="32">
        <v>5</v>
      </c>
      <c r="F665" s="32">
        <v>56</v>
      </c>
      <c r="G665" s="31">
        <v>0</v>
      </c>
      <c r="H665" s="31">
        <v>0</v>
      </c>
      <c r="I665" s="32">
        <v>69</v>
      </c>
      <c r="J665" s="28"/>
      <c r="K665" s="28"/>
      <c r="L665" s="29"/>
    </row>
    <row r="666" spans="1:12">
      <c r="A666" s="30"/>
      <c r="B666" s="25" t="s">
        <v>294</v>
      </c>
      <c r="C666" s="31">
        <v>0</v>
      </c>
      <c r="D666" s="32">
        <v>6</v>
      </c>
      <c r="E666" s="32">
        <v>8</v>
      </c>
      <c r="F666" s="32">
        <v>25</v>
      </c>
      <c r="G666" s="31">
        <v>0</v>
      </c>
      <c r="H666" s="31">
        <v>0</v>
      </c>
      <c r="I666" s="32">
        <v>39</v>
      </c>
      <c r="J666" s="28"/>
      <c r="K666" s="28"/>
      <c r="L666" s="29"/>
    </row>
    <row r="667" spans="1:12">
      <c r="A667" s="30"/>
      <c r="B667" s="25" t="s">
        <v>295</v>
      </c>
      <c r="C667" s="31">
        <v>0</v>
      </c>
      <c r="D667" s="32">
        <v>11</v>
      </c>
      <c r="E667" s="32">
        <v>19</v>
      </c>
      <c r="F667" s="32">
        <v>58</v>
      </c>
      <c r="G667" s="31">
        <v>0</v>
      </c>
      <c r="H667" s="31">
        <v>0</v>
      </c>
      <c r="I667" s="32">
        <v>88</v>
      </c>
      <c r="J667" s="28"/>
      <c r="K667" s="28"/>
      <c r="L667" s="29"/>
    </row>
    <row r="668" spans="1:12">
      <c r="A668" s="30"/>
      <c r="B668" s="25" t="s">
        <v>296</v>
      </c>
      <c r="C668" s="31">
        <v>0</v>
      </c>
      <c r="D668" s="32">
        <v>0</v>
      </c>
      <c r="E668" s="32">
        <v>0</v>
      </c>
      <c r="F668" s="32">
        <v>0</v>
      </c>
      <c r="G668" s="31">
        <v>0</v>
      </c>
      <c r="H668" s="31">
        <v>0</v>
      </c>
      <c r="I668" s="32">
        <v>0</v>
      </c>
      <c r="J668" s="28"/>
      <c r="K668" s="28"/>
      <c r="L668" s="29"/>
    </row>
    <row r="669" spans="1:12">
      <c r="A669" s="30"/>
      <c r="B669" s="25" t="s">
        <v>297</v>
      </c>
      <c r="C669" s="31">
        <v>0</v>
      </c>
      <c r="D669" s="32">
        <v>6</v>
      </c>
      <c r="E669" s="32">
        <v>16</v>
      </c>
      <c r="F669" s="32">
        <v>51</v>
      </c>
      <c r="G669" s="31">
        <v>0</v>
      </c>
      <c r="H669" s="31">
        <v>0</v>
      </c>
      <c r="I669" s="32">
        <v>73</v>
      </c>
      <c r="J669" s="28"/>
      <c r="K669" s="28"/>
      <c r="L669" s="29"/>
    </row>
    <row r="670" spans="1:12">
      <c r="A670" s="30"/>
      <c r="B670" s="25" t="s">
        <v>298</v>
      </c>
      <c r="C670" s="31">
        <v>0</v>
      </c>
      <c r="D670" s="32">
        <v>5</v>
      </c>
      <c r="E670" s="32">
        <v>9</v>
      </c>
      <c r="F670" s="32">
        <v>60</v>
      </c>
      <c r="G670" s="31">
        <v>0</v>
      </c>
      <c r="H670" s="31">
        <v>0</v>
      </c>
      <c r="I670" s="32">
        <v>74</v>
      </c>
      <c r="J670" s="28"/>
      <c r="K670" s="28"/>
      <c r="L670" s="29"/>
    </row>
    <row r="671" spans="1:12">
      <c r="A671" s="30"/>
      <c r="B671" s="25" t="s">
        <v>299</v>
      </c>
      <c r="C671" s="31">
        <v>0</v>
      </c>
      <c r="D671" s="32">
        <v>3</v>
      </c>
      <c r="E671" s="32">
        <v>6</v>
      </c>
      <c r="F671" s="32">
        <v>42</v>
      </c>
      <c r="G671" s="31">
        <v>0</v>
      </c>
      <c r="H671" s="31">
        <v>0</v>
      </c>
      <c r="I671" s="32">
        <v>51</v>
      </c>
      <c r="J671" s="28"/>
      <c r="K671" s="28"/>
      <c r="L671" s="29"/>
    </row>
    <row r="672" spans="1:12">
      <c r="A672" s="30"/>
      <c r="B672" s="25" t="s">
        <v>300</v>
      </c>
      <c r="C672" s="31">
        <v>0</v>
      </c>
      <c r="D672" s="32">
        <v>7</v>
      </c>
      <c r="E672" s="32">
        <v>9</v>
      </c>
      <c r="F672" s="32">
        <v>48</v>
      </c>
      <c r="G672" s="31">
        <v>0</v>
      </c>
      <c r="H672" s="31">
        <v>0</v>
      </c>
      <c r="I672" s="32">
        <v>64</v>
      </c>
      <c r="J672" s="28"/>
      <c r="K672" s="28"/>
      <c r="L672" s="29"/>
    </row>
    <row r="673" spans="1:12">
      <c r="A673" s="30"/>
      <c r="B673" s="25" t="s">
        <v>301</v>
      </c>
      <c r="C673" s="31">
        <v>0</v>
      </c>
      <c r="D673" s="32">
        <v>5</v>
      </c>
      <c r="E673" s="32">
        <v>5</v>
      </c>
      <c r="F673" s="32">
        <v>43</v>
      </c>
      <c r="G673" s="31">
        <v>0</v>
      </c>
      <c r="H673" s="31">
        <v>0</v>
      </c>
      <c r="I673" s="32">
        <v>53</v>
      </c>
      <c r="J673" s="28"/>
      <c r="K673" s="28"/>
      <c r="L673" s="29"/>
    </row>
    <row r="674" spans="1:12">
      <c r="A674" s="30"/>
      <c r="B674" s="25" t="s">
        <v>302</v>
      </c>
      <c r="C674" s="31">
        <v>0</v>
      </c>
      <c r="D674" s="32">
        <v>5</v>
      </c>
      <c r="E674" s="32">
        <v>4</v>
      </c>
      <c r="F674" s="32">
        <v>21</v>
      </c>
      <c r="G674" s="31">
        <v>0</v>
      </c>
      <c r="H674" s="31">
        <v>0</v>
      </c>
      <c r="I674" s="32">
        <v>30</v>
      </c>
      <c r="J674" s="28"/>
      <c r="K674" s="28"/>
      <c r="L674" s="29"/>
    </row>
    <row r="675" spans="1:12">
      <c r="A675" s="30"/>
      <c r="B675" s="25" t="s">
        <v>303</v>
      </c>
      <c r="C675" s="31">
        <v>0</v>
      </c>
      <c r="D675" s="32">
        <v>2</v>
      </c>
      <c r="E675" s="32">
        <v>4</v>
      </c>
      <c r="F675" s="32">
        <v>37</v>
      </c>
      <c r="G675" s="31">
        <v>0</v>
      </c>
      <c r="H675" s="31">
        <v>0</v>
      </c>
      <c r="I675" s="32">
        <v>43</v>
      </c>
      <c r="J675" s="28"/>
      <c r="K675" s="28"/>
      <c r="L675" s="29"/>
    </row>
    <row r="676" spans="1:12">
      <c r="A676" s="30"/>
      <c r="B676" s="25" t="s">
        <v>304</v>
      </c>
      <c r="C676" s="31">
        <v>0</v>
      </c>
      <c r="D676" s="32">
        <v>4</v>
      </c>
      <c r="E676" s="32">
        <v>9</v>
      </c>
      <c r="F676" s="32">
        <v>50</v>
      </c>
      <c r="G676" s="31">
        <v>0</v>
      </c>
      <c r="H676" s="31">
        <v>0</v>
      </c>
      <c r="I676" s="32">
        <v>63</v>
      </c>
      <c r="J676" s="28"/>
      <c r="K676" s="28"/>
      <c r="L676" s="29"/>
    </row>
    <row r="677" spans="1:12">
      <c r="A677" s="30"/>
      <c r="B677" s="25" t="s">
        <v>305</v>
      </c>
      <c r="C677" s="31">
        <v>0</v>
      </c>
      <c r="D677" s="32">
        <v>1</v>
      </c>
      <c r="E677" s="32">
        <v>7</v>
      </c>
      <c r="F677" s="32">
        <v>46</v>
      </c>
      <c r="G677" s="31">
        <v>0</v>
      </c>
      <c r="H677" s="31">
        <v>0</v>
      </c>
      <c r="I677" s="32">
        <v>54</v>
      </c>
      <c r="J677" s="28"/>
      <c r="K677" s="28"/>
      <c r="L677" s="29"/>
    </row>
    <row r="678" spans="1:12">
      <c r="A678" s="30"/>
      <c r="B678" s="25" t="s">
        <v>306</v>
      </c>
      <c r="C678" s="31">
        <v>0</v>
      </c>
      <c r="D678" s="32">
        <v>5</v>
      </c>
      <c r="E678" s="32">
        <v>4</v>
      </c>
      <c r="F678" s="32">
        <v>28</v>
      </c>
      <c r="G678" s="31">
        <v>0</v>
      </c>
      <c r="H678" s="31">
        <v>0</v>
      </c>
      <c r="I678" s="32">
        <v>37</v>
      </c>
      <c r="J678" s="28"/>
      <c r="K678" s="28"/>
      <c r="L678" s="29"/>
    </row>
    <row r="679" spans="1:12">
      <c r="A679" s="30"/>
      <c r="B679" s="25" t="s">
        <v>307</v>
      </c>
      <c r="C679" s="31">
        <v>0</v>
      </c>
      <c r="D679" s="32">
        <v>9</v>
      </c>
      <c r="E679" s="32">
        <v>7</v>
      </c>
      <c r="F679" s="32">
        <v>36</v>
      </c>
      <c r="G679" s="31">
        <v>0</v>
      </c>
      <c r="H679" s="31">
        <v>0</v>
      </c>
      <c r="I679" s="32">
        <v>52</v>
      </c>
      <c r="J679" s="28"/>
      <c r="K679" s="28"/>
      <c r="L679" s="29"/>
    </row>
    <row r="680" spans="1:12">
      <c r="A680" s="30"/>
      <c r="B680" s="25" t="s">
        <v>308</v>
      </c>
      <c r="C680" s="31">
        <v>0</v>
      </c>
      <c r="D680" s="32">
        <v>7</v>
      </c>
      <c r="E680" s="32">
        <v>12</v>
      </c>
      <c r="F680" s="32">
        <v>50</v>
      </c>
      <c r="G680" s="31">
        <v>0</v>
      </c>
      <c r="H680" s="31">
        <v>0</v>
      </c>
      <c r="I680" s="32">
        <v>69</v>
      </c>
      <c r="J680" s="28"/>
      <c r="K680" s="28"/>
      <c r="L680" s="29"/>
    </row>
    <row r="681" spans="1:12">
      <c r="A681" s="30"/>
      <c r="B681" s="25" t="s">
        <v>309</v>
      </c>
      <c r="C681" s="31">
        <v>0</v>
      </c>
      <c r="D681" s="32">
        <v>8</v>
      </c>
      <c r="E681" s="32">
        <v>9</v>
      </c>
      <c r="F681" s="32">
        <v>52</v>
      </c>
      <c r="G681" s="31">
        <v>0</v>
      </c>
      <c r="H681" s="31">
        <v>0</v>
      </c>
      <c r="I681" s="32">
        <v>69</v>
      </c>
      <c r="J681" s="28"/>
      <c r="K681" s="28"/>
      <c r="L681" s="29"/>
    </row>
    <row r="682" spans="1:12">
      <c r="A682" s="30"/>
      <c r="B682" s="25" t="s">
        <v>310</v>
      </c>
      <c r="C682" s="31">
        <v>0</v>
      </c>
      <c r="D682" s="32">
        <v>12</v>
      </c>
      <c r="E682" s="32">
        <v>14</v>
      </c>
      <c r="F682" s="32">
        <v>44</v>
      </c>
      <c r="G682" s="31">
        <v>0</v>
      </c>
      <c r="H682" s="31">
        <v>0</v>
      </c>
      <c r="I682" s="32">
        <v>70</v>
      </c>
      <c r="J682" s="28"/>
      <c r="K682" s="28"/>
      <c r="L682" s="29"/>
    </row>
    <row r="683" spans="1:12">
      <c r="A683" s="30"/>
      <c r="B683" s="25" t="s">
        <v>311</v>
      </c>
      <c r="C683" s="31">
        <v>0</v>
      </c>
      <c r="D683" s="32">
        <v>8</v>
      </c>
      <c r="E683" s="32">
        <v>12</v>
      </c>
      <c r="F683" s="32">
        <v>28</v>
      </c>
      <c r="G683" s="31">
        <v>0</v>
      </c>
      <c r="H683" s="31">
        <v>0</v>
      </c>
      <c r="I683" s="32">
        <v>48</v>
      </c>
      <c r="J683" s="28"/>
      <c r="K683" s="28"/>
      <c r="L683" s="29"/>
    </row>
    <row r="684" spans="1:12">
      <c r="A684" s="30"/>
      <c r="B684" s="25" t="s">
        <v>312</v>
      </c>
      <c r="C684" s="31">
        <v>0</v>
      </c>
      <c r="D684" s="32">
        <v>8</v>
      </c>
      <c r="E684" s="32">
        <v>17</v>
      </c>
      <c r="F684" s="32">
        <v>36</v>
      </c>
      <c r="G684" s="31">
        <v>0</v>
      </c>
      <c r="H684" s="31">
        <v>0</v>
      </c>
      <c r="I684" s="32">
        <v>61</v>
      </c>
      <c r="J684" s="28"/>
      <c r="K684" s="28"/>
      <c r="L684" s="29"/>
    </row>
    <row r="685" spans="1:12">
      <c r="A685" s="30"/>
      <c r="B685" s="25" t="s">
        <v>313</v>
      </c>
      <c r="C685" s="31">
        <v>0</v>
      </c>
      <c r="D685" s="32">
        <v>8</v>
      </c>
      <c r="E685" s="32">
        <v>12</v>
      </c>
      <c r="F685" s="32">
        <v>46</v>
      </c>
      <c r="G685" s="31">
        <v>0</v>
      </c>
      <c r="H685" s="31">
        <v>0</v>
      </c>
      <c r="I685" s="32">
        <v>66</v>
      </c>
      <c r="J685" s="28"/>
      <c r="K685" s="28"/>
      <c r="L685" s="29"/>
    </row>
    <row r="686" spans="1:12">
      <c r="A686" s="30"/>
      <c r="B686" s="25" t="s">
        <v>314</v>
      </c>
      <c r="C686" s="31">
        <v>0</v>
      </c>
      <c r="D686" s="32">
        <v>6</v>
      </c>
      <c r="E686" s="32">
        <v>8</v>
      </c>
      <c r="F686" s="32">
        <v>41</v>
      </c>
      <c r="G686" s="31">
        <v>0</v>
      </c>
      <c r="H686" s="31">
        <v>0</v>
      </c>
      <c r="I686" s="32">
        <v>55</v>
      </c>
      <c r="J686" s="28"/>
      <c r="K686" s="28"/>
      <c r="L686" s="29"/>
    </row>
    <row r="687" spans="1:12">
      <c r="A687" s="30"/>
      <c r="B687" s="25" t="s">
        <v>315</v>
      </c>
      <c r="C687" s="31">
        <v>0</v>
      </c>
      <c r="D687" s="32">
        <v>7</v>
      </c>
      <c r="E687" s="32">
        <v>12</v>
      </c>
      <c r="F687" s="32">
        <v>30</v>
      </c>
      <c r="G687" s="31">
        <v>0</v>
      </c>
      <c r="H687" s="31">
        <v>0</v>
      </c>
      <c r="I687" s="32">
        <v>49</v>
      </c>
      <c r="J687" s="28"/>
      <c r="K687" s="28"/>
      <c r="L687" s="29"/>
    </row>
    <row r="688" spans="1:12">
      <c r="A688" s="30"/>
      <c r="B688" s="25" t="s">
        <v>316</v>
      </c>
      <c r="C688" s="31">
        <v>0</v>
      </c>
      <c r="D688" s="32">
        <v>8</v>
      </c>
      <c r="E688" s="32">
        <v>7</v>
      </c>
      <c r="F688" s="32">
        <v>28</v>
      </c>
      <c r="G688" s="31">
        <v>0</v>
      </c>
      <c r="H688" s="31">
        <v>0</v>
      </c>
      <c r="I688" s="32">
        <v>43</v>
      </c>
      <c r="J688" s="28"/>
      <c r="K688" s="28"/>
      <c r="L688" s="29"/>
    </row>
    <row r="689" spans="1:12">
      <c r="A689" s="30"/>
      <c r="B689" s="25" t="s">
        <v>317</v>
      </c>
      <c r="C689" s="31">
        <v>0</v>
      </c>
      <c r="D689" s="32">
        <v>11</v>
      </c>
      <c r="E689" s="32">
        <v>10</v>
      </c>
      <c r="F689" s="32">
        <v>47</v>
      </c>
      <c r="G689" s="31">
        <v>0</v>
      </c>
      <c r="H689" s="31">
        <v>0</v>
      </c>
      <c r="I689" s="32">
        <v>68</v>
      </c>
      <c r="J689" s="28"/>
      <c r="K689" s="28"/>
      <c r="L689" s="29"/>
    </row>
    <row r="690" spans="1:12">
      <c r="A690" s="30"/>
      <c r="B690" s="25" t="s">
        <v>318</v>
      </c>
      <c r="C690" s="31">
        <v>0</v>
      </c>
      <c r="D690" s="32">
        <v>10</v>
      </c>
      <c r="E690" s="32">
        <v>11</v>
      </c>
      <c r="F690" s="32">
        <v>39</v>
      </c>
      <c r="G690" s="31">
        <v>0</v>
      </c>
      <c r="H690" s="31">
        <v>0</v>
      </c>
      <c r="I690" s="32">
        <v>60</v>
      </c>
      <c r="J690" s="28"/>
      <c r="K690" s="28"/>
      <c r="L690" s="29"/>
    </row>
    <row r="691" spans="1:12">
      <c r="A691" s="30"/>
      <c r="B691" s="25" t="s">
        <v>319</v>
      </c>
      <c r="C691" s="31">
        <v>0</v>
      </c>
      <c r="D691" s="32">
        <v>10</v>
      </c>
      <c r="E691" s="32">
        <v>9</v>
      </c>
      <c r="F691" s="32">
        <v>44</v>
      </c>
      <c r="G691" s="31">
        <v>0</v>
      </c>
      <c r="H691" s="31">
        <v>0</v>
      </c>
      <c r="I691" s="32">
        <v>63</v>
      </c>
      <c r="J691" s="28"/>
      <c r="K691" s="28"/>
      <c r="L691" s="29"/>
    </row>
    <row r="692" spans="1:12">
      <c r="A692" s="30"/>
      <c r="B692" s="25" t="s">
        <v>320</v>
      </c>
      <c r="C692" s="31">
        <v>0</v>
      </c>
      <c r="D692" s="32">
        <v>10</v>
      </c>
      <c r="E692" s="32">
        <v>5</v>
      </c>
      <c r="F692" s="32">
        <v>56</v>
      </c>
      <c r="G692" s="31">
        <v>0</v>
      </c>
      <c r="H692" s="31">
        <v>0</v>
      </c>
      <c r="I692" s="32">
        <v>71</v>
      </c>
      <c r="J692" s="28"/>
      <c r="K692" s="28"/>
      <c r="L692" s="29"/>
    </row>
    <row r="693" spans="1:12">
      <c r="A693" s="30"/>
      <c r="B693" s="25" t="s">
        <v>321</v>
      </c>
      <c r="C693" s="31">
        <v>0</v>
      </c>
      <c r="D693" s="32">
        <v>9</v>
      </c>
      <c r="E693" s="32">
        <v>9</v>
      </c>
      <c r="F693" s="32">
        <v>48</v>
      </c>
      <c r="G693" s="31">
        <v>0</v>
      </c>
      <c r="H693" s="31">
        <v>0</v>
      </c>
      <c r="I693" s="32">
        <v>66</v>
      </c>
      <c r="J693" s="28"/>
      <c r="K693" s="28"/>
      <c r="L693" s="29"/>
    </row>
    <row r="694" spans="1:12">
      <c r="A694" s="30"/>
      <c r="B694" s="25" t="s">
        <v>322</v>
      </c>
      <c r="C694" s="31">
        <v>0</v>
      </c>
      <c r="D694" s="32">
        <v>9</v>
      </c>
      <c r="E694" s="32">
        <v>10</v>
      </c>
      <c r="F694" s="32">
        <v>66</v>
      </c>
      <c r="G694" s="31">
        <v>0</v>
      </c>
      <c r="H694" s="31">
        <v>0</v>
      </c>
      <c r="I694" s="32">
        <v>85</v>
      </c>
      <c r="J694" s="28"/>
      <c r="K694" s="28"/>
      <c r="L694" s="29"/>
    </row>
    <row r="695" spans="1:12">
      <c r="A695" s="30"/>
      <c r="B695" s="25" t="s">
        <v>323</v>
      </c>
      <c r="C695" s="31">
        <v>0</v>
      </c>
      <c r="D695" s="32">
        <v>3</v>
      </c>
      <c r="E695" s="32">
        <v>9</v>
      </c>
      <c r="F695" s="32">
        <v>51</v>
      </c>
      <c r="G695" s="31">
        <v>0</v>
      </c>
      <c r="H695" s="31">
        <v>0</v>
      </c>
      <c r="I695" s="32">
        <v>63</v>
      </c>
      <c r="J695" s="28"/>
      <c r="K695" s="28"/>
      <c r="L695" s="29"/>
    </row>
    <row r="696" spans="1:12">
      <c r="A696" s="30"/>
      <c r="B696" s="25" t="s">
        <v>324</v>
      </c>
      <c r="C696" s="31">
        <v>0</v>
      </c>
      <c r="D696" s="32">
        <v>4</v>
      </c>
      <c r="E696" s="32">
        <v>6</v>
      </c>
      <c r="F696" s="32">
        <v>38</v>
      </c>
      <c r="G696" s="31">
        <v>0</v>
      </c>
      <c r="H696" s="31">
        <v>0</v>
      </c>
      <c r="I696" s="32">
        <v>48</v>
      </c>
      <c r="J696" s="28"/>
      <c r="K696" s="28"/>
      <c r="L696" s="29"/>
    </row>
    <row r="697" spans="1:12">
      <c r="A697" s="30"/>
      <c r="B697" s="25" t="s">
        <v>325</v>
      </c>
      <c r="C697" s="31">
        <v>0</v>
      </c>
      <c r="D697" s="32">
        <v>5</v>
      </c>
      <c r="E697" s="32">
        <v>5</v>
      </c>
      <c r="F697" s="32">
        <v>44</v>
      </c>
      <c r="G697" s="31">
        <v>0</v>
      </c>
      <c r="H697" s="31">
        <v>0</v>
      </c>
      <c r="I697" s="32">
        <v>54</v>
      </c>
      <c r="J697" s="28"/>
      <c r="K697" s="28"/>
      <c r="L697" s="29"/>
    </row>
    <row r="698" spans="1:12">
      <c r="A698" s="30"/>
      <c r="B698" s="25" t="s">
        <v>326</v>
      </c>
      <c r="C698" s="31">
        <v>0</v>
      </c>
      <c r="D698" s="32">
        <v>7</v>
      </c>
      <c r="E698" s="32">
        <v>8</v>
      </c>
      <c r="F698" s="32">
        <v>51</v>
      </c>
      <c r="G698" s="31">
        <v>0</v>
      </c>
      <c r="H698" s="31">
        <v>0</v>
      </c>
      <c r="I698" s="32">
        <v>66</v>
      </c>
      <c r="J698" s="28"/>
      <c r="K698" s="28"/>
      <c r="L698" s="29"/>
    </row>
    <row r="699" spans="1:12">
      <c r="A699" s="30"/>
      <c r="B699" s="25" t="s">
        <v>327</v>
      </c>
      <c r="C699" s="31">
        <v>0</v>
      </c>
      <c r="D699" s="32">
        <v>12</v>
      </c>
      <c r="E699" s="32">
        <v>8</v>
      </c>
      <c r="F699" s="32">
        <v>43</v>
      </c>
      <c r="G699" s="31">
        <v>0</v>
      </c>
      <c r="H699" s="31">
        <v>0</v>
      </c>
      <c r="I699" s="32">
        <v>63</v>
      </c>
      <c r="J699" s="28"/>
      <c r="K699" s="28"/>
      <c r="L699" s="29"/>
    </row>
    <row r="700" spans="1:12">
      <c r="A700" s="30"/>
      <c r="B700" s="25" t="s">
        <v>328</v>
      </c>
      <c r="C700" s="31">
        <v>0</v>
      </c>
      <c r="D700" s="32">
        <v>4</v>
      </c>
      <c r="E700" s="32">
        <v>8</v>
      </c>
      <c r="F700" s="32">
        <v>43</v>
      </c>
      <c r="G700" s="31">
        <v>0</v>
      </c>
      <c r="H700" s="31">
        <v>0</v>
      </c>
      <c r="I700" s="32">
        <v>55</v>
      </c>
      <c r="J700" s="28"/>
      <c r="K700" s="28"/>
      <c r="L700" s="29"/>
    </row>
    <row r="701" spans="1:12">
      <c r="A701" s="30"/>
      <c r="B701" s="25" t="s">
        <v>329</v>
      </c>
      <c r="C701" s="31">
        <v>0</v>
      </c>
      <c r="D701" s="32">
        <v>7</v>
      </c>
      <c r="E701" s="32">
        <v>10</v>
      </c>
      <c r="F701" s="32">
        <v>70</v>
      </c>
      <c r="G701" s="31">
        <v>0</v>
      </c>
      <c r="H701" s="31">
        <v>0</v>
      </c>
      <c r="I701" s="32">
        <v>87</v>
      </c>
      <c r="J701" s="28"/>
      <c r="K701" s="28"/>
      <c r="L701" s="29"/>
    </row>
    <row r="702" spans="1:12">
      <c r="A702" s="30"/>
      <c r="B702" s="25" t="s">
        <v>330</v>
      </c>
      <c r="C702" s="31">
        <v>0</v>
      </c>
      <c r="D702" s="32">
        <v>4</v>
      </c>
      <c r="E702" s="32">
        <v>8</v>
      </c>
      <c r="F702" s="32">
        <v>45</v>
      </c>
      <c r="G702" s="31">
        <v>0</v>
      </c>
      <c r="H702" s="31">
        <v>0</v>
      </c>
      <c r="I702" s="32">
        <v>57</v>
      </c>
      <c r="J702" s="28"/>
      <c r="K702" s="28"/>
      <c r="L702" s="29"/>
    </row>
    <row r="703" spans="1:12">
      <c r="A703" s="30"/>
      <c r="B703" s="25" t="s">
        <v>331</v>
      </c>
      <c r="C703" s="31">
        <v>0</v>
      </c>
      <c r="D703" s="32">
        <v>11</v>
      </c>
      <c r="E703" s="32">
        <v>13</v>
      </c>
      <c r="F703" s="32">
        <v>45</v>
      </c>
      <c r="G703" s="31">
        <v>0</v>
      </c>
      <c r="H703" s="31">
        <v>0</v>
      </c>
      <c r="I703" s="32">
        <v>69</v>
      </c>
      <c r="J703" s="28"/>
      <c r="K703" s="28"/>
      <c r="L703" s="29"/>
    </row>
    <row r="704" spans="1:12">
      <c r="A704" s="30"/>
      <c r="B704" s="25" t="s">
        <v>332</v>
      </c>
      <c r="C704" s="31">
        <v>0</v>
      </c>
      <c r="D704" s="32">
        <v>11</v>
      </c>
      <c r="E704" s="32">
        <v>10</v>
      </c>
      <c r="F704" s="32">
        <v>53</v>
      </c>
      <c r="G704" s="31">
        <v>0</v>
      </c>
      <c r="H704" s="31">
        <v>0</v>
      </c>
      <c r="I704" s="32">
        <v>74</v>
      </c>
      <c r="J704" s="28"/>
      <c r="K704" s="28"/>
      <c r="L704" s="29"/>
    </row>
    <row r="705" spans="1:12">
      <c r="A705" s="30"/>
      <c r="B705" s="25" t="s">
        <v>333</v>
      </c>
      <c r="C705" s="31">
        <v>0</v>
      </c>
      <c r="D705" s="32">
        <v>7</v>
      </c>
      <c r="E705" s="32">
        <v>7</v>
      </c>
      <c r="F705" s="32">
        <v>50</v>
      </c>
      <c r="G705" s="31">
        <v>0</v>
      </c>
      <c r="H705" s="31">
        <v>0</v>
      </c>
      <c r="I705" s="32">
        <v>64</v>
      </c>
      <c r="J705" s="28"/>
      <c r="K705" s="28"/>
      <c r="L705" s="29"/>
    </row>
    <row r="706" spans="1:12">
      <c r="A706" s="30"/>
      <c r="B706" s="25" t="s">
        <v>334</v>
      </c>
      <c r="C706" s="31">
        <v>0</v>
      </c>
      <c r="D706" s="32">
        <v>8</v>
      </c>
      <c r="E706" s="32">
        <v>5</v>
      </c>
      <c r="F706" s="32">
        <v>49</v>
      </c>
      <c r="G706" s="31">
        <v>0</v>
      </c>
      <c r="H706" s="31">
        <v>0</v>
      </c>
      <c r="I706" s="32">
        <v>62</v>
      </c>
      <c r="J706" s="28"/>
      <c r="K706" s="28"/>
      <c r="L706" s="29"/>
    </row>
    <row r="707" spans="1:12">
      <c r="A707" s="30"/>
      <c r="B707" s="25" t="s">
        <v>335</v>
      </c>
      <c r="C707" s="31">
        <v>0</v>
      </c>
      <c r="D707" s="32">
        <v>5</v>
      </c>
      <c r="E707" s="32">
        <v>4</v>
      </c>
      <c r="F707" s="32">
        <v>39</v>
      </c>
      <c r="G707" s="31">
        <v>0</v>
      </c>
      <c r="H707" s="31">
        <v>0</v>
      </c>
      <c r="I707" s="32">
        <v>48</v>
      </c>
      <c r="J707" s="28"/>
      <c r="K707" s="28"/>
      <c r="L707" s="29"/>
    </row>
    <row r="708" spans="1:12">
      <c r="A708" s="30"/>
      <c r="B708" s="25" t="s">
        <v>336</v>
      </c>
      <c r="C708" s="31">
        <v>0</v>
      </c>
      <c r="D708" s="32">
        <v>4</v>
      </c>
      <c r="E708" s="32">
        <v>6</v>
      </c>
      <c r="F708" s="32">
        <v>34</v>
      </c>
      <c r="G708" s="31">
        <v>0</v>
      </c>
      <c r="H708" s="31">
        <v>0</v>
      </c>
      <c r="I708" s="32">
        <v>44</v>
      </c>
      <c r="J708" s="28"/>
      <c r="K708" s="28"/>
      <c r="L708" s="29"/>
    </row>
    <row r="709" spans="1:12">
      <c r="A709" s="30"/>
      <c r="B709" s="25" t="s">
        <v>337</v>
      </c>
      <c r="C709" s="31">
        <v>0</v>
      </c>
      <c r="D709" s="32">
        <v>10</v>
      </c>
      <c r="E709" s="32">
        <v>12</v>
      </c>
      <c r="F709" s="32">
        <v>65</v>
      </c>
      <c r="G709" s="31">
        <v>0</v>
      </c>
      <c r="H709" s="31">
        <v>0</v>
      </c>
      <c r="I709" s="32">
        <v>87</v>
      </c>
      <c r="J709" s="28"/>
      <c r="K709" s="28"/>
      <c r="L709" s="29"/>
    </row>
    <row r="710" spans="1:12">
      <c r="A710" s="30"/>
      <c r="B710" s="25" t="s">
        <v>338</v>
      </c>
      <c r="C710" s="31">
        <v>0</v>
      </c>
      <c r="D710" s="32">
        <v>4</v>
      </c>
      <c r="E710" s="32">
        <v>15</v>
      </c>
      <c r="F710" s="32">
        <v>68</v>
      </c>
      <c r="G710" s="31">
        <v>0</v>
      </c>
      <c r="H710" s="31">
        <v>0</v>
      </c>
      <c r="I710" s="32">
        <v>87</v>
      </c>
      <c r="J710" s="28"/>
      <c r="K710" s="28"/>
      <c r="L710" s="29"/>
    </row>
    <row r="711" spans="1:12">
      <c r="A711" s="30"/>
      <c r="B711" s="25" t="s">
        <v>339</v>
      </c>
      <c r="C711" s="31">
        <v>0</v>
      </c>
      <c r="D711" s="32">
        <v>10</v>
      </c>
      <c r="E711" s="32">
        <v>12</v>
      </c>
      <c r="F711" s="32">
        <v>61</v>
      </c>
      <c r="G711" s="31">
        <v>0</v>
      </c>
      <c r="H711" s="31">
        <v>0</v>
      </c>
      <c r="I711" s="32">
        <v>83</v>
      </c>
      <c r="J711" s="28"/>
      <c r="K711" s="28"/>
      <c r="L711" s="29"/>
    </row>
    <row r="712" spans="1:12">
      <c r="A712" s="30"/>
      <c r="B712" s="25" t="s">
        <v>340</v>
      </c>
      <c r="C712" s="31">
        <v>0</v>
      </c>
      <c r="D712" s="32">
        <v>12</v>
      </c>
      <c r="E712" s="32">
        <v>6</v>
      </c>
      <c r="F712" s="32">
        <v>42</v>
      </c>
      <c r="G712" s="31">
        <v>0</v>
      </c>
      <c r="H712" s="31">
        <v>0</v>
      </c>
      <c r="I712" s="32">
        <v>60</v>
      </c>
      <c r="J712" s="28"/>
      <c r="K712" s="28"/>
      <c r="L712" s="29"/>
    </row>
    <row r="713" spans="1:12">
      <c r="A713" s="30"/>
      <c r="B713" s="25" t="s">
        <v>341</v>
      </c>
      <c r="C713" s="31">
        <v>0</v>
      </c>
      <c r="D713" s="32">
        <v>12</v>
      </c>
      <c r="E713" s="32">
        <v>10</v>
      </c>
      <c r="F713" s="32">
        <v>44</v>
      </c>
      <c r="G713" s="31">
        <v>0</v>
      </c>
      <c r="H713" s="31">
        <v>0</v>
      </c>
      <c r="I713" s="32">
        <v>66</v>
      </c>
      <c r="J713" s="28"/>
      <c r="K713" s="28"/>
      <c r="L713" s="29"/>
    </row>
    <row r="714" spans="1:12">
      <c r="A714" s="30"/>
      <c r="B714" s="25" t="s">
        <v>342</v>
      </c>
      <c r="C714" s="31">
        <v>0</v>
      </c>
      <c r="D714" s="32">
        <v>11</v>
      </c>
      <c r="E714" s="32">
        <v>8</v>
      </c>
      <c r="F714" s="32">
        <v>36</v>
      </c>
      <c r="G714" s="31">
        <v>0</v>
      </c>
      <c r="H714" s="31">
        <v>0</v>
      </c>
      <c r="I714" s="32">
        <v>55</v>
      </c>
      <c r="J714" s="28"/>
      <c r="K714" s="28"/>
      <c r="L714" s="29"/>
    </row>
    <row r="715" spans="1:12">
      <c r="A715" s="30"/>
      <c r="B715" s="25" t="s">
        <v>343</v>
      </c>
      <c r="C715" s="31">
        <v>0</v>
      </c>
      <c r="D715" s="32">
        <v>7</v>
      </c>
      <c r="E715" s="32">
        <v>6</v>
      </c>
      <c r="F715" s="32">
        <v>49</v>
      </c>
      <c r="G715" s="31">
        <v>0</v>
      </c>
      <c r="H715" s="31">
        <v>0</v>
      </c>
      <c r="I715" s="32">
        <v>62</v>
      </c>
      <c r="J715" s="28"/>
      <c r="K715" s="28"/>
      <c r="L715" s="29"/>
    </row>
    <row r="716" spans="1:12">
      <c r="A716" s="30"/>
      <c r="B716" s="25" t="s">
        <v>344</v>
      </c>
      <c r="C716" s="31">
        <v>0</v>
      </c>
      <c r="D716" s="32">
        <v>7</v>
      </c>
      <c r="E716" s="32">
        <v>2</v>
      </c>
      <c r="F716" s="32">
        <v>48</v>
      </c>
      <c r="G716" s="31">
        <v>0</v>
      </c>
      <c r="H716" s="31">
        <v>0</v>
      </c>
      <c r="I716" s="32">
        <v>57</v>
      </c>
      <c r="J716" s="28"/>
      <c r="K716" s="28"/>
      <c r="L716" s="29"/>
    </row>
    <row r="717" spans="1:12">
      <c r="A717" s="30"/>
      <c r="B717" s="25" t="s">
        <v>345</v>
      </c>
      <c r="C717" s="31">
        <v>0</v>
      </c>
      <c r="D717" s="32">
        <v>6</v>
      </c>
      <c r="E717" s="32">
        <v>2</v>
      </c>
      <c r="F717" s="32">
        <v>43</v>
      </c>
      <c r="G717" s="31">
        <v>0</v>
      </c>
      <c r="H717" s="31">
        <v>0</v>
      </c>
      <c r="I717" s="32">
        <v>51</v>
      </c>
      <c r="J717" s="28"/>
      <c r="K717" s="28"/>
      <c r="L717" s="29"/>
    </row>
    <row r="718" spans="1:12">
      <c r="A718" s="30"/>
      <c r="B718" s="25" t="s">
        <v>346</v>
      </c>
      <c r="C718" s="31">
        <v>0</v>
      </c>
      <c r="D718" s="32">
        <v>4</v>
      </c>
      <c r="E718" s="32">
        <v>4</v>
      </c>
      <c r="F718" s="32">
        <v>47</v>
      </c>
      <c r="G718" s="31">
        <v>0</v>
      </c>
      <c r="H718" s="31">
        <v>0</v>
      </c>
      <c r="I718" s="32">
        <v>55</v>
      </c>
      <c r="J718" s="28"/>
      <c r="K718" s="28"/>
      <c r="L718" s="29"/>
    </row>
    <row r="719" spans="1:12">
      <c r="A719" s="30"/>
      <c r="B719" s="25" t="s">
        <v>347</v>
      </c>
      <c r="C719" s="31">
        <v>0</v>
      </c>
      <c r="D719" s="32">
        <v>4</v>
      </c>
      <c r="E719" s="32">
        <v>1</v>
      </c>
      <c r="F719" s="32">
        <v>33</v>
      </c>
      <c r="G719" s="31">
        <v>0</v>
      </c>
      <c r="H719" s="31">
        <v>0</v>
      </c>
      <c r="I719" s="32">
        <v>38</v>
      </c>
      <c r="J719" s="28"/>
      <c r="K719" s="28"/>
      <c r="L719" s="29"/>
    </row>
    <row r="720" spans="1:12">
      <c r="A720" s="30"/>
      <c r="B720" s="25" t="s">
        <v>348</v>
      </c>
      <c r="C720" s="31">
        <v>0</v>
      </c>
      <c r="D720" s="32">
        <v>3</v>
      </c>
      <c r="E720" s="32">
        <v>0</v>
      </c>
      <c r="F720" s="32">
        <v>43</v>
      </c>
      <c r="G720" s="31">
        <v>0</v>
      </c>
      <c r="H720" s="31">
        <v>0</v>
      </c>
      <c r="I720" s="32">
        <v>46</v>
      </c>
      <c r="J720" s="28"/>
      <c r="K720" s="28"/>
      <c r="L720" s="29"/>
    </row>
    <row r="721" spans="1:12">
      <c r="A721" s="30"/>
      <c r="B721" s="25" t="s">
        <v>349</v>
      </c>
      <c r="C721" s="31">
        <v>0</v>
      </c>
      <c r="D721" s="32">
        <v>3</v>
      </c>
      <c r="E721" s="32">
        <v>4</v>
      </c>
      <c r="F721" s="32">
        <v>49</v>
      </c>
      <c r="G721" s="31">
        <v>0</v>
      </c>
      <c r="H721" s="31">
        <v>0</v>
      </c>
      <c r="I721" s="32">
        <v>56</v>
      </c>
      <c r="J721" s="28"/>
      <c r="K721" s="28"/>
      <c r="L721" s="29"/>
    </row>
    <row r="722" spans="1:12">
      <c r="A722" s="30"/>
      <c r="B722" s="25" t="s">
        <v>350</v>
      </c>
      <c r="C722" s="31">
        <v>0</v>
      </c>
      <c r="D722" s="32">
        <v>1</v>
      </c>
      <c r="E722" s="32">
        <v>3</v>
      </c>
      <c r="F722" s="32">
        <v>44</v>
      </c>
      <c r="G722" s="31">
        <v>0</v>
      </c>
      <c r="H722" s="31">
        <v>0</v>
      </c>
      <c r="I722" s="32">
        <v>48</v>
      </c>
      <c r="J722" s="28"/>
      <c r="K722" s="28"/>
      <c r="L722" s="29"/>
    </row>
    <row r="723" spans="1:12">
      <c r="A723" s="30"/>
      <c r="B723" s="25" t="s">
        <v>351</v>
      </c>
      <c r="C723" s="31">
        <v>0</v>
      </c>
      <c r="D723" s="32">
        <v>2</v>
      </c>
      <c r="E723" s="32">
        <v>4</v>
      </c>
      <c r="F723" s="32">
        <v>40</v>
      </c>
      <c r="G723" s="31">
        <v>0</v>
      </c>
      <c r="H723" s="31">
        <v>0</v>
      </c>
      <c r="I723" s="32">
        <v>46</v>
      </c>
    </row>
    <row r="724" spans="1:12">
      <c r="A724" s="30"/>
      <c r="B724" s="25" t="s">
        <v>352</v>
      </c>
      <c r="C724" s="31">
        <v>0</v>
      </c>
      <c r="D724" s="32">
        <v>3</v>
      </c>
      <c r="E724" s="32">
        <v>1</v>
      </c>
      <c r="F724" s="32">
        <v>18</v>
      </c>
      <c r="G724" s="31">
        <v>0</v>
      </c>
      <c r="H724" s="31">
        <v>0</v>
      </c>
      <c r="I724" s="32">
        <v>22</v>
      </c>
    </row>
    <row r="725" spans="1:12">
      <c r="A725" s="30"/>
      <c r="B725" s="25" t="s">
        <v>353</v>
      </c>
      <c r="C725" s="31">
        <v>0</v>
      </c>
      <c r="D725" s="32">
        <v>2</v>
      </c>
      <c r="E725" s="32">
        <v>4</v>
      </c>
      <c r="F725" s="32">
        <v>16</v>
      </c>
      <c r="G725" s="31">
        <v>0</v>
      </c>
      <c r="H725" s="31">
        <v>0</v>
      </c>
      <c r="I725" s="32">
        <v>22</v>
      </c>
    </row>
    <row r="726" spans="1:12">
      <c r="A726" s="30"/>
      <c r="B726" s="25" t="s">
        <v>354</v>
      </c>
      <c r="C726" s="31">
        <v>0</v>
      </c>
      <c r="D726" s="32">
        <v>2</v>
      </c>
      <c r="E726" s="32">
        <v>3</v>
      </c>
      <c r="F726" s="32">
        <v>32</v>
      </c>
      <c r="G726" s="31">
        <v>0</v>
      </c>
      <c r="H726" s="31">
        <v>0</v>
      </c>
      <c r="I726" s="32">
        <v>37</v>
      </c>
    </row>
    <row r="727" spans="1:12">
      <c r="A727" s="30"/>
      <c r="B727" s="25" t="s">
        <v>355</v>
      </c>
      <c r="C727" s="31">
        <v>0</v>
      </c>
      <c r="D727" s="32">
        <v>8</v>
      </c>
      <c r="E727" s="32">
        <v>5</v>
      </c>
      <c r="F727" s="32">
        <v>45</v>
      </c>
      <c r="G727" s="31">
        <v>0</v>
      </c>
      <c r="H727" s="31">
        <v>0</v>
      </c>
      <c r="I727" s="32">
        <v>58</v>
      </c>
    </row>
    <row r="728" spans="1:12">
      <c r="A728" s="30"/>
      <c r="B728" s="25" t="s">
        <v>356</v>
      </c>
      <c r="C728" s="31">
        <v>0</v>
      </c>
      <c r="D728" s="32">
        <v>5</v>
      </c>
      <c r="E728" s="32">
        <v>1</v>
      </c>
      <c r="F728" s="32">
        <v>36</v>
      </c>
      <c r="G728" s="31">
        <v>0</v>
      </c>
      <c r="H728" s="31">
        <v>0</v>
      </c>
      <c r="I728" s="32">
        <v>42</v>
      </c>
    </row>
    <row r="729" spans="1:12">
      <c r="A729" s="30"/>
      <c r="B729" s="25" t="s">
        <v>357</v>
      </c>
      <c r="C729" s="31">
        <v>0</v>
      </c>
      <c r="D729" s="32">
        <v>5</v>
      </c>
      <c r="E729" s="32">
        <v>2</v>
      </c>
      <c r="F729" s="32">
        <v>28</v>
      </c>
      <c r="G729" s="31">
        <v>0</v>
      </c>
      <c r="H729" s="31">
        <v>0</v>
      </c>
      <c r="I729" s="32">
        <v>35</v>
      </c>
    </row>
    <row r="730" spans="1:12">
      <c r="A730" s="30"/>
      <c r="B730" s="25" t="s">
        <v>358</v>
      </c>
      <c r="C730" s="31">
        <v>0</v>
      </c>
      <c r="D730" s="32">
        <v>7</v>
      </c>
      <c r="E730" s="32">
        <v>0</v>
      </c>
      <c r="F730" s="32">
        <v>32</v>
      </c>
      <c r="G730" s="31">
        <v>0</v>
      </c>
      <c r="H730" s="31">
        <v>0</v>
      </c>
      <c r="I730" s="32">
        <v>39</v>
      </c>
    </row>
    <row r="731" spans="1:12">
      <c r="A731" s="30"/>
      <c r="B731" s="25" t="s">
        <v>359</v>
      </c>
      <c r="C731" s="31">
        <v>0</v>
      </c>
      <c r="D731" s="32">
        <v>7</v>
      </c>
      <c r="E731" s="32">
        <v>3</v>
      </c>
      <c r="F731" s="32">
        <v>42</v>
      </c>
      <c r="G731" s="31">
        <v>0</v>
      </c>
      <c r="H731" s="31">
        <v>0</v>
      </c>
      <c r="I731" s="32">
        <v>52</v>
      </c>
    </row>
    <row r="732" spans="1:12">
      <c r="A732" s="30"/>
      <c r="B732" s="25" t="s">
        <v>360</v>
      </c>
      <c r="C732" s="31">
        <v>0</v>
      </c>
      <c r="D732" s="32">
        <v>2</v>
      </c>
      <c r="E732" s="32">
        <v>1</v>
      </c>
      <c r="F732" s="32">
        <v>49</v>
      </c>
      <c r="G732" s="31">
        <v>0</v>
      </c>
      <c r="H732" s="31">
        <v>0</v>
      </c>
      <c r="I732" s="32">
        <v>52</v>
      </c>
    </row>
    <row r="733" spans="1:12">
      <c r="A733" s="30"/>
      <c r="B733" s="25" t="s">
        <v>361</v>
      </c>
      <c r="C733" s="31">
        <v>0</v>
      </c>
      <c r="D733" s="32">
        <v>11</v>
      </c>
      <c r="E733" s="32">
        <v>6</v>
      </c>
      <c r="F733" s="32">
        <v>49</v>
      </c>
      <c r="G733" s="31">
        <v>0</v>
      </c>
      <c r="H733" s="31">
        <v>0</v>
      </c>
      <c r="I733" s="32">
        <v>66</v>
      </c>
    </row>
    <row r="734" spans="1:12">
      <c r="A734" s="30"/>
      <c r="B734" s="25" t="s">
        <v>362</v>
      </c>
      <c r="C734" s="31">
        <v>0</v>
      </c>
      <c r="D734" s="32">
        <v>9</v>
      </c>
      <c r="E734" s="32">
        <v>6</v>
      </c>
      <c r="F734" s="32">
        <v>41</v>
      </c>
      <c r="G734" s="31">
        <v>0</v>
      </c>
      <c r="H734" s="31">
        <v>0</v>
      </c>
      <c r="I734" s="32">
        <v>56</v>
      </c>
    </row>
    <row r="735" spans="1:12">
      <c r="A735" s="30"/>
      <c r="B735" s="25" t="s">
        <v>363</v>
      </c>
      <c r="C735" s="31">
        <v>0</v>
      </c>
      <c r="D735" s="32">
        <v>10</v>
      </c>
      <c r="E735" s="32">
        <v>6</v>
      </c>
      <c r="F735" s="32">
        <v>49</v>
      </c>
      <c r="G735" s="31">
        <v>0</v>
      </c>
      <c r="H735" s="31">
        <v>0</v>
      </c>
      <c r="I735" s="32">
        <v>65</v>
      </c>
    </row>
    <row r="736" spans="1:12">
      <c r="A736" s="30"/>
      <c r="B736" s="25" t="s">
        <v>364</v>
      </c>
      <c r="C736" s="31">
        <v>0</v>
      </c>
      <c r="D736" s="32">
        <v>9</v>
      </c>
      <c r="E736" s="32">
        <v>9</v>
      </c>
      <c r="F736" s="32">
        <v>38</v>
      </c>
      <c r="G736" s="31">
        <v>0</v>
      </c>
      <c r="H736" s="31">
        <v>0</v>
      </c>
      <c r="I736" s="32">
        <v>56</v>
      </c>
    </row>
    <row r="737" spans="1:9">
      <c r="A737" s="30"/>
      <c r="B737" s="25" t="s">
        <v>365</v>
      </c>
      <c r="C737" s="31">
        <v>0</v>
      </c>
      <c r="D737" s="32">
        <v>8</v>
      </c>
      <c r="E737" s="32">
        <v>3</v>
      </c>
      <c r="F737" s="32">
        <v>53</v>
      </c>
      <c r="G737" s="31">
        <v>0</v>
      </c>
      <c r="H737" s="31">
        <v>0</v>
      </c>
      <c r="I737" s="32">
        <v>64</v>
      </c>
    </row>
    <row r="738" spans="1:9">
      <c r="A738" s="30"/>
      <c r="B738" s="25" t="s">
        <v>366</v>
      </c>
      <c r="C738" s="31">
        <v>0</v>
      </c>
      <c r="D738" s="32">
        <v>8</v>
      </c>
      <c r="E738" s="32">
        <v>4</v>
      </c>
      <c r="F738" s="32">
        <v>43</v>
      </c>
      <c r="G738" s="31">
        <v>0</v>
      </c>
      <c r="H738" s="31">
        <v>0</v>
      </c>
      <c r="I738" s="32">
        <v>55</v>
      </c>
    </row>
    <row r="739" spans="1:9">
      <c r="A739" s="30"/>
      <c r="B739" s="25" t="s">
        <v>367</v>
      </c>
      <c r="C739" s="31">
        <v>0</v>
      </c>
      <c r="D739" s="32">
        <v>5</v>
      </c>
      <c r="E739" s="32">
        <v>5</v>
      </c>
      <c r="F739" s="32">
        <v>37</v>
      </c>
      <c r="G739" s="31">
        <v>0</v>
      </c>
      <c r="H739" s="31">
        <v>0</v>
      </c>
      <c r="I739" s="32">
        <v>47</v>
      </c>
    </row>
    <row r="740" spans="1:9">
      <c r="A740" s="30"/>
      <c r="B740" s="25" t="s">
        <v>368</v>
      </c>
      <c r="C740" s="31">
        <v>0</v>
      </c>
      <c r="D740" s="32">
        <v>3</v>
      </c>
      <c r="E740" s="32">
        <v>10</v>
      </c>
      <c r="F740" s="32">
        <v>48</v>
      </c>
      <c r="G740" s="31">
        <v>0</v>
      </c>
      <c r="H740" s="31">
        <v>0</v>
      </c>
      <c r="I740" s="32">
        <v>61</v>
      </c>
    </row>
    <row r="741" spans="1:9">
      <c r="A741" s="30"/>
      <c r="B741" s="25" t="s">
        <v>369</v>
      </c>
      <c r="C741" s="31">
        <v>0</v>
      </c>
      <c r="D741" s="32">
        <v>5</v>
      </c>
      <c r="E741" s="32">
        <v>7</v>
      </c>
      <c r="F741" s="32">
        <v>39</v>
      </c>
      <c r="G741" s="31">
        <v>0</v>
      </c>
      <c r="H741" s="31">
        <v>0</v>
      </c>
      <c r="I741" s="32">
        <v>51</v>
      </c>
    </row>
    <row r="742" spans="1:9">
      <c r="A742" s="30"/>
      <c r="B742" s="25" t="s">
        <v>370</v>
      </c>
      <c r="C742" s="31">
        <v>0</v>
      </c>
      <c r="D742" s="32">
        <v>5</v>
      </c>
      <c r="E742" s="32">
        <v>7</v>
      </c>
      <c r="F742" s="32">
        <v>31</v>
      </c>
      <c r="G742" s="31">
        <v>0</v>
      </c>
      <c r="H742" s="31">
        <v>0</v>
      </c>
      <c r="I742" s="32">
        <v>43</v>
      </c>
    </row>
    <row r="743" spans="1:9">
      <c r="A743" s="30"/>
      <c r="B743" s="25" t="s">
        <v>371</v>
      </c>
      <c r="C743" s="31">
        <v>0</v>
      </c>
      <c r="D743" s="32">
        <v>7</v>
      </c>
      <c r="E743" s="32">
        <v>6</v>
      </c>
      <c r="F743" s="32">
        <v>44</v>
      </c>
      <c r="G743" s="31">
        <v>0</v>
      </c>
      <c r="H743" s="31">
        <v>0</v>
      </c>
      <c r="I743" s="32">
        <v>57</v>
      </c>
    </row>
    <row r="744" spans="1:9">
      <c r="A744" s="30"/>
      <c r="B744" s="25" t="s">
        <v>372</v>
      </c>
      <c r="C744" s="31">
        <v>0</v>
      </c>
      <c r="D744" s="32">
        <v>6</v>
      </c>
      <c r="E744" s="32">
        <v>6</v>
      </c>
      <c r="F744" s="32">
        <v>64</v>
      </c>
      <c r="G744" s="31">
        <v>0</v>
      </c>
      <c r="H744" s="31">
        <v>0</v>
      </c>
      <c r="I744" s="32">
        <v>76</v>
      </c>
    </row>
    <row r="745" spans="1:9">
      <c r="A745" s="30"/>
      <c r="B745" s="25" t="s">
        <v>373</v>
      </c>
      <c r="C745" s="31">
        <v>0</v>
      </c>
      <c r="D745" s="32">
        <v>6</v>
      </c>
      <c r="E745" s="32">
        <v>7</v>
      </c>
      <c r="F745" s="32">
        <v>62</v>
      </c>
      <c r="G745" s="31">
        <v>0</v>
      </c>
      <c r="H745" s="31">
        <v>0</v>
      </c>
      <c r="I745" s="32">
        <v>75</v>
      </c>
    </row>
    <row r="746" spans="1:9">
      <c r="A746" s="30"/>
      <c r="B746" s="25" t="s">
        <v>374</v>
      </c>
      <c r="C746" s="31">
        <v>0</v>
      </c>
      <c r="D746" s="32">
        <v>12</v>
      </c>
      <c r="E746" s="32">
        <v>7</v>
      </c>
      <c r="F746" s="32">
        <v>50</v>
      </c>
      <c r="G746" s="31">
        <v>0</v>
      </c>
      <c r="H746" s="31">
        <v>0</v>
      </c>
      <c r="I746" s="32">
        <v>69</v>
      </c>
    </row>
    <row r="747" spans="1:9">
      <c r="A747" s="30"/>
      <c r="B747" s="25" t="s">
        <v>375</v>
      </c>
      <c r="C747" s="31">
        <v>0</v>
      </c>
      <c r="D747" s="32">
        <v>7</v>
      </c>
      <c r="E747" s="32">
        <v>9</v>
      </c>
      <c r="F747" s="32">
        <v>35</v>
      </c>
      <c r="G747" s="31">
        <v>0</v>
      </c>
      <c r="H747" s="31">
        <v>0</v>
      </c>
      <c r="I747" s="32">
        <v>51</v>
      </c>
    </row>
    <row r="748" spans="1:9">
      <c r="A748" s="30"/>
      <c r="B748" s="25" t="s">
        <v>376</v>
      </c>
      <c r="C748" s="31">
        <v>0</v>
      </c>
      <c r="D748" s="32">
        <v>9</v>
      </c>
      <c r="E748" s="32">
        <v>13</v>
      </c>
      <c r="F748" s="32">
        <v>37</v>
      </c>
      <c r="G748" s="31">
        <v>0</v>
      </c>
      <c r="H748" s="31">
        <v>0</v>
      </c>
      <c r="I748" s="32">
        <v>59</v>
      </c>
    </row>
    <row r="749" spans="1:9">
      <c r="A749" s="30"/>
      <c r="B749" s="25" t="s">
        <v>377</v>
      </c>
      <c r="C749" s="31">
        <v>0</v>
      </c>
      <c r="D749" s="32">
        <v>11</v>
      </c>
      <c r="E749" s="32">
        <v>6</v>
      </c>
      <c r="F749" s="32">
        <v>48</v>
      </c>
      <c r="G749" s="31">
        <v>0</v>
      </c>
      <c r="H749" s="31">
        <v>0</v>
      </c>
      <c r="I749" s="32">
        <v>65</v>
      </c>
    </row>
    <row r="750" spans="1:9">
      <c r="A750" s="30"/>
      <c r="B750" s="25" t="s">
        <v>378</v>
      </c>
      <c r="C750" s="31">
        <v>0</v>
      </c>
      <c r="D750" s="32">
        <v>7</v>
      </c>
      <c r="E750" s="32">
        <v>6</v>
      </c>
      <c r="F750" s="32">
        <v>46</v>
      </c>
      <c r="G750" s="31">
        <v>0</v>
      </c>
      <c r="H750" s="31">
        <v>0</v>
      </c>
      <c r="I750" s="32">
        <v>59</v>
      </c>
    </row>
    <row r="751" spans="1:9">
      <c r="A751" s="30"/>
      <c r="B751" s="25" t="s">
        <v>379</v>
      </c>
      <c r="C751" s="31">
        <v>0</v>
      </c>
      <c r="D751" s="32">
        <v>5</v>
      </c>
      <c r="E751" s="32">
        <v>4</v>
      </c>
      <c r="F751" s="32">
        <v>38</v>
      </c>
      <c r="G751" s="31">
        <v>0</v>
      </c>
      <c r="H751" s="31">
        <v>0</v>
      </c>
      <c r="I751" s="32">
        <v>47</v>
      </c>
    </row>
    <row r="752" spans="1:9">
      <c r="A752" s="30"/>
      <c r="B752" s="25" t="s">
        <v>380</v>
      </c>
      <c r="C752" s="31">
        <v>0</v>
      </c>
      <c r="D752" s="32">
        <v>4</v>
      </c>
      <c r="E752" s="32">
        <v>6</v>
      </c>
      <c r="F752" s="32">
        <v>50</v>
      </c>
      <c r="G752" s="31">
        <v>0</v>
      </c>
      <c r="H752" s="31">
        <v>0</v>
      </c>
      <c r="I752" s="32">
        <v>60</v>
      </c>
    </row>
    <row r="753" spans="1:9">
      <c r="A753" s="30"/>
      <c r="B753" s="25" t="s">
        <v>381</v>
      </c>
      <c r="C753" s="31">
        <v>0</v>
      </c>
      <c r="D753" s="32">
        <v>6</v>
      </c>
      <c r="E753" s="32">
        <v>10</v>
      </c>
      <c r="F753" s="32">
        <v>43</v>
      </c>
      <c r="G753" s="31">
        <v>0</v>
      </c>
      <c r="H753" s="31">
        <v>0</v>
      </c>
      <c r="I753" s="32">
        <v>59</v>
      </c>
    </row>
    <row r="754" spans="1:9">
      <c r="A754" s="30"/>
      <c r="B754" s="25" t="s">
        <v>382</v>
      </c>
      <c r="C754" s="31">
        <v>0</v>
      </c>
      <c r="D754" s="32">
        <v>8</v>
      </c>
      <c r="E754" s="32">
        <v>6</v>
      </c>
      <c r="F754" s="32">
        <v>45</v>
      </c>
      <c r="G754" s="31">
        <v>0</v>
      </c>
      <c r="H754" s="31">
        <v>0</v>
      </c>
      <c r="I754" s="32">
        <v>59</v>
      </c>
    </row>
    <row r="755" spans="1:9">
      <c r="A755" s="30"/>
      <c r="B755" s="25" t="s">
        <v>383</v>
      </c>
      <c r="C755" s="31">
        <v>0</v>
      </c>
      <c r="D755" s="32">
        <v>7</v>
      </c>
      <c r="E755" s="32">
        <v>3</v>
      </c>
      <c r="F755" s="32">
        <v>44</v>
      </c>
      <c r="G755" s="31">
        <v>0</v>
      </c>
      <c r="H755" s="31">
        <v>0</v>
      </c>
      <c r="I755" s="32">
        <v>54</v>
      </c>
    </row>
    <row r="756" spans="1:9">
      <c r="A756" s="30"/>
      <c r="B756" s="25" t="s">
        <v>384</v>
      </c>
      <c r="C756" s="31">
        <v>0</v>
      </c>
      <c r="D756" s="32">
        <v>6</v>
      </c>
      <c r="E756" s="32">
        <v>4</v>
      </c>
      <c r="F756" s="32">
        <v>53</v>
      </c>
      <c r="G756" s="31">
        <v>0</v>
      </c>
      <c r="H756" s="31">
        <v>0</v>
      </c>
      <c r="I756" s="32">
        <v>63</v>
      </c>
    </row>
    <row r="757" spans="1:9">
      <c r="A757" s="30"/>
      <c r="B757" s="25" t="s">
        <v>385</v>
      </c>
      <c r="C757" s="31">
        <v>0</v>
      </c>
      <c r="D757" s="32">
        <v>5</v>
      </c>
      <c r="E757" s="32">
        <v>4</v>
      </c>
      <c r="F757" s="32">
        <v>51</v>
      </c>
      <c r="G757" s="31">
        <v>0</v>
      </c>
      <c r="H757" s="31">
        <v>0</v>
      </c>
      <c r="I757" s="32">
        <v>60</v>
      </c>
    </row>
    <row r="758" spans="1:9">
      <c r="A758" s="30"/>
      <c r="B758" s="25" t="s">
        <v>386</v>
      </c>
      <c r="C758" s="31">
        <v>0</v>
      </c>
      <c r="D758" s="32">
        <v>5</v>
      </c>
      <c r="E758" s="32">
        <v>4</v>
      </c>
      <c r="F758" s="32">
        <v>40</v>
      </c>
      <c r="G758" s="31">
        <v>0</v>
      </c>
      <c r="H758" s="31">
        <v>0</v>
      </c>
      <c r="I758" s="32">
        <v>49</v>
      </c>
    </row>
    <row r="759" spans="1:9">
      <c r="A759" s="30"/>
      <c r="B759" s="25" t="s">
        <v>387</v>
      </c>
      <c r="C759" s="31">
        <v>0</v>
      </c>
      <c r="D759" s="32">
        <v>5</v>
      </c>
      <c r="E759" s="32">
        <v>2</v>
      </c>
      <c r="F759" s="32">
        <v>33</v>
      </c>
      <c r="G759" s="31">
        <v>0</v>
      </c>
      <c r="H759" s="31">
        <v>0</v>
      </c>
      <c r="I759" s="32">
        <v>40</v>
      </c>
    </row>
    <row r="760" spans="1:9">
      <c r="A760" s="30"/>
      <c r="B760" s="25" t="s">
        <v>388</v>
      </c>
      <c r="C760" s="31">
        <v>0</v>
      </c>
      <c r="D760" s="32">
        <v>6</v>
      </c>
      <c r="E760" s="32">
        <v>1</v>
      </c>
      <c r="F760" s="32">
        <v>39</v>
      </c>
      <c r="G760" s="31">
        <v>0</v>
      </c>
      <c r="H760" s="31">
        <v>0</v>
      </c>
      <c r="I760" s="32">
        <v>46</v>
      </c>
    </row>
    <row r="761" spans="1:9">
      <c r="A761" s="30"/>
      <c r="B761" s="25" t="s">
        <v>389</v>
      </c>
      <c r="C761" s="31">
        <v>0</v>
      </c>
      <c r="D761" s="32">
        <v>3</v>
      </c>
      <c r="E761" s="32">
        <v>4</v>
      </c>
      <c r="F761" s="32">
        <v>51</v>
      </c>
      <c r="G761" s="31">
        <v>0</v>
      </c>
      <c r="H761" s="31">
        <v>0</v>
      </c>
      <c r="I761" s="32">
        <v>58</v>
      </c>
    </row>
    <row r="762" spans="1:9">
      <c r="B762" s="25" t="s">
        <v>390</v>
      </c>
      <c r="C762" s="31">
        <v>0</v>
      </c>
      <c r="D762" s="32">
        <v>6</v>
      </c>
      <c r="E762" s="32">
        <v>5</v>
      </c>
      <c r="F762" s="32">
        <v>53</v>
      </c>
      <c r="G762" s="31">
        <v>0</v>
      </c>
      <c r="H762" s="31">
        <v>0</v>
      </c>
      <c r="I762" s="32">
        <v>64</v>
      </c>
    </row>
    <row r="763" spans="1:9">
      <c r="B763" s="25" t="s">
        <v>391</v>
      </c>
      <c r="C763" s="31">
        <v>0</v>
      </c>
      <c r="D763" s="32">
        <v>6</v>
      </c>
      <c r="E763" s="32">
        <v>8</v>
      </c>
      <c r="F763" s="32">
        <v>61</v>
      </c>
      <c r="G763" s="31">
        <v>0</v>
      </c>
      <c r="H763" s="31">
        <v>0</v>
      </c>
      <c r="I763" s="32">
        <v>75</v>
      </c>
    </row>
    <row r="764" spans="1:9">
      <c r="B764" s="25" t="s">
        <v>392</v>
      </c>
      <c r="C764" s="31">
        <v>0</v>
      </c>
      <c r="D764" s="32">
        <v>9</v>
      </c>
      <c r="E764" s="32">
        <v>4</v>
      </c>
      <c r="F764" s="32">
        <v>46</v>
      </c>
      <c r="G764" s="31">
        <v>0</v>
      </c>
      <c r="H764" s="31">
        <v>0</v>
      </c>
      <c r="I764" s="32">
        <v>59</v>
      </c>
    </row>
    <row r="765" spans="1:9">
      <c r="B765" s="25" t="s">
        <v>393</v>
      </c>
      <c r="C765" s="31">
        <v>0</v>
      </c>
      <c r="D765" s="32">
        <v>8</v>
      </c>
      <c r="E765" s="32">
        <v>4</v>
      </c>
      <c r="F765" s="32">
        <v>42</v>
      </c>
      <c r="G765" s="31">
        <v>0</v>
      </c>
      <c r="H765" s="31">
        <v>0</v>
      </c>
      <c r="I765" s="32">
        <v>54</v>
      </c>
    </row>
    <row r="766" spans="1:9">
      <c r="B766" s="25" t="s">
        <v>394</v>
      </c>
      <c r="C766" s="31">
        <v>0</v>
      </c>
      <c r="D766" s="32">
        <v>8</v>
      </c>
      <c r="E766" s="32">
        <v>4</v>
      </c>
      <c r="F766" s="32">
        <v>42</v>
      </c>
      <c r="G766" s="31">
        <v>0</v>
      </c>
      <c r="H766" s="31">
        <v>0</v>
      </c>
      <c r="I766" s="32">
        <v>54</v>
      </c>
    </row>
    <row r="767" spans="1:9">
      <c r="B767" s="25" t="s">
        <v>395</v>
      </c>
      <c r="C767" s="31">
        <v>0</v>
      </c>
      <c r="D767" s="32">
        <v>9</v>
      </c>
      <c r="E767" s="32">
        <v>4</v>
      </c>
      <c r="F767" s="32">
        <v>14</v>
      </c>
      <c r="G767" s="31">
        <v>0</v>
      </c>
      <c r="H767" s="31">
        <v>0</v>
      </c>
      <c r="I767" s="32">
        <v>27</v>
      </c>
    </row>
    <row r="768" spans="1:9">
      <c r="B768" s="25" t="s">
        <v>396</v>
      </c>
      <c r="C768" s="31">
        <v>0</v>
      </c>
      <c r="D768" s="32">
        <v>11</v>
      </c>
      <c r="E768" s="32">
        <v>1</v>
      </c>
      <c r="F768" s="32">
        <v>27</v>
      </c>
      <c r="G768" s="31">
        <v>0</v>
      </c>
      <c r="H768" s="31">
        <v>0</v>
      </c>
      <c r="I768" s="32">
        <v>39</v>
      </c>
    </row>
    <row r="769" spans="2:9">
      <c r="B769" s="25" t="s">
        <v>397</v>
      </c>
      <c r="C769" s="31">
        <v>0</v>
      </c>
      <c r="D769" s="32">
        <v>8</v>
      </c>
      <c r="E769" s="32">
        <v>0</v>
      </c>
      <c r="F769" s="32">
        <v>27</v>
      </c>
      <c r="G769" s="31">
        <v>0</v>
      </c>
      <c r="H769" s="31">
        <v>0</v>
      </c>
      <c r="I769" s="32">
        <v>35</v>
      </c>
    </row>
    <row r="770" spans="2:9">
      <c r="B770" s="25" t="s">
        <v>398</v>
      </c>
      <c r="C770" s="31">
        <v>0</v>
      </c>
      <c r="D770" s="32">
        <v>4</v>
      </c>
      <c r="E770" s="32">
        <v>4</v>
      </c>
      <c r="F770" s="32">
        <v>51</v>
      </c>
      <c r="G770" s="31">
        <v>0</v>
      </c>
      <c r="H770" s="31">
        <v>0</v>
      </c>
      <c r="I770" s="32">
        <v>59</v>
      </c>
    </row>
    <row r="771" spans="2:9">
      <c r="B771" s="25" t="s">
        <v>399</v>
      </c>
      <c r="C771" s="31">
        <v>0</v>
      </c>
      <c r="D771" s="32">
        <v>6</v>
      </c>
      <c r="E771" s="32">
        <v>5</v>
      </c>
      <c r="F771" s="32">
        <v>31</v>
      </c>
      <c r="G771" s="31">
        <v>0</v>
      </c>
      <c r="H771" s="31">
        <v>0</v>
      </c>
      <c r="I771" s="32">
        <v>42</v>
      </c>
    </row>
    <row r="772" spans="2:9">
      <c r="B772" s="25" t="s">
        <v>400</v>
      </c>
      <c r="C772" s="31">
        <v>0</v>
      </c>
      <c r="D772" s="32">
        <v>4</v>
      </c>
      <c r="E772" s="32">
        <v>4</v>
      </c>
      <c r="F772" s="32">
        <v>25</v>
      </c>
      <c r="G772" s="31">
        <v>0</v>
      </c>
      <c r="H772" s="31">
        <v>0</v>
      </c>
      <c r="I772" s="32">
        <v>33</v>
      </c>
    </row>
    <row r="773" spans="2:9">
      <c r="B773" s="25" t="s">
        <v>401</v>
      </c>
      <c r="C773" s="31">
        <v>0</v>
      </c>
      <c r="D773" s="32">
        <v>4</v>
      </c>
      <c r="E773" s="32">
        <v>2</v>
      </c>
      <c r="F773" s="32">
        <v>32</v>
      </c>
      <c r="G773" s="31">
        <v>0</v>
      </c>
      <c r="H773" s="31">
        <v>0</v>
      </c>
      <c r="I773" s="32">
        <v>38</v>
      </c>
    </row>
    <row r="774" spans="2:9">
      <c r="B774" s="25" t="s">
        <v>402</v>
      </c>
      <c r="C774" s="31">
        <v>0</v>
      </c>
      <c r="D774" s="32">
        <v>5</v>
      </c>
      <c r="E774" s="32">
        <v>1</v>
      </c>
      <c r="F774" s="32">
        <v>29</v>
      </c>
      <c r="G774" s="31">
        <v>0</v>
      </c>
      <c r="H774" s="31">
        <v>0</v>
      </c>
      <c r="I774" s="32">
        <v>35</v>
      </c>
    </row>
    <row r="775" spans="2:9">
      <c r="B775" s="25" t="s">
        <v>403</v>
      </c>
      <c r="C775" s="31">
        <v>0</v>
      </c>
      <c r="D775" s="32">
        <v>8</v>
      </c>
      <c r="E775" s="32">
        <v>3</v>
      </c>
      <c r="F775" s="32">
        <v>30</v>
      </c>
      <c r="G775" s="31">
        <v>0</v>
      </c>
      <c r="H775" s="31">
        <v>0</v>
      </c>
      <c r="I775" s="32">
        <v>41</v>
      </c>
    </row>
    <row r="776" spans="2:9">
      <c r="B776" s="25" t="s">
        <v>404</v>
      </c>
      <c r="C776" s="31">
        <v>0</v>
      </c>
      <c r="D776" s="32">
        <v>6</v>
      </c>
      <c r="E776" s="32">
        <v>4</v>
      </c>
      <c r="F776" s="32">
        <v>23</v>
      </c>
      <c r="G776" s="31">
        <v>0</v>
      </c>
      <c r="H776" s="31">
        <v>0</v>
      </c>
      <c r="I776" s="32">
        <v>33</v>
      </c>
    </row>
    <row r="777" spans="2:9">
      <c r="B777" s="25" t="s">
        <v>405</v>
      </c>
      <c r="C777" s="31">
        <v>0</v>
      </c>
      <c r="D777" s="32">
        <v>4</v>
      </c>
      <c r="E777" s="32">
        <v>3</v>
      </c>
      <c r="F777" s="32">
        <v>21</v>
      </c>
      <c r="G777" s="31">
        <v>0</v>
      </c>
      <c r="H777" s="31">
        <v>0</v>
      </c>
      <c r="I777" s="32">
        <v>28</v>
      </c>
    </row>
    <row r="778" spans="2:9">
      <c r="B778" s="25" t="s">
        <v>406</v>
      </c>
      <c r="C778" s="31">
        <v>0</v>
      </c>
      <c r="D778" s="32">
        <v>4</v>
      </c>
      <c r="E778" s="32">
        <v>3</v>
      </c>
      <c r="F778" s="32">
        <v>21</v>
      </c>
      <c r="G778" s="31">
        <v>0</v>
      </c>
      <c r="H778" s="31">
        <v>0</v>
      </c>
      <c r="I778" s="32">
        <v>28</v>
      </c>
    </row>
    <row r="779" spans="2:9">
      <c r="B779" s="25" t="s">
        <v>407</v>
      </c>
      <c r="C779" s="31">
        <v>0</v>
      </c>
      <c r="D779" s="32">
        <v>5</v>
      </c>
      <c r="E779" s="32">
        <v>3</v>
      </c>
      <c r="F779" s="32">
        <v>13</v>
      </c>
      <c r="G779" s="31">
        <v>0</v>
      </c>
      <c r="H779" s="31">
        <v>0</v>
      </c>
      <c r="I779" s="32">
        <v>21</v>
      </c>
    </row>
    <row r="780" spans="2:9">
      <c r="B780" s="25" t="s">
        <v>408</v>
      </c>
      <c r="C780" s="31">
        <v>0</v>
      </c>
      <c r="D780" s="32">
        <v>3</v>
      </c>
      <c r="E780" s="32">
        <v>3</v>
      </c>
      <c r="F780" s="32">
        <v>29</v>
      </c>
      <c r="G780" s="31">
        <v>0</v>
      </c>
      <c r="H780" s="31">
        <v>0</v>
      </c>
      <c r="I780" s="32">
        <v>35</v>
      </c>
    </row>
    <row r="781" spans="2:9">
      <c r="B781" s="25" t="s">
        <v>409</v>
      </c>
      <c r="C781" s="31">
        <v>0</v>
      </c>
      <c r="D781" s="32">
        <v>8</v>
      </c>
      <c r="E781" s="32">
        <v>4</v>
      </c>
      <c r="F781" s="32">
        <v>32</v>
      </c>
      <c r="G781" s="31">
        <v>0</v>
      </c>
      <c r="H781" s="31">
        <v>0</v>
      </c>
      <c r="I781" s="32">
        <v>44</v>
      </c>
    </row>
    <row r="782" spans="2:9">
      <c r="B782" s="25" t="s">
        <v>410</v>
      </c>
      <c r="C782" s="31">
        <v>0</v>
      </c>
      <c r="D782" s="32">
        <v>6</v>
      </c>
      <c r="E782" s="32">
        <v>3</v>
      </c>
      <c r="F782" s="32">
        <v>34</v>
      </c>
      <c r="G782" s="31">
        <v>0</v>
      </c>
      <c r="H782" s="31">
        <v>0</v>
      </c>
      <c r="I782" s="32">
        <v>43</v>
      </c>
    </row>
    <row r="783" spans="2:9">
      <c r="B783" s="25" t="s">
        <v>411</v>
      </c>
      <c r="C783" s="31">
        <v>0</v>
      </c>
      <c r="D783" s="32">
        <v>7</v>
      </c>
      <c r="E783" s="32">
        <v>3</v>
      </c>
      <c r="F783" s="32">
        <v>25</v>
      </c>
      <c r="G783" s="31">
        <v>0</v>
      </c>
      <c r="H783" s="31">
        <v>0</v>
      </c>
      <c r="I783" s="32">
        <v>35</v>
      </c>
    </row>
    <row r="784" spans="2:9">
      <c r="B784" s="25" t="s">
        <v>412</v>
      </c>
      <c r="C784" s="31">
        <v>0</v>
      </c>
      <c r="D784" s="32">
        <v>4</v>
      </c>
      <c r="E784" s="32">
        <v>3</v>
      </c>
      <c r="F784" s="32">
        <v>40</v>
      </c>
      <c r="G784" s="31">
        <v>0</v>
      </c>
      <c r="H784" s="31">
        <v>0</v>
      </c>
      <c r="I784" s="32">
        <v>47</v>
      </c>
    </row>
    <row r="785" spans="2:9">
      <c r="B785" s="25" t="s">
        <v>413</v>
      </c>
      <c r="C785" s="31">
        <v>0</v>
      </c>
      <c r="D785" s="32">
        <v>3</v>
      </c>
      <c r="E785" s="32">
        <v>1</v>
      </c>
      <c r="F785" s="32">
        <v>39</v>
      </c>
      <c r="G785" s="31">
        <v>0</v>
      </c>
      <c r="H785" s="31">
        <v>0</v>
      </c>
      <c r="I785" s="32">
        <v>43</v>
      </c>
    </row>
    <row r="786" spans="2:9">
      <c r="B786" s="25" t="s">
        <v>414</v>
      </c>
      <c r="C786" s="31">
        <v>0</v>
      </c>
      <c r="D786" s="32">
        <v>7</v>
      </c>
      <c r="E786" s="32">
        <v>1</v>
      </c>
      <c r="F786" s="32">
        <v>31</v>
      </c>
      <c r="G786" s="31">
        <v>0</v>
      </c>
      <c r="H786" s="31">
        <v>0</v>
      </c>
      <c r="I786" s="32">
        <v>39</v>
      </c>
    </row>
    <row r="787" spans="2:9">
      <c r="B787" s="25" t="s">
        <v>415</v>
      </c>
      <c r="C787" s="31">
        <v>0</v>
      </c>
      <c r="D787" s="32">
        <v>9</v>
      </c>
      <c r="E787" s="32">
        <v>4</v>
      </c>
      <c r="F787" s="32">
        <v>28</v>
      </c>
      <c r="G787" s="31">
        <v>0</v>
      </c>
      <c r="H787" s="31">
        <v>0</v>
      </c>
      <c r="I787" s="32">
        <v>41</v>
      </c>
    </row>
    <row r="788" spans="2:9">
      <c r="B788" s="25" t="s">
        <v>416</v>
      </c>
      <c r="C788" s="31">
        <v>0</v>
      </c>
      <c r="D788" s="32">
        <v>8</v>
      </c>
      <c r="E788" s="32">
        <v>2</v>
      </c>
      <c r="F788" s="32">
        <v>27</v>
      </c>
      <c r="G788" s="31">
        <v>0</v>
      </c>
      <c r="H788" s="31">
        <v>0</v>
      </c>
      <c r="I788" s="32">
        <v>37</v>
      </c>
    </row>
    <row r="789" spans="2:9">
      <c r="B789" s="25" t="s">
        <v>417</v>
      </c>
      <c r="C789" s="31">
        <v>0</v>
      </c>
      <c r="D789" s="32">
        <v>4</v>
      </c>
      <c r="E789" s="32">
        <v>2</v>
      </c>
      <c r="F789" s="32">
        <v>29</v>
      </c>
      <c r="G789" s="31">
        <v>0</v>
      </c>
      <c r="H789" s="31">
        <v>0</v>
      </c>
      <c r="I789" s="32">
        <v>35</v>
      </c>
    </row>
    <row r="790" spans="2:9">
      <c r="B790" s="25" t="s">
        <v>418</v>
      </c>
      <c r="C790" s="31">
        <v>0</v>
      </c>
      <c r="D790" s="32">
        <v>5</v>
      </c>
      <c r="E790" s="32">
        <v>0</v>
      </c>
      <c r="F790" s="32">
        <v>18</v>
      </c>
      <c r="G790" s="31">
        <v>0</v>
      </c>
      <c r="H790" s="31">
        <v>0</v>
      </c>
      <c r="I790" s="32">
        <v>23</v>
      </c>
    </row>
    <row r="791" spans="2:9">
      <c r="B791" s="25" t="s">
        <v>419</v>
      </c>
      <c r="C791" s="31">
        <v>0</v>
      </c>
      <c r="D791" s="32">
        <v>4</v>
      </c>
      <c r="E791" s="32">
        <v>3</v>
      </c>
      <c r="F791" s="32">
        <v>21</v>
      </c>
      <c r="G791" s="31">
        <v>0</v>
      </c>
      <c r="H791" s="31">
        <v>0</v>
      </c>
      <c r="I791" s="32">
        <v>28</v>
      </c>
    </row>
    <row r="792" spans="2:9">
      <c r="B792" s="25" t="s">
        <v>420</v>
      </c>
      <c r="C792" s="31">
        <v>0</v>
      </c>
      <c r="D792" s="32">
        <v>8</v>
      </c>
      <c r="E792" s="32">
        <v>3</v>
      </c>
      <c r="F792" s="32">
        <v>34</v>
      </c>
      <c r="G792" s="31">
        <v>0</v>
      </c>
      <c r="H792" s="31">
        <v>0</v>
      </c>
      <c r="I792" s="32">
        <v>45</v>
      </c>
    </row>
    <row r="793" spans="2:9">
      <c r="B793" s="25" t="s">
        <v>421</v>
      </c>
      <c r="C793" s="31">
        <v>0</v>
      </c>
      <c r="D793" s="32">
        <v>5</v>
      </c>
      <c r="E793" s="32">
        <v>6</v>
      </c>
      <c r="F793" s="32">
        <v>35</v>
      </c>
      <c r="G793" s="31">
        <v>0</v>
      </c>
      <c r="H793" s="31">
        <v>0</v>
      </c>
      <c r="I793" s="32">
        <v>46</v>
      </c>
    </row>
    <row r="794" spans="2:9">
      <c r="B794" s="25" t="s">
        <v>422</v>
      </c>
      <c r="C794" s="31">
        <v>0</v>
      </c>
      <c r="D794" s="32">
        <v>6</v>
      </c>
      <c r="E794" s="32">
        <v>4</v>
      </c>
      <c r="F794" s="32">
        <v>29</v>
      </c>
      <c r="G794" s="31">
        <v>0</v>
      </c>
      <c r="H794" s="31">
        <v>0</v>
      </c>
      <c r="I794" s="32">
        <v>39</v>
      </c>
    </row>
    <row r="795" spans="2:9">
      <c r="B795" s="25" t="s">
        <v>423</v>
      </c>
      <c r="C795" s="31">
        <v>0</v>
      </c>
      <c r="D795" s="32">
        <v>8</v>
      </c>
      <c r="E795" s="32">
        <v>3</v>
      </c>
      <c r="F795" s="32">
        <v>29</v>
      </c>
      <c r="G795" s="31">
        <v>0</v>
      </c>
      <c r="H795" s="31">
        <v>0</v>
      </c>
      <c r="I795" s="32">
        <v>40</v>
      </c>
    </row>
    <row r="796" spans="2:9">
      <c r="B796" s="25" t="s">
        <v>424</v>
      </c>
      <c r="C796" s="31">
        <v>0</v>
      </c>
      <c r="D796" s="32">
        <v>9</v>
      </c>
      <c r="E796" s="32">
        <v>5</v>
      </c>
      <c r="F796" s="32">
        <v>46</v>
      </c>
      <c r="G796" s="31">
        <v>0</v>
      </c>
      <c r="H796" s="31">
        <v>0</v>
      </c>
      <c r="I796" s="32">
        <v>60</v>
      </c>
    </row>
    <row r="797" spans="2:9">
      <c r="B797" s="25" t="s">
        <v>425</v>
      </c>
      <c r="C797" s="31">
        <v>0</v>
      </c>
      <c r="D797" s="32">
        <v>2</v>
      </c>
      <c r="E797" s="32">
        <v>4</v>
      </c>
      <c r="F797" s="32">
        <v>47</v>
      </c>
      <c r="G797" s="31">
        <v>0</v>
      </c>
      <c r="H797" s="31">
        <v>0</v>
      </c>
      <c r="I797" s="32" t="e">
        <f>#REF!</f>
        <v>#REF!</v>
      </c>
    </row>
    <row r="798" spans="2:9">
      <c r="B798" s="25" t="s">
        <v>426</v>
      </c>
      <c r="C798" s="31">
        <v>0</v>
      </c>
      <c r="D798" s="32">
        <v>2</v>
      </c>
      <c r="E798" s="32">
        <v>1</v>
      </c>
      <c r="F798" s="32">
        <v>30</v>
      </c>
      <c r="G798" s="31">
        <v>0</v>
      </c>
      <c r="H798" s="31">
        <v>0</v>
      </c>
      <c r="I798" s="32">
        <v>33</v>
      </c>
    </row>
    <row r="799" spans="2:9">
      <c r="B799" s="25" t="s">
        <v>427</v>
      </c>
      <c r="C799" s="31">
        <v>0</v>
      </c>
      <c r="D799" s="32">
        <v>1</v>
      </c>
      <c r="E799" s="32">
        <v>3</v>
      </c>
      <c r="F799" s="32">
        <v>24</v>
      </c>
      <c r="G799" s="31">
        <v>0</v>
      </c>
      <c r="H799" s="31">
        <v>0</v>
      </c>
      <c r="I799" s="32">
        <v>28</v>
      </c>
    </row>
    <row r="800" spans="2:9">
      <c r="B800" s="25" t="s">
        <v>428</v>
      </c>
      <c r="C800" s="31">
        <v>0</v>
      </c>
      <c r="D800" s="32">
        <v>6</v>
      </c>
      <c r="E800" s="32">
        <v>5</v>
      </c>
      <c r="F800" s="32">
        <v>25</v>
      </c>
      <c r="G800" s="31">
        <v>0</v>
      </c>
      <c r="H800" s="31">
        <v>0</v>
      </c>
      <c r="I800" s="32">
        <v>36</v>
      </c>
    </row>
    <row r="801" spans="2:9">
      <c r="B801" s="25" t="s">
        <v>429</v>
      </c>
      <c r="C801" s="31">
        <v>0</v>
      </c>
      <c r="D801" s="32">
        <v>4</v>
      </c>
      <c r="E801" s="32">
        <v>3</v>
      </c>
      <c r="F801" s="32">
        <v>33</v>
      </c>
      <c r="G801" s="31">
        <v>0</v>
      </c>
      <c r="H801" s="31">
        <v>0</v>
      </c>
      <c r="I801" s="32">
        <v>40</v>
      </c>
    </row>
    <row r="802" spans="2:9">
      <c r="B802" s="25" t="s">
        <v>430</v>
      </c>
      <c r="C802" s="31">
        <v>0</v>
      </c>
      <c r="D802" s="32">
        <v>6</v>
      </c>
      <c r="E802" s="32">
        <v>5</v>
      </c>
      <c r="F802" s="32">
        <v>30</v>
      </c>
      <c r="G802" s="31">
        <v>0</v>
      </c>
      <c r="H802" s="31">
        <v>0</v>
      </c>
      <c r="I802" s="32">
        <v>41</v>
      </c>
    </row>
    <row r="803" spans="2:9">
      <c r="B803" s="25" t="s">
        <v>431</v>
      </c>
      <c r="C803" s="31">
        <v>0</v>
      </c>
      <c r="D803" s="32">
        <v>7</v>
      </c>
      <c r="E803" s="32">
        <v>2</v>
      </c>
      <c r="F803" s="32">
        <v>30</v>
      </c>
      <c r="G803" s="31">
        <v>0</v>
      </c>
      <c r="H803" s="31">
        <v>0</v>
      </c>
      <c r="I803" s="32">
        <v>39</v>
      </c>
    </row>
    <row r="804" spans="2:9">
      <c r="B804" s="25" t="s">
        <v>432</v>
      </c>
      <c r="C804" s="31">
        <v>0</v>
      </c>
      <c r="D804" s="32">
        <v>10</v>
      </c>
      <c r="E804" s="32">
        <v>3</v>
      </c>
      <c r="F804" s="32">
        <v>20</v>
      </c>
      <c r="G804" s="31">
        <v>0</v>
      </c>
      <c r="H804" s="31">
        <v>0</v>
      </c>
      <c r="I804" s="32">
        <v>33</v>
      </c>
    </row>
    <row r="805" spans="2:9">
      <c r="B805" s="25" t="s">
        <v>433</v>
      </c>
      <c r="C805" s="31">
        <v>0</v>
      </c>
      <c r="D805" s="32">
        <v>6</v>
      </c>
      <c r="E805" s="32">
        <v>5</v>
      </c>
      <c r="F805" s="32">
        <v>56</v>
      </c>
      <c r="G805" s="31">
        <v>0</v>
      </c>
      <c r="H805" s="31">
        <v>0</v>
      </c>
      <c r="I805" s="32">
        <v>67</v>
      </c>
    </row>
    <row r="806" spans="2:9">
      <c r="B806" s="25" t="s">
        <v>434</v>
      </c>
      <c r="C806" s="31">
        <v>0</v>
      </c>
      <c r="D806" s="32">
        <v>8</v>
      </c>
      <c r="E806" s="32">
        <v>8</v>
      </c>
      <c r="F806" s="32">
        <v>55</v>
      </c>
      <c r="G806" s="31">
        <v>0</v>
      </c>
      <c r="H806" s="31">
        <v>0</v>
      </c>
      <c r="I806" s="32">
        <v>71</v>
      </c>
    </row>
    <row r="807" spans="2:9">
      <c r="B807" s="25" t="s">
        <v>435</v>
      </c>
      <c r="C807" s="31">
        <v>0</v>
      </c>
      <c r="D807" s="32">
        <v>8</v>
      </c>
      <c r="E807" s="32">
        <v>12</v>
      </c>
      <c r="F807" s="32">
        <v>55</v>
      </c>
      <c r="G807" s="31">
        <v>0</v>
      </c>
      <c r="H807" s="31">
        <v>0</v>
      </c>
      <c r="I807" s="32">
        <v>75</v>
      </c>
    </row>
    <row r="808" spans="2:9">
      <c r="B808" s="25" t="s">
        <v>436</v>
      </c>
      <c r="C808" s="31">
        <v>0</v>
      </c>
      <c r="D808" s="32">
        <v>8</v>
      </c>
      <c r="E808" s="32">
        <v>4</v>
      </c>
      <c r="F808" s="32">
        <v>50</v>
      </c>
      <c r="G808" s="31">
        <v>0</v>
      </c>
      <c r="H808" s="31">
        <v>0</v>
      </c>
      <c r="I808" s="32">
        <v>62</v>
      </c>
    </row>
    <row r="809" spans="2:9">
      <c r="B809" s="25" t="s">
        <v>437</v>
      </c>
      <c r="C809" s="31">
        <v>0</v>
      </c>
      <c r="D809" s="32">
        <v>10</v>
      </c>
      <c r="E809" s="32">
        <v>2</v>
      </c>
      <c r="F809" s="32">
        <v>56</v>
      </c>
      <c r="G809" s="31">
        <v>0</v>
      </c>
      <c r="H809" s="31">
        <v>0</v>
      </c>
      <c r="I809" s="32">
        <v>68</v>
      </c>
    </row>
    <row r="810" spans="2:9">
      <c r="B810" s="25" t="s">
        <v>438</v>
      </c>
      <c r="C810" s="31">
        <v>0</v>
      </c>
      <c r="D810" s="32">
        <v>7</v>
      </c>
      <c r="E810" s="32">
        <v>1</v>
      </c>
      <c r="F810" s="32">
        <v>50</v>
      </c>
      <c r="G810" s="31">
        <v>0</v>
      </c>
      <c r="H810" s="31">
        <v>0</v>
      </c>
      <c r="I810" s="32">
        <v>58</v>
      </c>
    </row>
    <row r="811" spans="2:9">
      <c r="B811" s="25" t="s">
        <v>439</v>
      </c>
      <c r="C811" s="31">
        <v>0</v>
      </c>
      <c r="D811" s="32">
        <v>6</v>
      </c>
      <c r="E811" s="32">
        <v>1</v>
      </c>
      <c r="F811" s="32">
        <v>37</v>
      </c>
      <c r="G811" s="31">
        <v>0</v>
      </c>
      <c r="H811" s="31">
        <v>0</v>
      </c>
      <c r="I811" s="32">
        <v>44</v>
      </c>
    </row>
    <row r="812" spans="2:9">
      <c r="B812" s="25" t="s">
        <v>440</v>
      </c>
      <c r="C812" s="31">
        <v>0</v>
      </c>
      <c r="D812" s="32">
        <v>6</v>
      </c>
      <c r="E812" s="32">
        <v>4</v>
      </c>
      <c r="F812" s="32">
        <v>41</v>
      </c>
      <c r="G812" s="31">
        <v>0</v>
      </c>
      <c r="H812" s="31">
        <v>0</v>
      </c>
      <c r="I812" s="32">
        <v>51</v>
      </c>
    </row>
    <row r="813" spans="2:9">
      <c r="B813" s="25" t="s">
        <v>441</v>
      </c>
      <c r="C813" s="31">
        <v>0</v>
      </c>
      <c r="D813" s="32">
        <v>2</v>
      </c>
      <c r="E813" s="32">
        <v>6</v>
      </c>
      <c r="F813" s="32">
        <v>29</v>
      </c>
      <c r="G813" s="31">
        <v>0</v>
      </c>
      <c r="H813" s="31">
        <v>0</v>
      </c>
      <c r="I813" s="32">
        <v>37</v>
      </c>
    </row>
    <row r="814" spans="2:9">
      <c r="B814" s="25" t="s">
        <v>442</v>
      </c>
      <c r="C814" s="31">
        <v>0</v>
      </c>
      <c r="D814" s="32">
        <v>5</v>
      </c>
      <c r="E814" s="32">
        <v>6</v>
      </c>
      <c r="F814" s="32">
        <v>33</v>
      </c>
      <c r="G814" s="31">
        <v>0</v>
      </c>
      <c r="H814" s="31">
        <v>0</v>
      </c>
      <c r="I814" s="32">
        <v>44</v>
      </c>
    </row>
    <row r="815" spans="2:9">
      <c r="B815" s="25" t="s">
        <v>443</v>
      </c>
      <c r="C815" s="31">
        <v>0</v>
      </c>
      <c r="D815" s="32">
        <v>10</v>
      </c>
      <c r="E815" s="32">
        <v>7</v>
      </c>
      <c r="F815" s="32">
        <v>40</v>
      </c>
      <c r="G815" s="31">
        <v>0</v>
      </c>
      <c r="H815" s="31">
        <v>0</v>
      </c>
      <c r="I815" s="32">
        <v>57</v>
      </c>
    </row>
    <row r="816" spans="2:9">
      <c r="B816" s="25" t="s">
        <v>444</v>
      </c>
      <c r="C816" s="31">
        <v>0</v>
      </c>
      <c r="D816" s="32">
        <v>4</v>
      </c>
      <c r="E816" s="32">
        <v>7</v>
      </c>
      <c r="F816" s="32">
        <v>31</v>
      </c>
      <c r="G816" s="31">
        <v>0</v>
      </c>
      <c r="H816" s="31">
        <v>0</v>
      </c>
      <c r="I816" s="32">
        <v>42</v>
      </c>
    </row>
    <row r="817" spans="2:9">
      <c r="B817" s="25" t="s">
        <v>445</v>
      </c>
      <c r="C817" s="31">
        <v>0</v>
      </c>
      <c r="D817" s="32">
        <v>1</v>
      </c>
      <c r="E817" s="32">
        <v>7</v>
      </c>
      <c r="F817" s="32">
        <v>31</v>
      </c>
      <c r="G817" s="31">
        <v>0</v>
      </c>
      <c r="H817" s="31">
        <v>0</v>
      </c>
      <c r="I817" s="32">
        <v>39</v>
      </c>
    </row>
    <row r="818" spans="2:9">
      <c r="B818" s="25" t="s">
        <v>446</v>
      </c>
      <c r="C818" s="31">
        <v>0</v>
      </c>
      <c r="D818" s="32">
        <v>0</v>
      </c>
      <c r="E818" s="32">
        <v>11</v>
      </c>
      <c r="F818" s="32">
        <v>20</v>
      </c>
      <c r="G818" s="31">
        <v>0</v>
      </c>
      <c r="H818" s="31">
        <v>0</v>
      </c>
      <c r="I818" s="32">
        <v>31</v>
      </c>
    </row>
    <row r="819" spans="2:9">
      <c r="B819" s="25" t="s">
        <v>447</v>
      </c>
      <c r="C819" s="31">
        <v>0</v>
      </c>
      <c r="D819" s="32">
        <v>6</v>
      </c>
      <c r="E819" s="32">
        <v>8</v>
      </c>
      <c r="F819" s="32">
        <v>39</v>
      </c>
      <c r="G819" s="31">
        <v>0</v>
      </c>
      <c r="H819" s="31">
        <v>0</v>
      </c>
      <c r="I819" s="32">
        <v>53</v>
      </c>
    </row>
    <row r="820" spans="2:9">
      <c r="B820" s="25" t="s">
        <v>448</v>
      </c>
      <c r="C820" s="31">
        <v>0</v>
      </c>
      <c r="D820" s="32">
        <v>0</v>
      </c>
      <c r="E820" s="32">
        <v>14</v>
      </c>
      <c r="F820" s="32">
        <v>17</v>
      </c>
      <c r="G820" s="31">
        <v>0</v>
      </c>
      <c r="H820" s="31">
        <v>0</v>
      </c>
      <c r="I820" s="32">
        <v>31</v>
      </c>
    </row>
    <row r="821" spans="2:9">
      <c r="B821" s="25" t="s">
        <v>449</v>
      </c>
      <c r="C821" s="31">
        <v>0</v>
      </c>
      <c r="D821" s="32">
        <v>0</v>
      </c>
      <c r="E821" s="32">
        <v>10</v>
      </c>
      <c r="F821" s="32">
        <v>17</v>
      </c>
      <c r="G821" s="31">
        <v>0</v>
      </c>
      <c r="H821" s="31">
        <v>0</v>
      </c>
      <c r="I821" s="32">
        <v>27</v>
      </c>
    </row>
    <row r="822" spans="2:9">
      <c r="B822" s="25" t="s">
        <v>513</v>
      </c>
      <c r="C822" s="31">
        <v>0</v>
      </c>
      <c r="D822" s="32">
        <v>8</v>
      </c>
      <c r="E822" s="32">
        <v>8</v>
      </c>
      <c r="F822" s="32">
        <v>50</v>
      </c>
      <c r="G822" s="31">
        <v>0</v>
      </c>
      <c r="H822" s="31">
        <v>0</v>
      </c>
      <c r="I822" s="32">
        <v>66</v>
      </c>
    </row>
    <row r="823" spans="2:9">
      <c r="B823" s="25" t="s">
        <v>514</v>
      </c>
      <c r="C823" s="31">
        <v>0</v>
      </c>
      <c r="D823" s="32">
        <v>2</v>
      </c>
      <c r="E823" s="32">
        <v>11</v>
      </c>
      <c r="F823" s="32">
        <v>28</v>
      </c>
      <c r="G823" s="31">
        <v>0</v>
      </c>
      <c r="H823" s="31">
        <v>0</v>
      </c>
      <c r="I823" s="32">
        <v>41</v>
      </c>
    </row>
    <row r="824" spans="2:9">
      <c r="B824" s="25" t="s">
        <v>452</v>
      </c>
      <c r="C824" s="31">
        <v>0</v>
      </c>
      <c r="D824" s="32">
        <v>0</v>
      </c>
      <c r="E824" s="32">
        <v>11</v>
      </c>
      <c r="F824" s="32">
        <v>18</v>
      </c>
      <c r="G824" s="31">
        <v>0</v>
      </c>
      <c r="H824" s="31">
        <v>0</v>
      </c>
      <c r="I824" s="32">
        <v>29</v>
      </c>
    </row>
    <row r="825" spans="2:9">
      <c r="B825" s="25" t="s">
        <v>453</v>
      </c>
      <c r="C825" s="31">
        <v>0</v>
      </c>
      <c r="D825" s="32">
        <v>0</v>
      </c>
      <c r="E825" s="32">
        <v>15</v>
      </c>
      <c r="F825" s="32">
        <v>15</v>
      </c>
      <c r="G825" s="31">
        <v>0</v>
      </c>
      <c r="H825" s="31">
        <v>0</v>
      </c>
      <c r="I825" s="32">
        <v>30</v>
      </c>
    </row>
    <row r="826" spans="2:9">
      <c r="B826" s="25" t="s">
        <v>454</v>
      </c>
      <c r="C826" s="31">
        <v>0</v>
      </c>
      <c r="D826" s="32">
        <v>0</v>
      </c>
      <c r="E826" s="32">
        <v>11</v>
      </c>
      <c r="F826" s="32">
        <v>14</v>
      </c>
      <c r="G826" s="31">
        <v>0</v>
      </c>
      <c r="H826" s="31">
        <v>0</v>
      </c>
      <c r="I826" s="32">
        <v>25</v>
      </c>
    </row>
    <row r="827" spans="2:9">
      <c r="B827" s="25" t="s">
        <v>455</v>
      </c>
      <c r="C827" s="31">
        <v>0</v>
      </c>
      <c r="D827" s="32">
        <v>0</v>
      </c>
      <c r="E827" s="32">
        <v>12</v>
      </c>
      <c r="F827" s="32">
        <v>14</v>
      </c>
      <c r="G827" s="31">
        <v>0</v>
      </c>
      <c r="H827" s="31">
        <v>0</v>
      </c>
      <c r="I827" s="32">
        <v>26</v>
      </c>
    </row>
    <row r="828" spans="2:9">
      <c r="B828" s="25" t="s">
        <v>456</v>
      </c>
      <c r="C828" s="31">
        <v>0</v>
      </c>
      <c r="D828" s="32">
        <v>0</v>
      </c>
      <c r="E828" s="32">
        <v>14</v>
      </c>
      <c r="F828" s="32">
        <v>11</v>
      </c>
      <c r="G828" s="31">
        <v>0</v>
      </c>
      <c r="H828" s="31">
        <v>0</v>
      </c>
      <c r="I828" s="32">
        <v>25</v>
      </c>
    </row>
    <row r="829" spans="2:9">
      <c r="B829" s="25" t="s">
        <v>457</v>
      </c>
      <c r="C829" s="31">
        <v>0</v>
      </c>
      <c r="D829" s="32">
        <v>0</v>
      </c>
      <c r="E829" s="32">
        <v>17</v>
      </c>
      <c r="F829" s="32">
        <v>6</v>
      </c>
      <c r="G829" s="31">
        <v>0</v>
      </c>
      <c r="H829" s="31">
        <v>0</v>
      </c>
      <c r="I829" s="32">
        <v>23</v>
      </c>
    </row>
    <row r="830" spans="2:9">
      <c r="B830" s="25" t="s">
        <v>458</v>
      </c>
      <c r="C830" s="31">
        <v>0</v>
      </c>
      <c r="D830" s="32">
        <v>0</v>
      </c>
      <c r="E830" s="32">
        <v>5</v>
      </c>
      <c r="F830" s="32">
        <v>13</v>
      </c>
      <c r="G830" s="31">
        <v>0</v>
      </c>
      <c r="H830" s="31">
        <v>0</v>
      </c>
      <c r="I830" s="32">
        <v>18</v>
      </c>
    </row>
    <row r="831" spans="2:9">
      <c r="B831" s="25" t="s">
        <v>459</v>
      </c>
      <c r="C831" s="31">
        <v>0</v>
      </c>
      <c r="D831" s="32">
        <v>2</v>
      </c>
      <c r="E831" s="32">
        <v>4</v>
      </c>
      <c r="F831" s="32">
        <v>16</v>
      </c>
      <c r="G831" s="31">
        <v>0</v>
      </c>
      <c r="H831" s="31">
        <v>0</v>
      </c>
      <c r="I831" s="32">
        <v>22</v>
      </c>
    </row>
    <row r="832" spans="2:9">
      <c r="B832" s="25" t="s">
        <v>460</v>
      </c>
      <c r="C832" s="31">
        <v>0</v>
      </c>
      <c r="D832" s="32">
        <v>3</v>
      </c>
      <c r="E832" s="32">
        <v>12</v>
      </c>
      <c r="F832" s="32">
        <v>15</v>
      </c>
      <c r="G832" s="31">
        <v>0</v>
      </c>
      <c r="H832" s="31">
        <v>0</v>
      </c>
      <c r="I832" s="32">
        <v>30</v>
      </c>
    </row>
    <row r="833" spans="2:9">
      <c r="B833" s="25" t="s">
        <v>461</v>
      </c>
      <c r="C833" s="31">
        <v>0</v>
      </c>
      <c r="D833" s="32">
        <v>3</v>
      </c>
      <c r="E833" s="32">
        <v>9</v>
      </c>
      <c r="F833" s="32">
        <v>15</v>
      </c>
      <c r="G833" s="31">
        <v>0</v>
      </c>
      <c r="H833" s="31">
        <v>0</v>
      </c>
      <c r="I833" s="32">
        <v>27</v>
      </c>
    </row>
    <row r="834" spans="2:9">
      <c r="B834" s="25" t="s">
        <v>462</v>
      </c>
      <c r="C834" s="31">
        <v>0</v>
      </c>
      <c r="D834" s="32">
        <v>4</v>
      </c>
      <c r="E834" s="32">
        <v>11</v>
      </c>
      <c r="F834" s="32">
        <v>13</v>
      </c>
      <c r="G834" s="31">
        <v>0</v>
      </c>
      <c r="H834" s="31">
        <v>0</v>
      </c>
      <c r="I834" s="32">
        <v>28</v>
      </c>
    </row>
    <row r="835" spans="2:9">
      <c r="B835" s="25" t="s">
        <v>463</v>
      </c>
      <c r="C835" s="31">
        <v>0</v>
      </c>
      <c r="D835" s="32">
        <v>3</v>
      </c>
      <c r="E835" s="32">
        <v>13</v>
      </c>
      <c r="F835" s="32">
        <v>14</v>
      </c>
      <c r="G835" s="31">
        <v>0</v>
      </c>
      <c r="H835" s="31">
        <v>0</v>
      </c>
      <c r="I835" s="32">
        <v>30</v>
      </c>
    </row>
    <row r="836" spans="2:9">
      <c r="B836" s="25" t="s">
        <v>464</v>
      </c>
      <c r="C836" s="31">
        <v>0</v>
      </c>
      <c r="D836" s="32">
        <v>3</v>
      </c>
      <c r="E836" s="32">
        <v>9</v>
      </c>
      <c r="F836" s="32">
        <v>17</v>
      </c>
      <c r="G836" s="31">
        <v>0</v>
      </c>
      <c r="H836" s="31">
        <v>0</v>
      </c>
      <c r="I836" s="32">
        <v>29</v>
      </c>
    </row>
    <row r="837" spans="2:9">
      <c r="B837" s="25" t="s">
        <v>465</v>
      </c>
      <c r="C837" s="31">
        <v>0</v>
      </c>
      <c r="D837" s="32">
        <v>3</v>
      </c>
      <c r="E837" s="32">
        <v>11</v>
      </c>
      <c r="F837" s="32">
        <v>15</v>
      </c>
      <c r="G837" s="31">
        <v>0</v>
      </c>
      <c r="H837" s="31">
        <v>0</v>
      </c>
      <c r="I837" s="32">
        <v>29</v>
      </c>
    </row>
    <row r="838" spans="2:9">
      <c r="B838" s="25" t="s">
        <v>466</v>
      </c>
      <c r="C838" s="31">
        <v>0</v>
      </c>
      <c r="D838" s="32">
        <v>4</v>
      </c>
      <c r="E838" s="32">
        <v>7</v>
      </c>
      <c r="F838" s="32">
        <v>26</v>
      </c>
      <c r="G838" s="31">
        <v>0</v>
      </c>
      <c r="H838" s="31">
        <v>0</v>
      </c>
      <c r="I838" s="32">
        <v>37</v>
      </c>
    </row>
    <row r="839" spans="2:9">
      <c r="B839" s="25" t="s">
        <v>467</v>
      </c>
      <c r="C839" s="31">
        <v>0</v>
      </c>
      <c r="D839" s="32">
        <v>4</v>
      </c>
      <c r="E839" s="32">
        <v>12</v>
      </c>
      <c r="F839" s="32">
        <v>22</v>
      </c>
      <c r="G839" s="31">
        <v>0</v>
      </c>
      <c r="H839" s="31">
        <v>0</v>
      </c>
      <c r="I839" s="32">
        <v>38</v>
      </c>
    </row>
    <row r="840" spans="2:9">
      <c r="B840" s="25" t="s">
        <v>468</v>
      </c>
      <c r="C840" s="31">
        <v>0</v>
      </c>
      <c r="D840" s="32">
        <v>3</v>
      </c>
      <c r="E840" s="32">
        <v>7</v>
      </c>
      <c r="F840" s="32">
        <v>14</v>
      </c>
      <c r="G840" s="31">
        <v>0</v>
      </c>
      <c r="H840" s="31">
        <v>0</v>
      </c>
      <c r="I840" s="32">
        <v>24</v>
      </c>
    </row>
    <row r="841" spans="2:9">
      <c r="B841" s="25" t="s">
        <v>469</v>
      </c>
      <c r="C841" s="31">
        <v>0</v>
      </c>
      <c r="D841" s="32">
        <v>3</v>
      </c>
      <c r="E841" s="32">
        <v>15</v>
      </c>
      <c r="F841" s="32">
        <v>26</v>
      </c>
      <c r="G841" s="31">
        <v>0</v>
      </c>
      <c r="H841" s="31">
        <v>0</v>
      </c>
      <c r="I841" s="32">
        <v>44</v>
      </c>
    </row>
    <row r="842" spans="2:9">
      <c r="B842" s="25" t="s">
        <v>470</v>
      </c>
      <c r="C842" s="31">
        <v>0</v>
      </c>
      <c r="D842" s="32">
        <v>8</v>
      </c>
      <c r="E842" s="32">
        <v>9</v>
      </c>
      <c r="F842" s="32">
        <v>32</v>
      </c>
      <c r="G842" s="31">
        <v>0</v>
      </c>
      <c r="H842" s="31">
        <v>0</v>
      </c>
      <c r="I842" s="32">
        <v>49</v>
      </c>
    </row>
    <row r="843" spans="2:9">
      <c r="B843" s="25" t="s">
        <v>471</v>
      </c>
      <c r="C843" s="31">
        <v>0</v>
      </c>
      <c r="D843" s="32">
        <v>7</v>
      </c>
      <c r="E843" s="32">
        <v>5</v>
      </c>
      <c r="F843" s="32">
        <v>25</v>
      </c>
      <c r="G843" s="31">
        <v>0</v>
      </c>
      <c r="H843" s="31">
        <v>0</v>
      </c>
      <c r="I843" s="32">
        <v>37</v>
      </c>
    </row>
    <row r="844" spans="2:9">
      <c r="B844" s="25" t="s">
        <v>472</v>
      </c>
      <c r="C844" s="31">
        <v>0</v>
      </c>
      <c r="D844" s="32">
        <v>8</v>
      </c>
      <c r="E844" s="32">
        <v>9</v>
      </c>
      <c r="F844" s="32">
        <v>44</v>
      </c>
      <c r="G844" s="31">
        <v>0</v>
      </c>
      <c r="H844" s="31">
        <v>0</v>
      </c>
      <c r="I844" s="32">
        <v>61</v>
      </c>
    </row>
    <row r="845" spans="2:9">
      <c r="B845" s="25" t="s">
        <v>473</v>
      </c>
      <c r="C845" s="31">
        <v>0</v>
      </c>
      <c r="D845" s="32">
        <v>8</v>
      </c>
      <c r="E845" s="32">
        <v>7</v>
      </c>
      <c r="F845" s="32">
        <v>34</v>
      </c>
      <c r="G845" s="31">
        <v>0</v>
      </c>
      <c r="H845" s="31">
        <v>0</v>
      </c>
      <c r="I845" s="32">
        <v>49</v>
      </c>
    </row>
    <row r="846" spans="2:9">
      <c r="B846" s="25" t="s">
        <v>474</v>
      </c>
      <c r="C846" s="31">
        <v>0</v>
      </c>
      <c r="D846" s="32">
        <v>6</v>
      </c>
      <c r="E846" s="32">
        <v>11</v>
      </c>
      <c r="F846" s="32">
        <v>29</v>
      </c>
      <c r="G846" s="31">
        <v>0</v>
      </c>
      <c r="H846" s="31">
        <v>0</v>
      </c>
      <c r="I846" s="32">
        <v>46</v>
      </c>
    </row>
    <row r="847" spans="2:9">
      <c r="B847" s="25" t="s">
        <v>475</v>
      </c>
      <c r="C847" s="31">
        <v>0</v>
      </c>
      <c r="D847" s="32">
        <v>6</v>
      </c>
      <c r="E847" s="32">
        <v>14</v>
      </c>
      <c r="F847" s="32">
        <v>32</v>
      </c>
      <c r="G847" s="31">
        <v>0</v>
      </c>
      <c r="H847" s="31">
        <v>0</v>
      </c>
      <c r="I847" s="32">
        <v>52</v>
      </c>
    </row>
    <row r="848" spans="2:9">
      <c r="B848" s="25" t="s">
        <v>476</v>
      </c>
      <c r="C848" s="31">
        <v>0</v>
      </c>
      <c r="D848" s="32">
        <v>6</v>
      </c>
      <c r="E848" s="32">
        <v>12</v>
      </c>
      <c r="F848" s="32">
        <v>39</v>
      </c>
      <c r="G848" s="31">
        <v>0</v>
      </c>
      <c r="H848" s="31">
        <v>0</v>
      </c>
      <c r="I848" s="32">
        <v>57</v>
      </c>
    </row>
    <row r="849" spans="2:9">
      <c r="B849" s="25" t="s">
        <v>477</v>
      </c>
      <c r="C849" s="31">
        <v>0</v>
      </c>
      <c r="D849" s="32">
        <v>6</v>
      </c>
      <c r="E849" s="32">
        <v>8</v>
      </c>
      <c r="F849" s="32">
        <v>22</v>
      </c>
      <c r="G849" s="31">
        <v>0</v>
      </c>
      <c r="H849" s="31">
        <v>0</v>
      </c>
      <c r="I849" s="32">
        <v>36</v>
      </c>
    </row>
    <row r="850" spans="2:9">
      <c r="B850" s="25" t="s">
        <v>478</v>
      </c>
      <c r="C850" s="31">
        <v>0</v>
      </c>
      <c r="D850" s="32">
        <v>6</v>
      </c>
      <c r="E850" s="32">
        <v>17</v>
      </c>
      <c r="F850" s="32">
        <v>27</v>
      </c>
      <c r="G850" s="31">
        <v>0</v>
      </c>
      <c r="H850" s="31">
        <v>0</v>
      </c>
      <c r="I850" s="32">
        <v>50</v>
      </c>
    </row>
    <row r="851" spans="2:9">
      <c r="B851" s="25" t="s">
        <v>479</v>
      </c>
      <c r="C851" s="31">
        <v>0</v>
      </c>
      <c r="D851" s="32">
        <v>8</v>
      </c>
      <c r="E851" s="32">
        <v>11</v>
      </c>
      <c r="F851" s="32">
        <v>30</v>
      </c>
      <c r="G851" s="31">
        <v>0</v>
      </c>
      <c r="H851" s="31">
        <v>0</v>
      </c>
      <c r="I851" s="32">
        <v>49</v>
      </c>
    </row>
    <row r="852" spans="2:9">
      <c r="B852" s="25" t="s">
        <v>480</v>
      </c>
      <c r="C852" s="31">
        <v>0</v>
      </c>
      <c r="D852" s="32">
        <v>9</v>
      </c>
      <c r="E852" s="32">
        <v>10</v>
      </c>
      <c r="F852" s="32">
        <v>36</v>
      </c>
      <c r="G852" s="31">
        <v>0</v>
      </c>
      <c r="H852" s="31">
        <v>0</v>
      </c>
      <c r="I852" s="32">
        <v>55</v>
      </c>
    </row>
    <row r="853" spans="2:9">
      <c r="B853" s="25" t="s">
        <v>481</v>
      </c>
      <c r="C853" s="31">
        <v>0</v>
      </c>
      <c r="D853" s="32">
        <v>10</v>
      </c>
      <c r="E853" s="32">
        <v>11</v>
      </c>
      <c r="F853" s="32">
        <v>26</v>
      </c>
      <c r="G853" s="31">
        <v>0</v>
      </c>
      <c r="H853" s="31">
        <v>0</v>
      </c>
      <c r="I853" s="32">
        <v>47</v>
      </c>
    </row>
    <row r="854" spans="2:9">
      <c r="B854" s="25" t="s">
        <v>482</v>
      </c>
      <c r="C854" s="31">
        <v>0</v>
      </c>
      <c r="D854" s="32">
        <v>8</v>
      </c>
      <c r="E854" s="32">
        <v>7</v>
      </c>
      <c r="F854" s="32">
        <v>9</v>
      </c>
      <c r="G854" s="31">
        <v>0</v>
      </c>
      <c r="H854" s="31">
        <v>0</v>
      </c>
      <c r="I854" s="32">
        <v>24</v>
      </c>
    </row>
    <row r="855" spans="2:9">
      <c r="B855" s="25" t="s">
        <v>483</v>
      </c>
      <c r="C855" s="31">
        <v>0</v>
      </c>
      <c r="D855" s="32">
        <v>0</v>
      </c>
      <c r="E855" s="32">
        <v>16</v>
      </c>
      <c r="F855" s="32">
        <v>39</v>
      </c>
      <c r="G855" s="31">
        <v>0</v>
      </c>
      <c r="H855" s="31">
        <v>0</v>
      </c>
      <c r="I855" s="32">
        <v>55</v>
      </c>
    </row>
    <row r="856" spans="2:9">
      <c r="B856" s="25" t="s">
        <v>484</v>
      </c>
      <c r="C856" s="31">
        <v>0</v>
      </c>
      <c r="D856" s="32">
        <v>2</v>
      </c>
      <c r="E856" s="32">
        <v>15</v>
      </c>
      <c r="F856" s="32">
        <v>36</v>
      </c>
      <c r="G856" s="31">
        <v>0</v>
      </c>
      <c r="H856" s="31">
        <v>0</v>
      </c>
      <c r="I856" s="32">
        <v>53</v>
      </c>
    </row>
    <row r="857" spans="2:9">
      <c r="B857" s="25" t="s">
        <v>485</v>
      </c>
      <c r="C857" s="31">
        <v>0</v>
      </c>
      <c r="D857" s="32">
        <v>1</v>
      </c>
      <c r="E857" s="32">
        <v>16</v>
      </c>
      <c r="F857" s="32">
        <v>21</v>
      </c>
      <c r="G857" s="31">
        <v>0</v>
      </c>
      <c r="H857" s="31">
        <v>0</v>
      </c>
      <c r="I857" s="32">
        <v>38</v>
      </c>
    </row>
    <row r="858" spans="2:9">
      <c r="B858" s="25" t="s">
        <v>486</v>
      </c>
      <c r="C858" s="31">
        <v>0</v>
      </c>
      <c r="D858" s="32">
        <v>4</v>
      </c>
      <c r="E858" s="32">
        <v>23</v>
      </c>
      <c r="F858" s="32">
        <v>32</v>
      </c>
      <c r="G858" s="31">
        <v>0</v>
      </c>
      <c r="H858" s="31">
        <v>0</v>
      </c>
      <c r="I858" s="32">
        <v>59</v>
      </c>
    </row>
    <row r="859" spans="2:9">
      <c r="B859" s="25" t="s">
        <v>487</v>
      </c>
      <c r="C859" s="31">
        <v>0</v>
      </c>
      <c r="D859" s="32">
        <v>7</v>
      </c>
      <c r="E859" s="32">
        <v>5</v>
      </c>
      <c r="F859" s="32">
        <v>38</v>
      </c>
      <c r="G859" s="31">
        <v>0</v>
      </c>
      <c r="H859" s="31">
        <v>0</v>
      </c>
      <c r="I859" s="32">
        <v>50</v>
      </c>
    </row>
    <row r="860" spans="2:9">
      <c r="B860" s="25" t="s">
        <v>488</v>
      </c>
      <c r="C860" s="31">
        <v>0</v>
      </c>
      <c r="D860" s="32">
        <v>7</v>
      </c>
      <c r="E860" s="32">
        <v>6</v>
      </c>
      <c r="F860" s="32">
        <v>32</v>
      </c>
      <c r="G860" s="31">
        <v>0</v>
      </c>
      <c r="H860" s="31">
        <v>0</v>
      </c>
      <c r="I860" s="32">
        <v>45</v>
      </c>
    </row>
    <row r="861" spans="2:9">
      <c r="B861" s="25" t="s">
        <v>489</v>
      </c>
      <c r="C861" s="31">
        <v>0</v>
      </c>
      <c r="D861" s="32">
        <v>9</v>
      </c>
      <c r="E861" s="32">
        <v>2</v>
      </c>
      <c r="F861" s="32">
        <v>29</v>
      </c>
      <c r="G861" s="31">
        <v>0</v>
      </c>
      <c r="H861" s="31">
        <v>0</v>
      </c>
      <c r="I861" s="32">
        <v>40</v>
      </c>
    </row>
    <row r="862" spans="2:9">
      <c r="B862" s="25" t="s">
        <v>490</v>
      </c>
      <c r="C862" s="31">
        <v>0</v>
      </c>
      <c r="D862" s="32">
        <v>13</v>
      </c>
      <c r="E862" s="32">
        <v>2</v>
      </c>
      <c r="F862" s="32">
        <v>28</v>
      </c>
      <c r="G862" s="31">
        <v>0</v>
      </c>
      <c r="H862" s="31">
        <v>0</v>
      </c>
      <c r="I862" s="32">
        <v>43</v>
      </c>
    </row>
    <row r="863" spans="2:9">
      <c r="B863" s="25" t="s">
        <v>491</v>
      </c>
      <c r="C863" s="31">
        <v>0</v>
      </c>
      <c r="D863" s="32">
        <v>13</v>
      </c>
      <c r="E863" s="32">
        <v>4</v>
      </c>
      <c r="F863" s="32">
        <v>29</v>
      </c>
      <c r="G863" s="31">
        <v>0</v>
      </c>
      <c r="H863" s="31">
        <v>0</v>
      </c>
      <c r="I863" s="32">
        <v>46</v>
      </c>
    </row>
    <row r="864" spans="2:9">
      <c r="B864" s="25" t="s">
        <v>492</v>
      </c>
      <c r="C864" s="31">
        <v>0</v>
      </c>
      <c r="D864" s="32">
        <v>10</v>
      </c>
      <c r="E864" s="32">
        <v>3</v>
      </c>
      <c r="F864" s="32">
        <v>35</v>
      </c>
      <c r="G864" s="31">
        <v>0</v>
      </c>
      <c r="H864" s="31">
        <v>0</v>
      </c>
      <c r="I864" s="32">
        <v>48</v>
      </c>
    </row>
    <row r="865" spans="2:9">
      <c r="B865" s="25" t="s">
        <v>493</v>
      </c>
      <c r="C865" s="31">
        <v>0</v>
      </c>
      <c r="D865" s="32">
        <v>6</v>
      </c>
      <c r="E865" s="32">
        <v>12</v>
      </c>
      <c r="F865" s="32">
        <v>28</v>
      </c>
      <c r="G865" s="31">
        <v>0</v>
      </c>
      <c r="H865" s="31">
        <v>0</v>
      </c>
      <c r="I865" s="32">
        <v>46</v>
      </c>
    </row>
    <row r="866" spans="2:9">
      <c r="B866" s="25" t="s">
        <v>494</v>
      </c>
      <c r="C866" s="31">
        <v>0</v>
      </c>
      <c r="D866" s="32">
        <v>4</v>
      </c>
      <c r="E866" s="32">
        <v>11</v>
      </c>
      <c r="F866" s="32">
        <v>30</v>
      </c>
      <c r="G866" s="31">
        <v>0</v>
      </c>
      <c r="H866" s="31">
        <v>0</v>
      </c>
      <c r="I866" s="32">
        <v>45</v>
      </c>
    </row>
    <row r="867" spans="2:9">
      <c r="B867" s="25" t="s">
        <v>495</v>
      </c>
      <c r="C867" s="31">
        <v>0</v>
      </c>
      <c r="D867" s="32">
        <v>11</v>
      </c>
      <c r="E867" s="32">
        <v>13</v>
      </c>
      <c r="F867" s="32">
        <v>22</v>
      </c>
      <c r="G867" s="31">
        <v>0</v>
      </c>
      <c r="H867" s="31">
        <v>0</v>
      </c>
      <c r="I867" s="32">
        <v>36</v>
      </c>
    </row>
    <row r="868" spans="2:9">
      <c r="B868" s="25" t="s">
        <v>496</v>
      </c>
      <c r="C868" s="31">
        <v>0</v>
      </c>
      <c r="D868" s="32">
        <v>5</v>
      </c>
      <c r="E868" s="32">
        <v>13</v>
      </c>
      <c r="F868" s="32">
        <v>35</v>
      </c>
      <c r="G868" s="31">
        <v>0</v>
      </c>
      <c r="H868" s="31">
        <v>0</v>
      </c>
      <c r="I868" s="32">
        <v>53</v>
      </c>
    </row>
    <row r="869" spans="2:9">
      <c r="B869" s="25" t="s">
        <v>497</v>
      </c>
      <c r="C869" s="31">
        <v>0</v>
      </c>
      <c r="D869" s="32">
        <v>14</v>
      </c>
      <c r="E869" s="32">
        <v>14</v>
      </c>
      <c r="F869" s="32">
        <v>67</v>
      </c>
      <c r="G869" s="31">
        <v>0</v>
      </c>
      <c r="H869" s="31">
        <v>0</v>
      </c>
      <c r="I869" s="32">
        <v>95</v>
      </c>
    </row>
    <row r="870" spans="2:9">
      <c r="B870" s="25" t="s">
        <v>498</v>
      </c>
      <c r="C870" s="31">
        <v>0</v>
      </c>
      <c r="D870" s="32">
        <v>8</v>
      </c>
      <c r="E870" s="32">
        <v>4</v>
      </c>
      <c r="F870" s="32">
        <v>16</v>
      </c>
      <c r="G870" s="31">
        <v>0</v>
      </c>
      <c r="H870" s="31">
        <v>0</v>
      </c>
      <c r="I870" s="32">
        <v>28</v>
      </c>
    </row>
    <row r="871" spans="2:9">
      <c r="B871" s="25" t="s">
        <v>499</v>
      </c>
      <c r="C871" s="31">
        <v>0</v>
      </c>
      <c r="D871" s="32">
        <v>5</v>
      </c>
      <c r="E871" s="32">
        <v>2</v>
      </c>
      <c r="F871" s="32">
        <v>13</v>
      </c>
      <c r="G871" s="31">
        <v>0</v>
      </c>
      <c r="H871" s="31">
        <v>0</v>
      </c>
      <c r="I871" s="32">
        <v>20</v>
      </c>
    </row>
    <row r="872" spans="2:9">
      <c r="B872" s="25" t="s">
        <v>500</v>
      </c>
      <c r="C872" s="31">
        <v>0</v>
      </c>
      <c r="D872" s="32">
        <v>7</v>
      </c>
      <c r="E872" s="32">
        <v>3</v>
      </c>
      <c r="F872" s="32">
        <v>22</v>
      </c>
      <c r="G872" s="31">
        <v>0</v>
      </c>
      <c r="H872" s="31">
        <v>0</v>
      </c>
      <c r="I872" s="32">
        <v>32</v>
      </c>
    </row>
    <row r="873" spans="2:9">
      <c r="B873" s="25" t="s">
        <v>501</v>
      </c>
      <c r="C873" s="31">
        <v>0</v>
      </c>
      <c r="D873" s="32">
        <v>13</v>
      </c>
      <c r="E873" s="32">
        <v>4</v>
      </c>
      <c r="F873" s="32">
        <v>31</v>
      </c>
      <c r="G873" s="31">
        <v>0</v>
      </c>
      <c r="H873" s="31">
        <v>0</v>
      </c>
      <c r="I873" s="32">
        <v>48</v>
      </c>
    </row>
    <row r="874" spans="2:9">
      <c r="B874" s="25" t="s">
        <v>502</v>
      </c>
      <c r="C874" s="31">
        <v>0</v>
      </c>
      <c r="D874" s="32">
        <v>16</v>
      </c>
      <c r="E874" s="32">
        <v>5</v>
      </c>
      <c r="F874" s="32">
        <v>35</v>
      </c>
      <c r="G874" s="31">
        <v>0</v>
      </c>
      <c r="H874" s="31">
        <v>0</v>
      </c>
      <c r="I874" s="32">
        <v>56</v>
      </c>
    </row>
    <row r="875" spans="2:9">
      <c r="B875" s="25" t="s">
        <v>503</v>
      </c>
      <c r="C875" s="31">
        <v>0</v>
      </c>
      <c r="D875" s="32">
        <v>17</v>
      </c>
      <c r="E875" s="32">
        <v>4</v>
      </c>
      <c r="F875" s="32">
        <v>33</v>
      </c>
      <c r="G875" s="31">
        <v>0</v>
      </c>
      <c r="H875" s="31">
        <v>0</v>
      </c>
      <c r="I875" s="32">
        <v>54</v>
      </c>
    </row>
    <row r="876" spans="2:9">
      <c r="B876" s="25" t="s">
        <v>504</v>
      </c>
      <c r="C876" s="31">
        <v>0</v>
      </c>
      <c r="D876" s="32">
        <v>11</v>
      </c>
      <c r="E876" s="32">
        <v>7</v>
      </c>
      <c r="F876" s="32">
        <v>29</v>
      </c>
      <c r="G876" s="31">
        <v>0</v>
      </c>
      <c r="H876" s="31">
        <v>0</v>
      </c>
      <c r="I876" s="32">
        <v>47</v>
      </c>
    </row>
    <row r="877" spans="2:9">
      <c r="B877" s="25" t="s">
        <v>505</v>
      </c>
      <c r="C877" s="31">
        <v>0</v>
      </c>
      <c r="D877" s="32">
        <v>14</v>
      </c>
      <c r="E877" s="32">
        <v>5</v>
      </c>
      <c r="F877" s="32">
        <v>33</v>
      </c>
      <c r="G877" s="31">
        <v>0</v>
      </c>
      <c r="H877" s="31">
        <v>0</v>
      </c>
      <c r="I877" s="32">
        <v>52</v>
      </c>
    </row>
    <row r="878" spans="2:9">
      <c r="B878" s="25" t="s">
        <v>506</v>
      </c>
      <c r="C878" s="31">
        <v>0</v>
      </c>
      <c r="D878" s="32">
        <v>8</v>
      </c>
      <c r="E878" s="32">
        <v>5</v>
      </c>
      <c r="F878" s="32">
        <v>33</v>
      </c>
      <c r="G878" s="31">
        <v>0</v>
      </c>
      <c r="H878" s="31">
        <v>0</v>
      </c>
      <c r="I878" s="32">
        <v>46</v>
      </c>
    </row>
    <row r="879" spans="2:9">
      <c r="B879" s="25" t="s">
        <v>507</v>
      </c>
      <c r="C879" s="31">
        <v>0</v>
      </c>
      <c r="D879" s="32">
        <v>11</v>
      </c>
      <c r="E879" s="32">
        <v>3</v>
      </c>
      <c r="F879" s="32">
        <v>22</v>
      </c>
      <c r="G879" s="31">
        <v>0</v>
      </c>
      <c r="H879" s="31">
        <v>0</v>
      </c>
      <c r="I879" s="32">
        <v>36</v>
      </c>
    </row>
    <row r="880" spans="2:9">
      <c r="B880" s="25" t="s">
        <v>508</v>
      </c>
      <c r="C880" s="31">
        <v>0</v>
      </c>
      <c r="D880" s="32">
        <v>4</v>
      </c>
      <c r="E880" s="32">
        <v>9</v>
      </c>
      <c r="F880" s="32">
        <v>22</v>
      </c>
      <c r="G880" s="31">
        <v>0</v>
      </c>
      <c r="H880" s="31">
        <v>0</v>
      </c>
      <c r="I880" s="32">
        <v>35</v>
      </c>
    </row>
    <row r="881" spans="2:9">
      <c r="B881" s="25" t="s">
        <v>509</v>
      </c>
      <c r="C881" s="31">
        <v>0</v>
      </c>
      <c r="D881" s="32">
        <v>10</v>
      </c>
      <c r="E881" s="32">
        <v>9</v>
      </c>
      <c r="F881" s="32">
        <v>28</v>
      </c>
      <c r="G881" s="31">
        <v>0</v>
      </c>
      <c r="H881" s="31">
        <v>0</v>
      </c>
      <c r="I881" s="32">
        <v>47</v>
      </c>
    </row>
    <row r="882" spans="2:9">
      <c r="B882" s="25" t="s">
        <v>510</v>
      </c>
      <c r="C882" s="31">
        <v>0</v>
      </c>
      <c r="D882" s="32">
        <v>3</v>
      </c>
      <c r="E882" s="32">
        <v>6</v>
      </c>
      <c r="F882" s="32">
        <v>21</v>
      </c>
      <c r="G882" s="31">
        <v>0</v>
      </c>
      <c r="H882" s="31">
        <v>0</v>
      </c>
      <c r="I882" s="32">
        <v>30</v>
      </c>
    </row>
    <row r="883" spans="2:9">
      <c r="B883" s="25" t="s">
        <v>961</v>
      </c>
      <c r="C883" s="31">
        <v>0</v>
      </c>
      <c r="D883" s="90">
        <v>9</v>
      </c>
      <c r="E883" s="90">
        <v>8</v>
      </c>
      <c r="F883" s="90">
        <v>30</v>
      </c>
      <c r="G883" s="31">
        <v>0</v>
      </c>
      <c r="H883" s="31">
        <v>0</v>
      </c>
      <c r="I883" s="90">
        <v>47</v>
      </c>
    </row>
    <row r="884" spans="2:9">
      <c r="B884" s="25" t="s">
        <v>963</v>
      </c>
      <c r="C884" s="31">
        <v>0</v>
      </c>
      <c r="D884" s="90">
        <v>9</v>
      </c>
      <c r="E884" s="90">
        <v>5</v>
      </c>
      <c r="F884" s="90">
        <v>30</v>
      </c>
      <c r="G884" s="31">
        <v>0</v>
      </c>
      <c r="H884" s="31">
        <v>0</v>
      </c>
      <c r="I884" s="90">
        <v>44</v>
      </c>
    </row>
    <row r="885" spans="2:9">
      <c r="B885" s="25" t="s">
        <v>965</v>
      </c>
      <c r="C885" s="31">
        <v>0</v>
      </c>
      <c r="D885" s="90">
        <v>7</v>
      </c>
      <c r="E885" s="90">
        <v>8</v>
      </c>
      <c r="F885" s="90">
        <v>23</v>
      </c>
      <c r="G885" s="31">
        <v>0</v>
      </c>
      <c r="H885" s="31">
        <v>0</v>
      </c>
      <c r="I885" s="90">
        <v>38</v>
      </c>
    </row>
    <row r="886" spans="2:9">
      <c r="B886" s="25" t="s">
        <v>967</v>
      </c>
      <c r="C886" s="31">
        <v>0</v>
      </c>
      <c r="D886" s="90">
        <v>6</v>
      </c>
      <c r="E886" s="90">
        <v>7</v>
      </c>
      <c r="F886" s="90">
        <v>9</v>
      </c>
      <c r="G886" s="31">
        <v>0</v>
      </c>
      <c r="H886" s="31">
        <v>0</v>
      </c>
      <c r="I886" s="90">
        <v>22</v>
      </c>
    </row>
    <row r="887" spans="2:9">
      <c r="B887" s="25" t="s">
        <v>970</v>
      </c>
      <c r="C887" s="31">
        <v>0</v>
      </c>
      <c r="D887" s="90">
        <v>5</v>
      </c>
      <c r="E887" s="90">
        <v>5</v>
      </c>
      <c r="F887" s="90">
        <v>6</v>
      </c>
      <c r="G887" s="31">
        <v>0</v>
      </c>
      <c r="H887" s="31">
        <v>0</v>
      </c>
      <c r="I887" s="90">
        <v>16</v>
      </c>
    </row>
    <row r="888" spans="2:9">
      <c r="B888" s="25" t="s">
        <v>972</v>
      </c>
      <c r="C888" s="31">
        <v>0</v>
      </c>
      <c r="D888" s="90">
        <v>4</v>
      </c>
      <c r="E888" s="90">
        <v>8</v>
      </c>
      <c r="F888" s="90">
        <v>19</v>
      </c>
      <c r="G888" s="31">
        <v>0</v>
      </c>
      <c r="H888" s="31">
        <v>0</v>
      </c>
      <c r="I888" s="90">
        <v>31</v>
      </c>
    </row>
    <row r="889" spans="2:9">
      <c r="B889" s="25" t="s">
        <v>973</v>
      </c>
      <c r="C889" s="31">
        <v>0</v>
      </c>
      <c r="D889" s="90">
        <v>8</v>
      </c>
      <c r="E889" s="90">
        <v>6</v>
      </c>
      <c r="F889" s="90">
        <v>17</v>
      </c>
      <c r="G889" s="31">
        <v>0</v>
      </c>
      <c r="H889" s="31">
        <v>0</v>
      </c>
      <c r="I889" s="90">
        <v>31</v>
      </c>
    </row>
    <row r="890" spans="2:9" ht="12.75" customHeight="1">
      <c r="B890" s="25" t="s">
        <v>976</v>
      </c>
      <c r="C890" s="31">
        <v>0</v>
      </c>
      <c r="D890" s="90">
        <v>6</v>
      </c>
      <c r="E890" s="90">
        <v>5</v>
      </c>
      <c r="F890" s="90">
        <v>25</v>
      </c>
      <c r="G890" s="31">
        <v>0</v>
      </c>
      <c r="H890" s="31">
        <v>0</v>
      </c>
      <c r="I890" s="90">
        <v>36</v>
      </c>
    </row>
    <row r="891" spans="2:9" ht="12.75" customHeight="1">
      <c r="B891" s="25" t="s">
        <v>979</v>
      </c>
      <c r="C891" s="31">
        <v>0</v>
      </c>
      <c r="D891" s="90">
        <v>6</v>
      </c>
      <c r="E891" s="90">
        <v>7</v>
      </c>
      <c r="F891" s="90">
        <v>19</v>
      </c>
      <c r="G891" s="31">
        <v>0</v>
      </c>
      <c r="H891" s="31">
        <v>0</v>
      </c>
      <c r="I891" s="90">
        <v>32</v>
      </c>
    </row>
    <row r="892" spans="2:9" ht="12.75" customHeight="1">
      <c r="B892" s="25" t="s">
        <v>981</v>
      </c>
      <c r="C892" s="31">
        <v>0</v>
      </c>
      <c r="D892" s="90">
        <v>11</v>
      </c>
      <c r="E892" s="90">
        <v>3</v>
      </c>
      <c r="F892" s="90">
        <v>20</v>
      </c>
      <c r="G892" s="31">
        <v>0</v>
      </c>
      <c r="H892" s="31">
        <v>0</v>
      </c>
      <c r="I892" s="90">
        <v>34</v>
      </c>
    </row>
    <row r="893" spans="2:9" ht="12.75" customHeight="1">
      <c r="B893" s="25" t="s">
        <v>984</v>
      </c>
      <c r="C893" s="31">
        <v>0</v>
      </c>
      <c r="D893" s="90">
        <v>14</v>
      </c>
      <c r="E893" s="90">
        <v>4</v>
      </c>
      <c r="F893" s="90">
        <v>39</v>
      </c>
      <c r="G893" s="31">
        <v>0</v>
      </c>
      <c r="H893" s="31">
        <v>0</v>
      </c>
      <c r="I893" s="90">
        <v>57</v>
      </c>
    </row>
    <row r="894" spans="2:9" ht="12.75" customHeight="1">
      <c r="B894" s="25" t="s">
        <v>986</v>
      </c>
      <c r="C894" s="31">
        <v>0</v>
      </c>
      <c r="D894" s="90">
        <v>15</v>
      </c>
      <c r="E894" s="90">
        <v>7</v>
      </c>
      <c r="F894" s="90">
        <v>40</v>
      </c>
      <c r="G894" s="31">
        <v>0</v>
      </c>
      <c r="H894" s="31">
        <v>0</v>
      </c>
      <c r="I894" s="90">
        <v>62</v>
      </c>
    </row>
    <row r="895" spans="2:9" ht="12.75" customHeight="1">
      <c r="B895" s="25" t="s">
        <v>988</v>
      </c>
      <c r="C895" s="31">
        <v>0</v>
      </c>
      <c r="D895" s="90">
        <v>8</v>
      </c>
      <c r="E895" s="90">
        <v>6</v>
      </c>
      <c r="F895" s="90">
        <v>24</v>
      </c>
      <c r="G895" s="31">
        <v>0</v>
      </c>
      <c r="H895" s="31">
        <v>0</v>
      </c>
      <c r="I895" s="90">
        <v>38</v>
      </c>
    </row>
    <row r="896" spans="2:9" ht="12.75" customHeight="1">
      <c r="B896" s="25" t="s">
        <v>990</v>
      </c>
      <c r="C896" s="31">
        <v>0</v>
      </c>
      <c r="D896" s="90">
        <v>8</v>
      </c>
      <c r="E896" s="90">
        <v>5</v>
      </c>
      <c r="F896" s="90">
        <v>25</v>
      </c>
      <c r="G896" s="31">
        <v>0</v>
      </c>
      <c r="H896" s="31">
        <v>0</v>
      </c>
      <c r="I896" s="90">
        <v>38</v>
      </c>
    </row>
    <row r="897" spans="2:9" ht="12.75" customHeight="1">
      <c r="B897" s="25" t="s">
        <v>991</v>
      </c>
      <c r="C897" s="31">
        <v>0</v>
      </c>
      <c r="D897" s="90">
        <v>11</v>
      </c>
      <c r="E897" s="90">
        <v>8</v>
      </c>
      <c r="F897" s="90">
        <v>35</v>
      </c>
      <c r="G897" s="31">
        <v>0</v>
      </c>
      <c r="H897" s="31">
        <v>0</v>
      </c>
      <c r="I897" s="90">
        <v>54</v>
      </c>
    </row>
    <row r="898" spans="2:9" ht="12.75" customHeight="1">
      <c r="B898" s="25" t="s">
        <v>994</v>
      </c>
      <c r="C898" s="31">
        <v>0</v>
      </c>
      <c r="D898" s="90">
        <v>9</v>
      </c>
      <c r="E898" s="90">
        <v>6</v>
      </c>
      <c r="F898" s="90">
        <v>35</v>
      </c>
      <c r="G898" s="31">
        <v>0</v>
      </c>
      <c r="H898" s="31">
        <v>0</v>
      </c>
      <c r="I898" s="90">
        <v>50</v>
      </c>
    </row>
    <row r="899" spans="2:9" ht="12.75" customHeight="1">
      <c r="B899" s="25" t="s">
        <v>995</v>
      </c>
      <c r="C899" s="31">
        <v>0</v>
      </c>
      <c r="D899" s="90">
        <v>8</v>
      </c>
      <c r="E899" s="90">
        <v>5</v>
      </c>
      <c r="F899" s="90">
        <v>31</v>
      </c>
      <c r="G899" s="31">
        <v>0</v>
      </c>
      <c r="H899" s="31">
        <v>0</v>
      </c>
      <c r="I899" s="90">
        <v>44</v>
      </c>
    </row>
    <row r="900" spans="2:9" ht="12.75" customHeight="1">
      <c r="B900" s="25" t="s">
        <v>997</v>
      </c>
      <c r="C900" s="31">
        <v>0</v>
      </c>
      <c r="D900" s="90">
        <v>6</v>
      </c>
      <c r="E900" s="90">
        <v>3</v>
      </c>
      <c r="F900" s="90">
        <v>21</v>
      </c>
      <c r="G900" s="31">
        <v>0</v>
      </c>
      <c r="H900" s="31">
        <v>0</v>
      </c>
      <c r="I900" s="90">
        <v>30</v>
      </c>
    </row>
    <row r="901" spans="2:9" ht="12.75" customHeight="1">
      <c r="B901" s="25" t="s">
        <v>999</v>
      </c>
      <c r="C901" s="31">
        <v>0</v>
      </c>
      <c r="D901" s="90">
        <v>10</v>
      </c>
      <c r="E901" s="90">
        <v>8</v>
      </c>
      <c r="F901" s="90">
        <v>17</v>
      </c>
      <c r="G901" s="31">
        <v>0</v>
      </c>
      <c r="H901" s="31">
        <v>0</v>
      </c>
      <c r="I901" s="90">
        <v>35</v>
      </c>
    </row>
    <row r="902" spans="2:9" ht="12.75" customHeight="1">
      <c r="B902" s="25" t="s">
        <v>1001</v>
      </c>
      <c r="C902" s="31">
        <v>0</v>
      </c>
      <c r="D902" s="90">
        <v>12</v>
      </c>
      <c r="E902" s="90">
        <v>7</v>
      </c>
      <c r="F902" s="90">
        <v>27</v>
      </c>
      <c r="G902" s="31">
        <v>0</v>
      </c>
      <c r="H902" s="31">
        <v>0</v>
      </c>
      <c r="I902" s="90">
        <v>46</v>
      </c>
    </row>
    <row r="903" spans="2:9" ht="12.75" customHeight="1">
      <c r="B903" s="25" t="s">
        <v>1002</v>
      </c>
      <c r="C903" s="31">
        <v>0</v>
      </c>
      <c r="D903" s="90">
        <v>8</v>
      </c>
      <c r="E903" s="90">
        <v>4</v>
      </c>
      <c r="F903" s="90">
        <v>26</v>
      </c>
      <c r="G903" s="31">
        <v>0</v>
      </c>
      <c r="H903" s="31">
        <v>0</v>
      </c>
      <c r="I903" s="90">
        <v>38</v>
      </c>
    </row>
    <row r="904" spans="2:9" ht="12.75" customHeight="1">
      <c r="B904" s="25" t="s">
        <v>1006</v>
      </c>
      <c r="C904" s="31">
        <v>0</v>
      </c>
      <c r="D904" s="90">
        <v>12</v>
      </c>
      <c r="E904" s="90">
        <v>6</v>
      </c>
      <c r="F904" s="90">
        <v>26</v>
      </c>
      <c r="G904" s="31">
        <v>0</v>
      </c>
      <c r="H904" s="31">
        <v>0</v>
      </c>
      <c r="I904" s="90">
        <v>44</v>
      </c>
    </row>
    <row r="905" spans="2:9" ht="12.75" customHeight="1">
      <c r="B905" s="25" t="s">
        <v>1007</v>
      </c>
      <c r="C905" s="31">
        <v>0</v>
      </c>
      <c r="D905" s="90">
        <v>13</v>
      </c>
      <c r="E905" s="90">
        <v>8</v>
      </c>
      <c r="F905" s="90">
        <v>29</v>
      </c>
      <c r="G905" s="31">
        <v>0</v>
      </c>
      <c r="H905" s="31">
        <v>0</v>
      </c>
      <c r="I905" s="90">
        <v>50</v>
      </c>
    </row>
    <row r="906" spans="2:9" ht="12.75" customHeight="1">
      <c r="B906" s="25" t="s">
        <v>1009</v>
      </c>
      <c r="C906" s="31">
        <v>0</v>
      </c>
      <c r="D906" s="90">
        <v>12</v>
      </c>
      <c r="E906" s="90">
        <v>9</v>
      </c>
      <c r="F906" s="90">
        <v>32</v>
      </c>
      <c r="G906" s="31">
        <v>0</v>
      </c>
      <c r="H906" s="31">
        <v>0</v>
      </c>
      <c r="I906" s="90">
        <v>53</v>
      </c>
    </row>
    <row r="907" spans="2:9" ht="12.75" customHeight="1">
      <c r="B907" s="25" t="s">
        <v>1011</v>
      </c>
      <c r="C907" s="31">
        <v>0</v>
      </c>
      <c r="D907" s="90">
        <v>8</v>
      </c>
      <c r="E907" s="90">
        <v>6</v>
      </c>
      <c r="F907" s="90">
        <v>33</v>
      </c>
      <c r="G907" s="31">
        <v>0</v>
      </c>
      <c r="H907" s="31">
        <v>0</v>
      </c>
      <c r="I907" s="90">
        <v>47</v>
      </c>
    </row>
    <row r="908" spans="2:9" ht="12.75" customHeight="1">
      <c r="B908" s="25" t="s">
        <v>1013</v>
      </c>
      <c r="C908" s="31">
        <v>0</v>
      </c>
      <c r="D908" s="90">
        <v>9</v>
      </c>
      <c r="E908" s="90">
        <v>7</v>
      </c>
      <c r="F908" s="90">
        <v>23</v>
      </c>
      <c r="G908" s="31">
        <v>0</v>
      </c>
      <c r="H908" s="31">
        <v>0</v>
      </c>
      <c r="I908" s="90">
        <v>39</v>
      </c>
    </row>
    <row r="909" spans="2:9" ht="12.75" customHeight="1">
      <c r="B909" s="25" t="s">
        <v>1016</v>
      </c>
      <c r="C909" s="31">
        <v>0</v>
      </c>
      <c r="D909" s="90">
        <v>8</v>
      </c>
      <c r="E909" s="90">
        <v>6</v>
      </c>
      <c r="F909" s="90">
        <v>20</v>
      </c>
      <c r="G909" s="31">
        <v>0</v>
      </c>
      <c r="H909" s="31">
        <v>0</v>
      </c>
      <c r="I909" s="90">
        <v>34</v>
      </c>
    </row>
    <row r="910" spans="2:9" ht="12.75" customHeight="1">
      <c r="B910" s="25" t="s">
        <v>1017</v>
      </c>
      <c r="C910" s="31">
        <v>0</v>
      </c>
      <c r="D910" s="90">
        <v>8</v>
      </c>
      <c r="E910" s="90">
        <v>4</v>
      </c>
      <c r="F910" s="90">
        <v>20</v>
      </c>
      <c r="G910" s="31">
        <v>0</v>
      </c>
      <c r="H910" s="31">
        <v>0</v>
      </c>
      <c r="I910" s="90">
        <v>32</v>
      </c>
    </row>
    <row r="911" spans="2:9" ht="11.25" customHeight="1">
      <c r="B911" s="25" t="s">
        <v>1020</v>
      </c>
      <c r="C911" s="31">
        <v>0</v>
      </c>
      <c r="D911" s="90">
        <v>8</v>
      </c>
      <c r="E911" s="90">
        <v>7</v>
      </c>
      <c r="F911" s="90">
        <v>23</v>
      </c>
      <c r="G911" s="31">
        <v>0</v>
      </c>
      <c r="H911" s="31">
        <v>0</v>
      </c>
      <c r="I911" s="90">
        <v>38</v>
      </c>
    </row>
    <row r="912" spans="2:9" ht="12.75" customHeight="1">
      <c r="B912" s="25" t="s">
        <v>1021</v>
      </c>
      <c r="C912" s="31">
        <v>0</v>
      </c>
      <c r="D912" s="90">
        <v>11</v>
      </c>
      <c r="E912" s="90">
        <v>5</v>
      </c>
      <c r="F912" s="90">
        <v>24</v>
      </c>
      <c r="G912" s="31">
        <v>0</v>
      </c>
      <c r="H912" s="31">
        <v>0</v>
      </c>
      <c r="I912" s="90">
        <v>40</v>
      </c>
    </row>
    <row r="913" spans="2:9" ht="12.75" customHeight="1">
      <c r="B913" s="25" t="s">
        <v>1023</v>
      </c>
      <c r="C913" s="31">
        <v>0</v>
      </c>
      <c r="D913" s="90">
        <v>6</v>
      </c>
      <c r="E913" s="90">
        <v>6</v>
      </c>
      <c r="F913" s="90">
        <v>22</v>
      </c>
      <c r="G913" s="31">
        <v>0</v>
      </c>
      <c r="H913" s="31">
        <v>0</v>
      </c>
      <c r="I913" s="90">
        <v>34</v>
      </c>
    </row>
    <row r="914" spans="2:9">
      <c r="B914" s="25" t="s">
        <v>1026</v>
      </c>
      <c r="C914" s="31">
        <v>0</v>
      </c>
      <c r="D914" s="90">
        <v>7</v>
      </c>
      <c r="E914" s="90">
        <v>8</v>
      </c>
      <c r="F914" s="90">
        <v>40</v>
      </c>
      <c r="G914" s="31">
        <v>0</v>
      </c>
      <c r="H914" s="31">
        <v>0</v>
      </c>
      <c r="I914" s="90">
        <v>55</v>
      </c>
    </row>
    <row r="915" spans="2:9">
      <c r="B915" s="25" t="s">
        <v>1027</v>
      </c>
      <c r="C915" s="31">
        <v>0</v>
      </c>
      <c r="D915" s="90">
        <v>7</v>
      </c>
      <c r="E915" s="90">
        <v>3</v>
      </c>
      <c r="F915" s="90">
        <v>37</v>
      </c>
      <c r="G915" s="31">
        <v>0</v>
      </c>
      <c r="H915" s="31">
        <v>0</v>
      </c>
      <c r="I915" s="90">
        <v>47</v>
      </c>
    </row>
    <row r="916" spans="2:9">
      <c r="B916" s="25" t="s">
        <v>1029</v>
      </c>
      <c r="C916" s="31">
        <v>0</v>
      </c>
      <c r="D916" s="90">
        <v>7</v>
      </c>
      <c r="E916" s="90">
        <v>4</v>
      </c>
      <c r="F916" s="90">
        <v>38</v>
      </c>
      <c r="G916" s="31">
        <v>0</v>
      </c>
      <c r="H916" s="31">
        <v>0</v>
      </c>
      <c r="I916" s="90">
        <v>49</v>
      </c>
    </row>
    <row r="917" spans="2:9">
      <c r="B917" s="25" t="s">
        <v>1031</v>
      </c>
      <c r="C917" s="31">
        <v>0</v>
      </c>
      <c r="D917" s="90">
        <v>11</v>
      </c>
      <c r="E917" s="90">
        <v>7</v>
      </c>
      <c r="F917" s="90">
        <v>49</v>
      </c>
      <c r="G917" s="31">
        <v>0</v>
      </c>
      <c r="H917" s="31">
        <v>0</v>
      </c>
      <c r="I917" s="90">
        <v>67</v>
      </c>
    </row>
    <row r="918" spans="2:9">
      <c r="B918" s="25" t="s">
        <v>1033</v>
      </c>
      <c r="C918" s="31">
        <v>0</v>
      </c>
      <c r="D918" s="90">
        <v>15</v>
      </c>
      <c r="E918" s="90">
        <v>10</v>
      </c>
      <c r="F918" s="90">
        <v>40</v>
      </c>
      <c r="G918" s="31">
        <v>0</v>
      </c>
      <c r="H918" s="31">
        <v>0</v>
      </c>
      <c r="I918" s="90">
        <v>65</v>
      </c>
    </row>
    <row r="919" spans="2:9">
      <c r="B919" s="25" t="s">
        <v>1035</v>
      </c>
      <c r="C919" s="31">
        <v>0</v>
      </c>
      <c r="D919" s="90">
        <v>15</v>
      </c>
      <c r="E919" s="90">
        <v>8</v>
      </c>
      <c r="F919" s="90">
        <v>35</v>
      </c>
      <c r="G919" s="31">
        <v>0</v>
      </c>
      <c r="H919" s="31">
        <v>0</v>
      </c>
      <c r="I919" s="90">
        <v>58</v>
      </c>
    </row>
    <row r="920" spans="2:9">
      <c r="B920" s="25" t="s">
        <v>1037</v>
      </c>
      <c r="C920" s="31">
        <v>0</v>
      </c>
      <c r="D920" s="90">
        <v>12</v>
      </c>
      <c r="E920" s="90">
        <v>6</v>
      </c>
      <c r="F920" s="90">
        <v>26</v>
      </c>
      <c r="G920" s="31">
        <v>0</v>
      </c>
      <c r="H920" s="31">
        <v>0</v>
      </c>
      <c r="I920" s="90">
        <v>44</v>
      </c>
    </row>
    <row r="921" spans="2:9">
      <c r="B921" s="25" t="s">
        <v>1039</v>
      </c>
      <c r="C921" s="31">
        <v>0</v>
      </c>
      <c r="D921" s="90">
        <v>6</v>
      </c>
      <c r="E921" s="90">
        <v>3</v>
      </c>
      <c r="F921" s="90">
        <v>19</v>
      </c>
      <c r="G921" s="31">
        <v>0</v>
      </c>
      <c r="H921" s="31">
        <v>0</v>
      </c>
      <c r="I921" s="90">
        <v>28</v>
      </c>
    </row>
    <row r="922" spans="2:9">
      <c r="B922" s="25" t="s">
        <v>1041</v>
      </c>
      <c r="C922" s="31">
        <v>0</v>
      </c>
      <c r="D922" s="90">
        <v>7</v>
      </c>
      <c r="E922" s="90">
        <v>5</v>
      </c>
      <c r="F922" s="90">
        <v>14</v>
      </c>
      <c r="G922" s="31">
        <v>0</v>
      </c>
      <c r="H922" s="31">
        <v>0</v>
      </c>
      <c r="I922" s="90">
        <v>26</v>
      </c>
    </row>
    <row r="923" spans="2:9">
      <c r="B923" s="25" t="s">
        <v>1044</v>
      </c>
      <c r="C923" s="31">
        <v>0</v>
      </c>
      <c r="D923" s="90">
        <v>11</v>
      </c>
      <c r="E923" s="90">
        <v>4</v>
      </c>
      <c r="F923" s="90">
        <v>18</v>
      </c>
      <c r="G923" s="31">
        <v>0</v>
      </c>
      <c r="H923" s="31">
        <v>0</v>
      </c>
      <c r="I923" s="90">
        <v>33</v>
      </c>
    </row>
    <row r="924" spans="2:9">
      <c r="B924" s="25" t="s">
        <v>1047</v>
      </c>
      <c r="C924" s="31">
        <v>0</v>
      </c>
      <c r="D924" s="90">
        <v>7</v>
      </c>
      <c r="E924" s="90">
        <v>3</v>
      </c>
      <c r="F924" s="90">
        <v>17</v>
      </c>
      <c r="G924" s="31">
        <v>0</v>
      </c>
      <c r="H924" s="31">
        <v>0</v>
      </c>
      <c r="I924" s="90">
        <v>27</v>
      </c>
    </row>
    <row r="925" spans="2:9">
      <c r="B925" s="25" t="s">
        <v>1050</v>
      </c>
      <c r="C925" s="31">
        <v>0</v>
      </c>
      <c r="D925" s="90">
        <v>9</v>
      </c>
      <c r="E925" s="90">
        <v>6</v>
      </c>
      <c r="F925" s="90">
        <v>31</v>
      </c>
      <c r="G925" s="31">
        <v>0</v>
      </c>
      <c r="H925" s="31">
        <v>0</v>
      </c>
      <c r="I925" s="90">
        <v>46</v>
      </c>
    </row>
    <row r="926" spans="2:9">
      <c r="B926" s="25" t="s">
        <v>1052</v>
      </c>
      <c r="C926" s="31">
        <v>0</v>
      </c>
      <c r="D926" s="90">
        <v>3</v>
      </c>
      <c r="E926" s="90">
        <v>6</v>
      </c>
      <c r="F926" s="90">
        <v>29</v>
      </c>
      <c r="G926" s="31">
        <v>0</v>
      </c>
      <c r="H926" s="31">
        <v>0</v>
      </c>
      <c r="I926" s="90">
        <v>38</v>
      </c>
    </row>
    <row r="927" spans="2:9">
      <c r="B927" s="25" t="s">
        <v>1056</v>
      </c>
      <c r="C927" s="31">
        <v>0</v>
      </c>
      <c r="D927" s="90">
        <v>8</v>
      </c>
      <c r="E927" s="90">
        <v>4</v>
      </c>
      <c r="F927" s="90">
        <v>32</v>
      </c>
      <c r="G927" s="31">
        <v>0</v>
      </c>
      <c r="H927" s="31">
        <v>0</v>
      </c>
      <c r="I927" s="90">
        <v>44</v>
      </c>
    </row>
    <row r="928" spans="2:9">
      <c r="B928" s="25" t="s">
        <v>1059</v>
      </c>
      <c r="C928" s="31">
        <v>0</v>
      </c>
      <c r="D928" s="90">
        <v>6</v>
      </c>
      <c r="E928" s="90">
        <v>3</v>
      </c>
      <c r="F928" s="90">
        <v>21</v>
      </c>
      <c r="G928" s="31">
        <v>0</v>
      </c>
      <c r="H928" s="31">
        <v>0</v>
      </c>
      <c r="I928" s="90">
        <v>30</v>
      </c>
    </row>
    <row r="929" spans="2:9">
      <c r="B929" s="25" t="s">
        <v>1062</v>
      </c>
      <c r="C929" s="31">
        <v>0</v>
      </c>
      <c r="D929" s="90">
        <v>6</v>
      </c>
      <c r="E929" s="90">
        <v>1</v>
      </c>
      <c r="F929" s="90">
        <v>30</v>
      </c>
      <c r="G929" s="31">
        <v>0</v>
      </c>
      <c r="H929" s="31">
        <v>0</v>
      </c>
      <c r="I929" s="90">
        <v>37</v>
      </c>
    </row>
    <row r="930" spans="2:9">
      <c r="B930" s="25" t="s">
        <v>1065</v>
      </c>
      <c r="C930" s="31">
        <v>0</v>
      </c>
      <c r="D930" s="90">
        <v>4</v>
      </c>
      <c r="E930" s="90">
        <v>5</v>
      </c>
      <c r="F930" s="90">
        <v>28</v>
      </c>
      <c r="G930" s="31">
        <v>0</v>
      </c>
      <c r="H930" s="31">
        <v>0</v>
      </c>
      <c r="I930" s="90">
        <v>37</v>
      </c>
    </row>
    <row r="931" spans="2:9">
      <c r="B931" s="25" t="s">
        <v>1077</v>
      </c>
      <c r="C931" s="90">
        <v>1</v>
      </c>
      <c r="D931" s="90">
        <v>5</v>
      </c>
      <c r="E931" s="90">
        <v>3</v>
      </c>
      <c r="F931" s="90">
        <v>34</v>
      </c>
      <c r="G931" s="90">
        <v>1</v>
      </c>
      <c r="H931" s="90">
        <v>1</v>
      </c>
      <c r="I931" s="90">
        <v>42</v>
      </c>
    </row>
    <row r="932" spans="2:9">
      <c r="B932" s="25" t="s">
        <v>1081</v>
      </c>
      <c r="C932" s="90">
        <v>1</v>
      </c>
      <c r="D932" s="90">
        <v>9</v>
      </c>
      <c r="E932" s="90">
        <v>2</v>
      </c>
      <c r="F932" s="90">
        <v>61</v>
      </c>
      <c r="G932" s="90">
        <v>1</v>
      </c>
      <c r="H932" s="90">
        <v>1</v>
      </c>
      <c r="I932" s="90">
        <v>72</v>
      </c>
    </row>
    <row r="933" spans="2:9">
      <c r="B933" s="25" t="s">
        <v>1084</v>
      </c>
      <c r="C933" s="90">
        <v>2</v>
      </c>
      <c r="D933" s="90">
        <v>5</v>
      </c>
      <c r="E933" s="90">
        <v>4</v>
      </c>
      <c r="F933" s="90">
        <v>36</v>
      </c>
      <c r="G933" s="90">
        <v>2</v>
      </c>
      <c r="H933" s="90">
        <v>2</v>
      </c>
      <c r="I933" s="90">
        <v>45</v>
      </c>
    </row>
    <row r="934" spans="2:9">
      <c r="B934" s="25" t="s">
        <v>1086</v>
      </c>
      <c r="C934" s="90">
        <v>2</v>
      </c>
      <c r="D934" s="90">
        <v>5</v>
      </c>
      <c r="E934" s="90">
        <v>4</v>
      </c>
      <c r="F934" s="90">
        <v>36</v>
      </c>
      <c r="G934" s="90">
        <v>2</v>
      </c>
      <c r="H934" s="90">
        <v>2</v>
      </c>
      <c r="I934" s="90">
        <v>45</v>
      </c>
    </row>
    <row r="935" spans="2:9">
      <c r="B935" s="25" t="s">
        <v>1089</v>
      </c>
      <c r="C935" s="90">
        <v>2</v>
      </c>
      <c r="D935" s="90">
        <v>6</v>
      </c>
      <c r="E935" s="90">
        <v>4</v>
      </c>
      <c r="F935" s="90">
        <v>33</v>
      </c>
      <c r="G935" s="90">
        <v>2</v>
      </c>
      <c r="H935" s="90">
        <v>2</v>
      </c>
      <c r="I935" s="90">
        <v>43</v>
      </c>
    </row>
    <row r="936" spans="2:9">
      <c r="B936" s="25" t="s">
        <v>1092</v>
      </c>
      <c r="C936" s="90">
        <v>2</v>
      </c>
      <c r="D936" s="90">
        <v>5</v>
      </c>
      <c r="E936" s="90">
        <v>5</v>
      </c>
      <c r="F936" s="90">
        <v>47</v>
      </c>
      <c r="G936" s="90">
        <v>2</v>
      </c>
      <c r="H936" s="90">
        <v>2</v>
      </c>
      <c r="I936" s="90">
        <v>57</v>
      </c>
    </row>
    <row r="937" spans="2:9">
      <c r="B937" s="25" t="s">
        <v>1095</v>
      </c>
      <c r="C937" s="90">
        <v>1</v>
      </c>
      <c r="D937" s="90">
        <v>2</v>
      </c>
      <c r="E937" s="90">
        <v>4</v>
      </c>
      <c r="F937" s="90">
        <v>36</v>
      </c>
      <c r="G937" s="90">
        <v>0</v>
      </c>
      <c r="H937" s="90">
        <v>0</v>
      </c>
      <c r="I937" s="90">
        <v>47</v>
      </c>
    </row>
    <row r="938" spans="2:9">
      <c r="B938" s="25" t="s">
        <v>1113</v>
      </c>
      <c r="C938" s="90">
        <v>0</v>
      </c>
      <c r="D938" s="90">
        <v>7</v>
      </c>
      <c r="E938" s="90">
        <v>2</v>
      </c>
      <c r="F938" s="90">
        <v>22</v>
      </c>
      <c r="G938" s="90">
        <v>3</v>
      </c>
      <c r="H938" s="90">
        <v>9</v>
      </c>
      <c r="I938" s="90">
        <v>43</v>
      </c>
    </row>
    <row r="939" spans="2:9">
      <c r="B939" s="25" t="s">
        <v>1116</v>
      </c>
      <c r="C939" s="90">
        <v>0</v>
      </c>
      <c r="D939" s="90">
        <v>9</v>
      </c>
      <c r="E939" s="90">
        <v>8</v>
      </c>
      <c r="F939" s="90">
        <v>20</v>
      </c>
      <c r="G939" s="90">
        <v>3</v>
      </c>
      <c r="H939" s="90">
        <v>20</v>
      </c>
      <c r="I939" s="90">
        <v>60</v>
      </c>
    </row>
    <row r="940" spans="2:9">
      <c r="B940" s="25" t="s">
        <v>1119</v>
      </c>
      <c r="C940" s="90">
        <v>1</v>
      </c>
      <c r="D940" s="90">
        <v>7</v>
      </c>
      <c r="E940" s="90">
        <v>6</v>
      </c>
      <c r="F940" s="90">
        <v>23</v>
      </c>
      <c r="G940" s="90">
        <v>0</v>
      </c>
      <c r="H940" s="90">
        <v>14</v>
      </c>
      <c r="I940" s="90">
        <v>51</v>
      </c>
    </row>
    <row r="941" spans="2:9">
      <c r="B941" s="25" t="s">
        <v>1122</v>
      </c>
      <c r="C941" s="90">
        <v>3</v>
      </c>
      <c r="D941" s="90">
        <v>8</v>
      </c>
      <c r="E941" s="90">
        <v>2</v>
      </c>
      <c r="F941" s="90">
        <v>34</v>
      </c>
      <c r="G941" s="90">
        <v>1</v>
      </c>
      <c r="H941" s="90">
        <v>14</v>
      </c>
      <c r="I941" s="90">
        <v>62</v>
      </c>
    </row>
    <row r="942" spans="2:9">
      <c r="B942" s="25" t="s">
        <v>1125</v>
      </c>
      <c r="C942" s="90">
        <v>0</v>
      </c>
      <c r="D942" s="90">
        <v>6</v>
      </c>
      <c r="E942" s="90">
        <v>6</v>
      </c>
      <c r="F942" s="90">
        <v>38</v>
      </c>
      <c r="G942" s="90">
        <v>2</v>
      </c>
      <c r="H942" s="90">
        <v>18</v>
      </c>
      <c r="I942" s="90">
        <v>70</v>
      </c>
    </row>
    <row r="943" spans="2:9">
      <c r="B943" s="25" t="s">
        <v>1129</v>
      </c>
      <c r="C943" s="90">
        <v>0</v>
      </c>
      <c r="D943" s="90">
        <v>5</v>
      </c>
      <c r="E943" s="90">
        <v>4</v>
      </c>
      <c r="F943" s="90">
        <v>32</v>
      </c>
      <c r="G943" s="90">
        <v>2</v>
      </c>
      <c r="H943" s="90">
        <v>12</v>
      </c>
      <c r="I943" s="90">
        <v>55</v>
      </c>
    </row>
    <row r="944" spans="2:9">
      <c r="B944" s="25" t="s">
        <v>1131</v>
      </c>
      <c r="C944" s="90">
        <v>1</v>
      </c>
      <c r="D944" s="90">
        <v>8</v>
      </c>
      <c r="E944" s="90">
        <v>8</v>
      </c>
      <c r="F944" s="90">
        <v>64</v>
      </c>
      <c r="G944" s="90">
        <v>4</v>
      </c>
      <c r="H944" s="90">
        <v>30</v>
      </c>
      <c r="I944" s="90">
        <v>115</v>
      </c>
    </row>
    <row r="945" spans="1:9">
      <c r="B945" s="25" t="s">
        <v>1133</v>
      </c>
      <c r="C945" s="90">
        <v>1</v>
      </c>
      <c r="D945" s="90">
        <v>9</v>
      </c>
      <c r="E945" s="90">
        <v>5</v>
      </c>
      <c r="F945" s="90">
        <v>55</v>
      </c>
      <c r="G945" s="90">
        <v>2</v>
      </c>
      <c r="H945" s="90">
        <v>21</v>
      </c>
      <c r="I945" s="90">
        <v>93</v>
      </c>
    </row>
    <row r="946" spans="1:9">
      <c r="B946" s="25" t="s">
        <v>1137</v>
      </c>
      <c r="C946" s="90">
        <v>0</v>
      </c>
      <c r="D946" s="90">
        <v>3</v>
      </c>
      <c r="E946" s="90">
        <v>4</v>
      </c>
      <c r="F946" s="90">
        <v>24</v>
      </c>
      <c r="G946" s="90">
        <v>0</v>
      </c>
      <c r="H946" s="90">
        <v>14</v>
      </c>
      <c r="I946" s="90">
        <v>45</v>
      </c>
    </row>
    <row r="947" spans="1:9">
      <c r="B947" s="25" t="s">
        <v>1140</v>
      </c>
      <c r="C947" s="90">
        <v>0</v>
      </c>
      <c r="D947" s="90">
        <v>5</v>
      </c>
      <c r="E947" s="90">
        <v>4</v>
      </c>
      <c r="F947" s="90">
        <v>46</v>
      </c>
      <c r="G947" s="90">
        <v>2</v>
      </c>
      <c r="H947" s="90">
        <v>22</v>
      </c>
      <c r="I947" s="90">
        <v>79</v>
      </c>
    </row>
    <row r="948" spans="1:9">
      <c r="B948" s="25" t="s">
        <v>1143</v>
      </c>
      <c r="C948" s="90">
        <v>2</v>
      </c>
      <c r="D948" s="90">
        <v>8</v>
      </c>
      <c r="E948" s="90">
        <v>10</v>
      </c>
      <c r="F948" s="90">
        <v>50</v>
      </c>
      <c r="G948" s="90">
        <v>2</v>
      </c>
      <c r="H948" s="90">
        <v>18</v>
      </c>
      <c r="I948" s="90">
        <v>90</v>
      </c>
    </row>
    <row r="949" spans="1:9">
      <c r="B949" s="25" t="s">
        <v>1146</v>
      </c>
      <c r="C949" s="90">
        <v>4</v>
      </c>
      <c r="D949" s="90">
        <v>8</v>
      </c>
      <c r="E949" s="90">
        <v>10</v>
      </c>
      <c r="F949" s="90">
        <v>38</v>
      </c>
      <c r="G949" s="90">
        <v>2</v>
      </c>
      <c r="H949" s="90">
        <v>14</v>
      </c>
      <c r="I949" s="90">
        <v>76</v>
      </c>
    </row>
    <row r="950" spans="1:9">
      <c r="B950" s="25" t="s">
        <v>1153</v>
      </c>
      <c r="C950" s="90">
        <v>4</v>
      </c>
      <c r="D950" s="90">
        <v>7</v>
      </c>
      <c r="E950" s="90">
        <v>15</v>
      </c>
      <c r="F950" s="90">
        <v>32</v>
      </c>
      <c r="G950" s="90">
        <v>0</v>
      </c>
      <c r="H950" s="90">
        <v>26</v>
      </c>
      <c r="I950" s="90">
        <v>84</v>
      </c>
    </row>
    <row r="951" spans="1:9">
      <c r="B951" s="25" t="s">
        <v>1161</v>
      </c>
      <c r="C951" s="90">
        <v>1</v>
      </c>
      <c r="D951" s="90">
        <v>3</v>
      </c>
      <c r="E951" s="90">
        <v>7</v>
      </c>
      <c r="F951" s="90">
        <v>20</v>
      </c>
      <c r="G951" s="90">
        <v>0</v>
      </c>
      <c r="H951" s="90">
        <v>14</v>
      </c>
      <c r="I951" s="90">
        <v>45</v>
      </c>
    </row>
    <row r="952" spans="1:9">
      <c r="B952" s="25" t="s">
        <v>1171</v>
      </c>
      <c r="C952" s="90">
        <v>1</v>
      </c>
      <c r="D952" s="90">
        <v>6</v>
      </c>
      <c r="E952" s="90">
        <v>8</v>
      </c>
      <c r="F952" s="90">
        <v>31</v>
      </c>
      <c r="G952" s="90">
        <v>0</v>
      </c>
      <c r="H952" s="90">
        <v>14</v>
      </c>
      <c r="I952" s="90">
        <v>60</v>
      </c>
    </row>
    <row r="953" spans="1:9">
      <c r="B953" s="25" t="s">
        <v>1176</v>
      </c>
      <c r="C953" s="90">
        <v>2</v>
      </c>
      <c r="D953" s="90">
        <v>5</v>
      </c>
      <c r="E953" s="90">
        <v>8</v>
      </c>
      <c r="F953" s="90">
        <v>42</v>
      </c>
      <c r="G953" s="90">
        <v>2</v>
      </c>
      <c r="H953" s="90">
        <v>19</v>
      </c>
      <c r="I953" s="90">
        <v>78</v>
      </c>
    </row>
    <row r="954" spans="1:9">
      <c r="B954" s="25" t="s">
        <v>1179</v>
      </c>
      <c r="C954" s="90">
        <v>3</v>
      </c>
      <c r="D954" s="90">
        <v>5</v>
      </c>
      <c r="E954" s="90">
        <v>8</v>
      </c>
      <c r="F954" s="90">
        <v>44</v>
      </c>
      <c r="G954" s="90">
        <v>1</v>
      </c>
      <c r="H954" s="90">
        <v>21</v>
      </c>
      <c r="I954" s="90">
        <v>82</v>
      </c>
    </row>
    <row r="955" spans="1:9">
      <c r="B955" s="25" t="s">
        <v>1181</v>
      </c>
      <c r="C955" s="90">
        <v>3</v>
      </c>
      <c r="D955" s="90">
        <v>7</v>
      </c>
      <c r="E955" s="90">
        <v>10</v>
      </c>
      <c r="F955" s="90">
        <v>52</v>
      </c>
      <c r="G955" s="90">
        <v>1</v>
      </c>
      <c r="H955" s="90">
        <v>27</v>
      </c>
      <c r="I955" s="90">
        <v>100</v>
      </c>
    </row>
    <row r="956" spans="1:9">
      <c r="B956" s="25" t="s">
        <v>1186</v>
      </c>
      <c r="C956" s="90">
        <v>1</v>
      </c>
      <c r="D956" s="90">
        <v>7</v>
      </c>
      <c r="E956" s="90">
        <v>4</v>
      </c>
      <c r="F956" s="90">
        <v>46</v>
      </c>
      <c r="G956" s="90">
        <v>0</v>
      </c>
      <c r="H956" s="90">
        <v>16</v>
      </c>
      <c r="I956" s="90">
        <v>74</v>
      </c>
    </row>
    <row r="957" spans="1:9">
      <c r="B957" s="25" t="s">
        <v>1188</v>
      </c>
      <c r="C957" s="90">
        <v>3</v>
      </c>
      <c r="D957" s="90">
        <v>6</v>
      </c>
      <c r="E957" s="90">
        <v>9</v>
      </c>
      <c r="F957" s="90">
        <v>39</v>
      </c>
      <c r="G957" s="90">
        <v>3</v>
      </c>
      <c r="H957" s="90">
        <v>23</v>
      </c>
      <c r="I957" s="90">
        <v>83</v>
      </c>
    </row>
    <row r="958" spans="1:9">
      <c r="B958" s="25" t="s">
        <v>1193</v>
      </c>
      <c r="C958" s="90">
        <v>3</v>
      </c>
      <c r="D958" s="90">
        <v>4</v>
      </c>
      <c r="E958" s="90">
        <v>5</v>
      </c>
      <c r="F958" s="90">
        <v>43</v>
      </c>
      <c r="G958" s="90">
        <v>5</v>
      </c>
      <c r="H958" s="90">
        <v>22</v>
      </c>
      <c r="I958" s="90">
        <v>82</v>
      </c>
    </row>
    <row r="959" spans="1:9">
      <c r="B959" s="25" t="s">
        <v>1196</v>
      </c>
      <c r="C959" s="90">
        <v>3</v>
      </c>
      <c r="D959" s="90">
        <v>6</v>
      </c>
      <c r="E959" s="90">
        <v>5</v>
      </c>
      <c r="F959" s="90">
        <v>39</v>
      </c>
      <c r="G959" s="90">
        <v>1</v>
      </c>
      <c r="H959" s="90">
        <v>12</v>
      </c>
      <c r="I959" s="90">
        <v>66</v>
      </c>
    </row>
    <row r="960" spans="1:9">
      <c r="A960" s="341"/>
      <c r="B960" s="25" t="s">
        <v>1199</v>
      </c>
      <c r="C960" s="90">
        <v>0</v>
      </c>
      <c r="D960" s="90">
        <v>7</v>
      </c>
      <c r="E960" s="90">
        <v>8</v>
      </c>
      <c r="F960" s="90">
        <v>44</v>
      </c>
      <c r="G960" s="90">
        <v>2</v>
      </c>
      <c r="H960" s="90">
        <v>21</v>
      </c>
      <c r="I960" s="90">
        <v>82</v>
      </c>
    </row>
    <row r="961" spans="1:9">
      <c r="A961" s="341"/>
      <c r="B961" s="25" t="s">
        <v>1203</v>
      </c>
      <c r="C961" s="90">
        <v>0</v>
      </c>
      <c r="D961" s="90">
        <v>8</v>
      </c>
      <c r="E961" s="90">
        <v>5</v>
      </c>
      <c r="F961" s="90">
        <v>31</v>
      </c>
      <c r="G961" s="90">
        <v>0</v>
      </c>
      <c r="H961" s="90">
        <v>21</v>
      </c>
      <c r="I961" s="90">
        <v>65</v>
      </c>
    </row>
    <row r="962" spans="1:9">
      <c r="A962" s="341"/>
      <c r="B962" s="25" t="s">
        <v>1206</v>
      </c>
      <c r="C962" s="90">
        <f>$C$119</f>
        <v>1</v>
      </c>
      <c r="D962" s="90">
        <f>$D$119</f>
        <v>2</v>
      </c>
      <c r="E962" s="90">
        <f>$E$119</f>
        <v>8</v>
      </c>
      <c r="F962" s="90">
        <f>$F$119</f>
        <v>36</v>
      </c>
      <c r="G962" s="90">
        <f>$G$119</f>
        <v>0</v>
      </c>
      <c r="H962" s="90">
        <f>$H$119</f>
        <v>19</v>
      </c>
      <c r="I962" s="90">
        <f>$I$119</f>
        <v>66</v>
      </c>
    </row>
    <row r="963" spans="1:9">
      <c r="A963" s="358"/>
      <c r="B963" s="25" t="s">
        <v>1208</v>
      </c>
      <c r="C963" s="90">
        <v>1</v>
      </c>
      <c r="D963" s="90">
        <v>6</v>
      </c>
      <c r="E963" s="90">
        <v>9</v>
      </c>
      <c r="F963" s="90">
        <v>47</v>
      </c>
      <c r="G963" s="90">
        <v>5</v>
      </c>
      <c r="H963" s="90">
        <v>31</v>
      </c>
      <c r="I963" s="90">
        <v>99</v>
      </c>
    </row>
    <row r="964" spans="1:9">
      <c r="A964" s="358"/>
      <c r="B964" s="25" t="s">
        <v>1213</v>
      </c>
      <c r="C964" s="90">
        <v>2</v>
      </c>
      <c r="D964" s="90">
        <v>7</v>
      </c>
      <c r="E964" s="90">
        <v>8</v>
      </c>
      <c r="F964" s="90">
        <v>38</v>
      </c>
      <c r="G964" s="90">
        <v>5</v>
      </c>
      <c r="H964" s="90">
        <v>25</v>
      </c>
      <c r="I964" s="90">
        <v>85</v>
      </c>
    </row>
    <row r="965" spans="1:9">
      <c r="A965" s="358"/>
      <c r="B965" s="25" t="s">
        <v>1214</v>
      </c>
      <c r="C965" s="90">
        <v>2</v>
      </c>
      <c r="D965" s="90">
        <v>9</v>
      </c>
      <c r="E965" s="90">
        <v>8</v>
      </c>
      <c r="F965" s="90">
        <v>42</v>
      </c>
      <c r="G965" s="90">
        <v>3</v>
      </c>
      <c r="H965" s="90">
        <v>29</v>
      </c>
      <c r="I965" s="90">
        <v>93</v>
      </c>
    </row>
    <row r="966" spans="1:9">
      <c r="A966" s="358"/>
      <c r="B966" s="25" t="s">
        <v>1217</v>
      </c>
      <c r="C966" s="90">
        <v>3</v>
      </c>
      <c r="D966" s="90">
        <v>5</v>
      </c>
      <c r="E966" s="90">
        <v>7</v>
      </c>
      <c r="F966" s="90">
        <v>55</v>
      </c>
      <c r="G966" s="90">
        <v>2</v>
      </c>
      <c r="H966" s="90">
        <v>39</v>
      </c>
      <c r="I966" s="90">
        <v>111</v>
      </c>
    </row>
    <row r="967" spans="1:9">
      <c r="A967" s="358"/>
      <c r="B967" s="25" t="s">
        <v>1221</v>
      </c>
      <c r="C967" s="90">
        <v>2</v>
      </c>
      <c r="D967" s="90">
        <v>9</v>
      </c>
      <c r="E967" s="90">
        <v>9</v>
      </c>
      <c r="F967" s="90">
        <v>66</v>
      </c>
      <c r="G967" s="90">
        <v>2</v>
      </c>
      <c r="H967" s="90">
        <v>30</v>
      </c>
      <c r="I967" s="90">
        <v>118</v>
      </c>
    </row>
    <row r="968" spans="1:9">
      <c r="A968" s="358"/>
      <c r="B968" s="25" t="s">
        <v>1224</v>
      </c>
      <c r="C968" s="90">
        <v>3</v>
      </c>
      <c r="D968" s="90">
        <v>5</v>
      </c>
      <c r="E968" s="90">
        <v>2</v>
      </c>
      <c r="F968" s="90">
        <v>31</v>
      </c>
      <c r="G968" s="90">
        <v>0</v>
      </c>
      <c r="H968" s="90">
        <v>16</v>
      </c>
      <c r="I968" s="90">
        <v>57</v>
      </c>
    </row>
    <row r="969" spans="1:9">
      <c r="A969" s="358"/>
      <c r="B969" s="25" t="s">
        <v>1228</v>
      </c>
      <c r="C969" s="90">
        <v>1</v>
      </c>
      <c r="D969" s="90">
        <v>3</v>
      </c>
      <c r="E969" s="90">
        <v>6</v>
      </c>
      <c r="F969" s="90">
        <v>42</v>
      </c>
      <c r="G969" s="90">
        <v>3</v>
      </c>
      <c r="H969" s="90">
        <v>25</v>
      </c>
      <c r="I969" s="90">
        <v>80</v>
      </c>
    </row>
    <row r="970" spans="1:9">
      <c r="A970" s="358"/>
      <c r="B970" s="368" t="s">
        <v>1231</v>
      </c>
      <c r="C970" s="90">
        <v>0</v>
      </c>
      <c r="D970" s="90">
        <v>2</v>
      </c>
      <c r="E970" s="90">
        <v>4</v>
      </c>
      <c r="F970" s="90">
        <v>58</v>
      </c>
      <c r="G970" s="90">
        <v>2</v>
      </c>
      <c r="H970" s="90">
        <v>28</v>
      </c>
      <c r="I970" s="90">
        <v>94</v>
      </c>
    </row>
    <row r="971" spans="1:9">
      <c r="A971" s="358"/>
      <c r="B971" s="368" t="s">
        <v>1234</v>
      </c>
      <c r="C971" s="90">
        <v>0</v>
      </c>
      <c r="D971" s="90">
        <v>2</v>
      </c>
      <c r="E971" s="90">
        <v>8</v>
      </c>
      <c r="F971" s="90">
        <v>53</v>
      </c>
      <c r="G971" s="90">
        <v>1</v>
      </c>
      <c r="H971" s="90">
        <v>31</v>
      </c>
      <c r="I971" s="90">
        <v>95</v>
      </c>
    </row>
    <row r="972" spans="1:9">
      <c r="A972" s="358"/>
      <c r="B972" s="368" t="s">
        <v>1238</v>
      </c>
      <c r="C972" s="90">
        <v>0</v>
      </c>
      <c r="D972" s="90">
        <v>1</v>
      </c>
      <c r="E972" s="90">
        <v>11</v>
      </c>
      <c r="F972" s="90">
        <v>40</v>
      </c>
      <c r="G972" s="90">
        <v>1</v>
      </c>
      <c r="H972" s="90">
        <v>25</v>
      </c>
      <c r="I972" s="90">
        <v>78</v>
      </c>
    </row>
    <row r="973" spans="1:9">
      <c r="A973" s="358"/>
      <c r="B973" s="368" t="s">
        <v>1241</v>
      </c>
      <c r="C973" s="90">
        <v>1</v>
      </c>
      <c r="D973" s="90">
        <v>3</v>
      </c>
      <c r="E973" s="90">
        <v>6</v>
      </c>
      <c r="F973" s="90">
        <v>12</v>
      </c>
      <c r="G973" s="90">
        <v>0</v>
      </c>
      <c r="H973" s="90">
        <v>16</v>
      </c>
      <c r="I973" s="90">
        <v>38</v>
      </c>
    </row>
    <row r="974" spans="1:9">
      <c r="A974" s="358"/>
      <c r="B974" s="368" t="s">
        <v>1244</v>
      </c>
      <c r="C974" s="90">
        <v>1</v>
      </c>
      <c r="D974" s="90">
        <v>1</v>
      </c>
      <c r="E974" s="90">
        <v>4</v>
      </c>
      <c r="F974" s="90">
        <v>37</v>
      </c>
      <c r="G974" s="90">
        <v>0</v>
      </c>
      <c r="H974" s="90">
        <v>25</v>
      </c>
      <c r="I974" s="90">
        <v>68</v>
      </c>
    </row>
    <row r="975" spans="1:9">
      <c r="A975" s="358"/>
      <c r="B975" s="368" t="s">
        <v>1247</v>
      </c>
      <c r="C975" s="90">
        <v>1</v>
      </c>
      <c r="D975" s="90">
        <v>1</v>
      </c>
      <c r="E975" s="90">
        <v>2</v>
      </c>
      <c r="F975" s="90">
        <v>26</v>
      </c>
      <c r="G975" s="90">
        <v>1</v>
      </c>
      <c r="H975" s="90">
        <v>21</v>
      </c>
      <c r="I975" s="90">
        <v>52</v>
      </c>
    </row>
    <row r="976" spans="1:9">
      <c r="A976" s="358"/>
      <c r="B976" s="368" t="s">
        <v>1249</v>
      </c>
      <c r="C976" s="90">
        <v>0</v>
      </c>
      <c r="D976" s="90">
        <v>3</v>
      </c>
      <c r="E976" s="90">
        <v>4</v>
      </c>
      <c r="F976" s="90">
        <v>33</v>
      </c>
      <c r="G976" s="90">
        <v>4</v>
      </c>
      <c r="H976" s="90">
        <v>30</v>
      </c>
      <c r="I976" s="90">
        <v>74</v>
      </c>
    </row>
    <row r="977" spans="1:9">
      <c r="A977" s="358"/>
      <c r="B977" s="368" t="s">
        <v>1251</v>
      </c>
      <c r="C977" s="90">
        <v>1</v>
      </c>
      <c r="D977" s="90">
        <v>4</v>
      </c>
      <c r="E977" s="90">
        <v>8</v>
      </c>
      <c r="F977" s="90">
        <v>32</v>
      </c>
      <c r="G977" s="90">
        <v>3</v>
      </c>
      <c r="H977" s="90">
        <v>23</v>
      </c>
      <c r="I977" s="90">
        <v>71</v>
      </c>
    </row>
    <row r="978" spans="1:9">
      <c r="A978" s="358"/>
      <c r="B978" s="368" t="s">
        <v>1253</v>
      </c>
      <c r="C978" s="90">
        <v>1</v>
      </c>
      <c r="D978" s="90">
        <v>4</v>
      </c>
      <c r="E978" s="90">
        <v>7</v>
      </c>
      <c r="F978" s="90">
        <v>32</v>
      </c>
      <c r="G978" s="90">
        <v>3</v>
      </c>
      <c r="H978" s="90">
        <v>27</v>
      </c>
      <c r="I978" s="90">
        <v>74</v>
      </c>
    </row>
    <row r="979" spans="1:9">
      <c r="A979" s="358"/>
      <c r="B979" s="368" t="s">
        <v>1255</v>
      </c>
      <c r="C979" s="90">
        <v>0</v>
      </c>
      <c r="D979" s="90">
        <v>2</v>
      </c>
      <c r="E979" s="90">
        <v>7</v>
      </c>
      <c r="F979" s="90">
        <v>34</v>
      </c>
      <c r="G979" s="90">
        <v>1</v>
      </c>
      <c r="H979" s="90">
        <v>21</v>
      </c>
      <c r="I979" s="90">
        <v>65</v>
      </c>
    </row>
    <row r="980" spans="1:9">
      <c r="A980" s="358"/>
      <c r="B980" s="368" t="s">
        <v>1257</v>
      </c>
      <c r="C980" s="90">
        <v>0</v>
      </c>
      <c r="D980" s="90">
        <v>2</v>
      </c>
      <c r="E980" s="90">
        <v>6</v>
      </c>
      <c r="F980" s="90">
        <v>29</v>
      </c>
      <c r="G980" s="90">
        <v>0</v>
      </c>
      <c r="H980" s="90">
        <v>20</v>
      </c>
      <c r="I980" s="90">
        <v>57</v>
      </c>
    </row>
    <row r="981" spans="1:9">
      <c r="A981" s="384"/>
      <c r="B981" s="389" t="s">
        <v>1259</v>
      </c>
      <c r="C981" s="90">
        <v>0</v>
      </c>
      <c r="D981" s="90">
        <v>4</v>
      </c>
      <c r="E981" s="90">
        <v>7</v>
      </c>
      <c r="F981" s="90">
        <v>37</v>
      </c>
      <c r="G981" s="90">
        <v>0</v>
      </c>
      <c r="H981" s="90">
        <v>22</v>
      </c>
      <c r="I981" s="90">
        <v>70</v>
      </c>
    </row>
    <row r="982" spans="1:9">
      <c r="A982" s="384"/>
      <c r="B982" s="389" t="s">
        <v>1262</v>
      </c>
      <c r="C982" s="90">
        <v>1</v>
      </c>
      <c r="D982" s="90">
        <v>3</v>
      </c>
      <c r="E982" s="90">
        <v>7</v>
      </c>
      <c r="F982" s="90">
        <v>27</v>
      </c>
      <c r="G982" s="90">
        <v>0</v>
      </c>
      <c r="H982" s="90">
        <v>21</v>
      </c>
      <c r="I982" s="90">
        <v>59</v>
      </c>
    </row>
    <row r="983" spans="1:9">
      <c r="A983" s="384"/>
      <c r="B983" s="389" t="s">
        <v>1263</v>
      </c>
      <c r="C983" s="90">
        <v>0</v>
      </c>
      <c r="D983" s="90">
        <v>1</v>
      </c>
      <c r="E983" s="90">
        <v>7</v>
      </c>
      <c r="F983" s="90">
        <v>40</v>
      </c>
      <c r="G983" s="90">
        <v>0</v>
      </c>
      <c r="H983" s="90">
        <v>16</v>
      </c>
      <c r="I983" s="90">
        <v>64</v>
      </c>
    </row>
    <row r="984" spans="1:9">
      <c r="A984" s="384"/>
      <c r="B984" s="389" t="s">
        <v>1267</v>
      </c>
      <c r="C984" s="90">
        <f>$C$119</f>
        <v>1</v>
      </c>
      <c r="D984" s="90">
        <f>$D$119</f>
        <v>2</v>
      </c>
      <c r="E984" s="90">
        <f>$E$119</f>
        <v>8</v>
      </c>
      <c r="F984" s="90">
        <f>$F$119</f>
        <v>36</v>
      </c>
      <c r="G984" s="90">
        <f>$G$119</f>
        <v>0</v>
      </c>
      <c r="H984" s="90">
        <f>$H$119</f>
        <v>19</v>
      </c>
      <c r="I984" s="90">
        <f>$I$119</f>
        <v>66</v>
      </c>
    </row>
    <row r="985" spans="1:9">
      <c r="C985" s="15"/>
      <c r="H985" s="15"/>
    </row>
    <row r="986" spans="1:9">
      <c r="B986" s="33" t="s">
        <v>511</v>
      </c>
      <c r="C986" s="34" t="e">
        <f>SUM(C984-C983)/C983</f>
        <v>#DIV/0!</v>
      </c>
      <c r="D986" s="34">
        <f t="shared" ref="D986:H986" si="4">SUM(D984-D983)/D983</f>
        <v>1</v>
      </c>
      <c r="E986" s="34">
        <f t="shared" si="4"/>
        <v>0.14285714285714285</v>
      </c>
      <c r="F986" s="34">
        <f t="shared" si="4"/>
        <v>-0.1</v>
      </c>
      <c r="G986" s="34" t="e">
        <f t="shared" si="4"/>
        <v>#DIV/0!</v>
      </c>
      <c r="H986" s="34">
        <f t="shared" si="4"/>
        <v>0.1875</v>
      </c>
      <c r="I986" s="34">
        <f>SUM(I984-I983)/I983</f>
        <v>3.125E-2</v>
      </c>
    </row>
    <row r="987" spans="1:9">
      <c r="B987" s="33" t="s">
        <v>512</v>
      </c>
      <c r="C987" s="34" t="e">
        <f>SUM(C984-C981)/C981</f>
        <v>#DIV/0!</v>
      </c>
      <c r="D987" s="34">
        <f t="shared" ref="D987:H987" si="5">SUM(D984-D981)/D981</f>
        <v>-0.5</v>
      </c>
      <c r="E987" s="34">
        <f t="shared" si="5"/>
        <v>0.14285714285714285</v>
      </c>
      <c r="F987" s="34">
        <f t="shared" si="5"/>
        <v>-2.7027027027027029E-2</v>
      </c>
      <c r="G987" s="34" t="e">
        <f t="shared" si="5"/>
        <v>#DIV/0!</v>
      </c>
      <c r="H987" s="34">
        <f t="shared" si="5"/>
        <v>-0.13636363636363635</v>
      </c>
      <c r="I987" s="34">
        <f>SUM(I984-I981)/I981</f>
        <v>-5.7142857142857141E-2</v>
      </c>
    </row>
  </sheetData>
  <sheetProtection selectLockedCells="1" selectUnlockedCells="1"/>
  <pageMargins left="0.75" right="0.75" top="1" bottom="1" header="0.51180555555555551" footer="0.51180555555555551"/>
  <pageSetup paperSize="9" scale="80"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2:IV1110"/>
  <sheetViews>
    <sheetView showGridLines="0" zoomScale="85" zoomScaleNormal="85" workbookViewId="0">
      <selection activeCell="G31" sqref="G31"/>
    </sheetView>
  </sheetViews>
  <sheetFormatPr defaultColWidth="8.85546875" defaultRowHeight="12"/>
  <cols>
    <col min="1" max="1" width="29.7109375" style="14" customWidth="1"/>
    <col min="2" max="3" width="19.7109375" style="14" customWidth="1"/>
    <col min="4" max="4" width="17.42578125" style="15" customWidth="1"/>
    <col min="5" max="5" width="15.140625" style="15" customWidth="1"/>
    <col min="6" max="6" width="17" style="15" customWidth="1"/>
    <col min="7" max="7" width="19.7109375" style="15" customWidth="1"/>
    <col min="8" max="9" width="8.85546875" style="14"/>
    <col min="10" max="16384" width="8.85546875" style="16"/>
  </cols>
  <sheetData>
    <row r="2" spans="1:7" s="121" customFormat="1" ht="22.5">
      <c r="A2" s="121" t="s">
        <v>55</v>
      </c>
    </row>
    <row r="3" spans="1:7" s="119" customFormat="1" ht="16.5">
      <c r="A3" s="122" t="s">
        <v>1266</v>
      </c>
    </row>
    <row r="6" spans="1:7">
      <c r="D6" s="14"/>
      <c r="E6" s="14"/>
      <c r="F6" s="14"/>
      <c r="G6" s="14"/>
    </row>
    <row r="7" spans="1:7">
      <c r="A7" s="14" t="s">
        <v>151</v>
      </c>
      <c r="B7" s="360"/>
      <c r="C7" s="387" t="s">
        <v>1072</v>
      </c>
      <c r="D7" s="387" t="s">
        <v>152</v>
      </c>
      <c r="E7" s="387" t="s">
        <v>153</v>
      </c>
      <c r="F7" s="387" t="s">
        <v>154</v>
      </c>
      <c r="G7" s="344"/>
    </row>
    <row r="8" spans="1:7">
      <c r="A8" s="17" t="s">
        <v>1175</v>
      </c>
      <c r="B8" s="361" t="s">
        <v>156</v>
      </c>
      <c r="C8" s="387" t="s">
        <v>1073</v>
      </c>
      <c r="D8" s="388" t="s">
        <v>157</v>
      </c>
      <c r="E8" s="388" t="s">
        <v>158</v>
      </c>
      <c r="F8" s="388" t="s">
        <v>159</v>
      </c>
      <c r="G8" s="344"/>
    </row>
    <row r="9" spans="1:7">
      <c r="B9" s="360"/>
      <c r="C9" s="386"/>
      <c r="D9" s="387"/>
      <c r="E9" s="387"/>
      <c r="F9" s="387"/>
      <c r="G9" s="344" t="s">
        <v>160</v>
      </c>
    </row>
    <row r="10" spans="1:7">
      <c r="A10" s="14" t="s">
        <v>161</v>
      </c>
      <c r="B10" s="358"/>
      <c r="C10" s="385">
        <v>0</v>
      </c>
      <c r="D10" s="385">
        <v>0</v>
      </c>
      <c r="E10" s="385">
        <v>0</v>
      </c>
      <c r="F10" s="385">
        <v>3</v>
      </c>
      <c r="G10" s="342">
        <f>SUM(C10+D10+E10+F10)</f>
        <v>3</v>
      </c>
    </row>
    <row r="11" spans="1:7">
      <c r="A11" s="14" t="s">
        <v>162</v>
      </c>
      <c r="B11" s="358"/>
      <c r="C11" s="385">
        <v>0</v>
      </c>
      <c r="D11" s="385">
        <v>0</v>
      </c>
      <c r="E11" s="385">
        <v>0</v>
      </c>
      <c r="F11" s="385">
        <v>6</v>
      </c>
      <c r="G11" s="342">
        <f>SUM(C11+D11+E11+F11)</f>
        <v>6</v>
      </c>
    </row>
    <row r="12" spans="1:7" ht="12.75">
      <c r="B12" s="358"/>
      <c r="C12" s="383"/>
      <c r="D12" s="384"/>
      <c r="E12" s="384"/>
      <c r="F12" s="384"/>
      <c r="G12" s="341"/>
    </row>
    <row r="13" spans="1:7" ht="12.75">
      <c r="B13" s="358"/>
      <c r="C13" s="383"/>
      <c r="D13" s="384"/>
      <c r="E13" s="384"/>
      <c r="F13" s="384"/>
      <c r="G13" s="341"/>
    </row>
    <row r="14" spans="1:7">
      <c r="A14" s="14" t="s">
        <v>151</v>
      </c>
      <c r="B14" s="360"/>
      <c r="C14" s="387" t="s">
        <v>1072</v>
      </c>
      <c r="D14" s="387" t="s">
        <v>152</v>
      </c>
      <c r="E14" s="387" t="s">
        <v>153</v>
      </c>
      <c r="F14" s="387" t="s">
        <v>154</v>
      </c>
      <c r="G14" s="344"/>
    </row>
    <row r="15" spans="1:7">
      <c r="A15" s="17" t="s">
        <v>515</v>
      </c>
      <c r="B15" s="361" t="s">
        <v>156</v>
      </c>
      <c r="C15" s="387" t="s">
        <v>1073</v>
      </c>
      <c r="D15" s="388" t="s">
        <v>157</v>
      </c>
      <c r="E15" s="388" t="s">
        <v>158</v>
      </c>
      <c r="F15" s="388" t="s">
        <v>159</v>
      </c>
      <c r="G15" s="344"/>
    </row>
    <row r="16" spans="1:7">
      <c r="A16" s="35" t="s">
        <v>516</v>
      </c>
      <c r="B16" s="360"/>
      <c r="C16" s="386"/>
      <c r="D16" s="387"/>
      <c r="E16" s="387"/>
      <c r="F16" s="387"/>
      <c r="G16" s="344" t="s">
        <v>160</v>
      </c>
    </row>
    <row r="17" spans="1:7">
      <c r="A17" s="14" t="s">
        <v>161</v>
      </c>
      <c r="B17" s="358"/>
      <c r="C17" s="385">
        <v>0</v>
      </c>
      <c r="D17" s="385">
        <v>0</v>
      </c>
      <c r="E17" s="385">
        <v>2</v>
      </c>
      <c r="F17" s="385">
        <v>5</v>
      </c>
      <c r="G17" s="342">
        <f>SUM(C17+D17+E17+F17)</f>
        <v>7</v>
      </c>
    </row>
    <row r="18" spans="1:7">
      <c r="A18" s="14" t="s">
        <v>162</v>
      </c>
      <c r="B18" s="358"/>
      <c r="C18" s="385">
        <v>0</v>
      </c>
      <c r="D18" s="385">
        <v>0</v>
      </c>
      <c r="E18" s="385">
        <v>8</v>
      </c>
      <c r="F18" s="385">
        <v>11</v>
      </c>
      <c r="G18" s="342">
        <f>SUM(C18+D18+E18+F18)</f>
        <v>19</v>
      </c>
    </row>
    <row r="19" spans="1:7" ht="12.75">
      <c r="B19" s="358"/>
      <c r="C19" s="383"/>
      <c r="D19" s="384"/>
      <c r="E19" s="384"/>
      <c r="F19" s="384"/>
      <c r="G19" s="341"/>
    </row>
    <row r="20" spans="1:7" ht="12.75">
      <c r="B20" s="358"/>
      <c r="C20" s="383"/>
      <c r="D20" s="384"/>
      <c r="E20" s="384"/>
      <c r="F20" s="384"/>
      <c r="G20" s="341"/>
    </row>
    <row r="21" spans="1:7">
      <c r="A21" s="14" t="s">
        <v>151</v>
      </c>
      <c r="B21" s="360"/>
      <c r="C21" s="387" t="s">
        <v>1072</v>
      </c>
      <c r="D21" s="387" t="s">
        <v>152</v>
      </c>
      <c r="E21" s="387" t="s">
        <v>153</v>
      </c>
      <c r="F21" s="387" t="s">
        <v>154</v>
      </c>
      <c r="G21" s="344"/>
    </row>
    <row r="22" spans="1:7">
      <c r="A22" s="17" t="s">
        <v>515</v>
      </c>
      <c r="B22" s="361" t="s">
        <v>156</v>
      </c>
      <c r="C22" s="387" t="s">
        <v>1073</v>
      </c>
      <c r="D22" s="388" t="s">
        <v>157</v>
      </c>
      <c r="E22" s="388" t="s">
        <v>158</v>
      </c>
      <c r="F22" s="388" t="s">
        <v>159</v>
      </c>
      <c r="G22" s="344"/>
    </row>
    <row r="23" spans="1:7">
      <c r="A23" s="35" t="s">
        <v>517</v>
      </c>
      <c r="B23" s="360"/>
      <c r="C23" s="386"/>
      <c r="D23" s="387"/>
      <c r="E23" s="387"/>
      <c r="F23" s="387"/>
      <c r="G23" s="344" t="s">
        <v>160</v>
      </c>
    </row>
    <row r="24" spans="1:7">
      <c r="A24" s="14" t="s">
        <v>161</v>
      </c>
      <c r="B24" s="358"/>
      <c r="C24" s="385">
        <v>0</v>
      </c>
      <c r="D24" s="385">
        <v>0</v>
      </c>
      <c r="E24" s="385">
        <v>0</v>
      </c>
      <c r="F24" s="385">
        <v>0</v>
      </c>
      <c r="G24" s="342">
        <v>0</v>
      </c>
    </row>
    <row r="25" spans="1:7">
      <c r="A25" s="14" t="s">
        <v>162</v>
      </c>
      <c r="B25" s="358"/>
      <c r="C25" s="385">
        <v>0</v>
      </c>
      <c r="D25" s="385">
        <v>0</v>
      </c>
      <c r="E25" s="385">
        <v>0</v>
      </c>
      <c r="F25" s="385">
        <v>0</v>
      </c>
      <c r="G25" s="342">
        <v>0</v>
      </c>
    </row>
    <row r="26" spans="1:7" ht="12.75">
      <c r="B26" s="358"/>
      <c r="C26" s="383"/>
      <c r="D26" s="384"/>
      <c r="E26" s="384"/>
      <c r="F26" s="384"/>
      <c r="G26" s="341"/>
    </row>
    <row r="27" spans="1:7" ht="12.75">
      <c r="B27" s="358"/>
      <c r="C27" s="383"/>
      <c r="D27" s="384"/>
      <c r="E27" s="384"/>
      <c r="F27" s="384"/>
      <c r="G27" s="341"/>
    </row>
    <row r="28" spans="1:7">
      <c r="A28" s="14" t="s">
        <v>151</v>
      </c>
      <c r="B28" s="360"/>
      <c r="C28" s="387" t="s">
        <v>1072</v>
      </c>
      <c r="D28" s="387" t="s">
        <v>152</v>
      </c>
      <c r="E28" s="387" t="s">
        <v>153</v>
      </c>
      <c r="F28" s="387" t="s">
        <v>154</v>
      </c>
      <c r="G28" s="344"/>
    </row>
    <row r="29" spans="1:7">
      <c r="A29" s="35" t="s">
        <v>518</v>
      </c>
      <c r="B29" s="361" t="s">
        <v>156</v>
      </c>
      <c r="C29" s="387" t="s">
        <v>1073</v>
      </c>
      <c r="D29" s="388" t="s">
        <v>157</v>
      </c>
      <c r="E29" s="388" t="s">
        <v>158</v>
      </c>
      <c r="F29" s="388" t="s">
        <v>159</v>
      </c>
      <c r="G29" s="344"/>
    </row>
    <row r="30" spans="1:7">
      <c r="B30" s="360"/>
      <c r="C30" s="386"/>
      <c r="D30" s="387"/>
      <c r="E30" s="387"/>
      <c r="F30" s="387"/>
      <c r="G30" s="344" t="s">
        <v>160</v>
      </c>
    </row>
    <row r="31" spans="1:7">
      <c r="A31" s="14" t="s">
        <v>161</v>
      </c>
      <c r="B31" s="358"/>
      <c r="C31" s="385">
        <v>0</v>
      </c>
      <c r="D31" s="385">
        <v>0</v>
      </c>
      <c r="E31" s="385">
        <v>2</v>
      </c>
      <c r="F31" s="385">
        <v>8</v>
      </c>
      <c r="G31" s="342">
        <f>C31+D31+E31+F31</f>
        <v>10</v>
      </c>
    </row>
    <row r="32" spans="1:7">
      <c r="A32" s="14" t="s">
        <v>162</v>
      </c>
      <c r="B32" s="358"/>
      <c r="C32" s="385">
        <v>0</v>
      </c>
      <c r="D32" s="385">
        <v>2</v>
      </c>
      <c r="E32" s="385">
        <v>2</v>
      </c>
      <c r="F32" s="385">
        <v>6</v>
      </c>
      <c r="G32" s="342">
        <f>C32+D32+E32+F32</f>
        <v>10</v>
      </c>
    </row>
    <row r="33" spans="1:7" ht="12.75">
      <c r="B33" s="358"/>
      <c r="C33" s="383"/>
      <c r="D33" s="384"/>
      <c r="E33" s="384"/>
      <c r="F33" s="384"/>
      <c r="G33" s="341"/>
    </row>
    <row r="34" spans="1:7" ht="12.75">
      <c r="B34" s="358"/>
      <c r="C34" s="383"/>
      <c r="D34" s="384"/>
      <c r="E34" s="384"/>
      <c r="F34" s="384"/>
      <c r="G34" s="341"/>
    </row>
    <row r="35" spans="1:7">
      <c r="A35" s="14" t="s">
        <v>151</v>
      </c>
      <c r="B35" s="360"/>
      <c r="C35" s="387" t="s">
        <v>1072</v>
      </c>
      <c r="D35" s="387" t="s">
        <v>152</v>
      </c>
      <c r="E35" s="387" t="s">
        <v>153</v>
      </c>
      <c r="F35" s="387" t="s">
        <v>154</v>
      </c>
      <c r="G35" s="344"/>
    </row>
    <row r="36" spans="1:7">
      <c r="A36" s="35" t="s">
        <v>519</v>
      </c>
      <c r="B36" s="361" t="s">
        <v>156</v>
      </c>
      <c r="C36" s="387" t="s">
        <v>1073</v>
      </c>
      <c r="D36" s="388" t="s">
        <v>157</v>
      </c>
      <c r="E36" s="388" t="s">
        <v>158</v>
      </c>
      <c r="F36" s="388" t="s">
        <v>159</v>
      </c>
      <c r="G36" s="344"/>
    </row>
    <row r="37" spans="1:7">
      <c r="B37" s="360"/>
      <c r="C37" s="386"/>
      <c r="D37" s="387"/>
      <c r="E37" s="387"/>
      <c r="F37" s="387"/>
      <c r="G37" s="344" t="s">
        <v>160</v>
      </c>
    </row>
    <row r="38" spans="1:7">
      <c r="A38" s="14" t="s">
        <v>161</v>
      </c>
      <c r="B38" s="358"/>
      <c r="C38" s="385">
        <v>0</v>
      </c>
      <c r="D38" s="385">
        <v>0</v>
      </c>
      <c r="E38" s="385">
        <v>1</v>
      </c>
      <c r="F38" s="385">
        <v>3</v>
      </c>
      <c r="G38" s="342">
        <f>SUM(C38+D38+E38+F38)</f>
        <v>4</v>
      </c>
    </row>
    <row r="39" spans="1:7">
      <c r="A39" s="14" t="s">
        <v>162</v>
      </c>
      <c r="B39" s="358"/>
      <c r="C39" s="385">
        <v>0</v>
      </c>
      <c r="D39" s="385">
        <v>0</v>
      </c>
      <c r="E39" s="385">
        <v>1</v>
      </c>
      <c r="F39" s="385">
        <v>5</v>
      </c>
      <c r="G39" s="342">
        <f>SUM(C39+D39+E39+F39)</f>
        <v>6</v>
      </c>
    </row>
    <row r="40" spans="1:7" ht="12.75">
      <c r="B40" s="358"/>
      <c r="C40" s="383"/>
      <c r="D40" s="384"/>
      <c r="E40" s="384"/>
      <c r="F40" s="384"/>
      <c r="G40" s="341"/>
    </row>
    <row r="41" spans="1:7" ht="12.75">
      <c r="B41" s="358"/>
      <c r="C41" s="383"/>
      <c r="D41" s="384"/>
      <c r="E41" s="384"/>
      <c r="F41" s="384"/>
      <c r="G41" s="341"/>
    </row>
    <row r="42" spans="1:7">
      <c r="A42" s="14" t="s">
        <v>151</v>
      </c>
      <c r="B42" s="360"/>
      <c r="C42" s="387" t="s">
        <v>1072</v>
      </c>
      <c r="D42" s="387" t="s">
        <v>152</v>
      </c>
      <c r="E42" s="387" t="s">
        <v>153</v>
      </c>
      <c r="F42" s="387" t="s">
        <v>154</v>
      </c>
      <c r="G42" s="344"/>
    </row>
    <row r="43" spans="1:7">
      <c r="A43" s="17" t="s">
        <v>1174</v>
      </c>
      <c r="B43" s="361" t="s">
        <v>156</v>
      </c>
      <c r="C43" s="387" t="s">
        <v>1073</v>
      </c>
      <c r="D43" s="388" t="s">
        <v>157</v>
      </c>
      <c r="E43" s="388" t="s">
        <v>158</v>
      </c>
      <c r="F43" s="388" t="s">
        <v>159</v>
      </c>
      <c r="G43" s="344"/>
    </row>
    <row r="44" spans="1:7">
      <c r="A44" s="35" t="s">
        <v>520</v>
      </c>
      <c r="B44" s="360"/>
      <c r="C44" s="386"/>
      <c r="D44" s="387"/>
      <c r="E44" s="387"/>
      <c r="F44" s="387"/>
      <c r="G44" s="344" t="s">
        <v>160</v>
      </c>
    </row>
    <row r="45" spans="1:7">
      <c r="A45" s="14" t="s">
        <v>161</v>
      </c>
      <c r="B45" s="358"/>
      <c r="C45" s="385">
        <v>0</v>
      </c>
      <c r="D45" s="385">
        <v>0</v>
      </c>
      <c r="E45" s="385">
        <v>1</v>
      </c>
      <c r="F45" s="385">
        <v>8</v>
      </c>
      <c r="G45" s="342">
        <f>SUM(C45+D45+E45+F45)</f>
        <v>9</v>
      </c>
    </row>
    <row r="46" spans="1:7">
      <c r="A46" s="14" t="s">
        <v>162</v>
      </c>
      <c r="B46" s="358"/>
      <c r="C46" s="385">
        <v>0</v>
      </c>
      <c r="D46" s="385">
        <v>0</v>
      </c>
      <c r="E46" s="385">
        <v>0</v>
      </c>
      <c r="F46" s="385">
        <v>2</v>
      </c>
      <c r="G46" s="342">
        <f>SUM(C46+D46+E46+F46)</f>
        <v>2</v>
      </c>
    </row>
    <row r="47" spans="1:7" ht="12.75">
      <c r="B47" s="358"/>
      <c r="C47" s="383"/>
      <c r="D47" s="384"/>
      <c r="E47" s="384"/>
      <c r="F47" s="384"/>
      <c r="G47" s="341"/>
    </row>
    <row r="48" spans="1:7" ht="12.75">
      <c r="B48" s="358"/>
      <c r="C48" s="383"/>
      <c r="D48" s="384"/>
      <c r="E48" s="384"/>
      <c r="F48" s="384"/>
      <c r="G48" s="341"/>
    </row>
    <row r="49" spans="1:7">
      <c r="A49" s="14" t="s">
        <v>151</v>
      </c>
      <c r="B49" s="360"/>
      <c r="C49" s="387" t="s">
        <v>1072</v>
      </c>
      <c r="D49" s="387" t="s">
        <v>152</v>
      </c>
      <c r="E49" s="387" t="s">
        <v>153</v>
      </c>
      <c r="F49" s="387" t="s">
        <v>154</v>
      </c>
      <c r="G49" s="344"/>
    </row>
    <row r="50" spans="1:7">
      <c r="A50" s="17" t="s">
        <v>1174</v>
      </c>
      <c r="B50" s="361" t="s">
        <v>156</v>
      </c>
      <c r="C50" s="387" t="s">
        <v>1073</v>
      </c>
      <c r="D50" s="388" t="s">
        <v>157</v>
      </c>
      <c r="E50" s="388" t="s">
        <v>158</v>
      </c>
      <c r="F50" s="388" t="s">
        <v>159</v>
      </c>
      <c r="G50" s="344"/>
    </row>
    <row r="51" spans="1:7">
      <c r="A51" s="35" t="s">
        <v>521</v>
      </c>
      <c r="B51" s="360"/>
      <c r="C51" s="386"/>
      <c r="D51" s="387"/>
      <c r="E51" s="387"/>
      <c r="F51" s="387"/>
      <c r="G51" s="344" t="s">
        <v>160</v>
      </c>
    </row>
    <row r="52" spans="1:7">
      <c r="A52" s="14" t="s">
        <v>161</v>
      </c>
      <c r="B52" s="358"/>
      <c r="C52" s="385">
        <v>0</v>
      </c>
      <c r="D52" s="385">
        <v>0</v>
      </c>
      <c r="E52" s="385">
        <v>0</v>
      </c>
      <c r="F52" s="385">
        <v>0</v>
      </c>
      <c r="G52" s="342">
        <v>0</v>
      </c>
    </row>
    <row r="53" spans="1:7">
      <c r="A53" s="14" t="s">
        <v>162</v>
      </c>
      <c r="B53" s="358"/>
      <c r="C53" s="385">
        <v>0</v>
      </c>
      <c r="D53" s="385">
        <v>0</v>
      </c>
      <c r="E53" s="385">
        <v>0</v>
      </c>
      <c r="F53" s="385">
        <v>0</v>
      </c>
      <c r="G53" s="342">
        <v>0</v>
      </c>
    </row>
    <row r="54" spans="1:7" ht="12.75">
      <c r="B54" s="358"/>
      <c r="C54" s="383"/>
      <c r="D54" s="384"/>
      <c r="E54" s="384"/>
      <c r="F54" s="384"/>
      <c r="G54" s="341"/>
    </row>
    <row r="55" spans="1:7" ht="12.75">
      <c r="B55" s="358"/>
      <c r="C55" s="383"/>
      <c r="D55" s="384"/>
      <c r="E55" s="384"/>
      <c r="F55" s="384"/>
      <c r="G55" s="341"/>
    </row>
    <row r="56" spans="1:7">
      <c r="A56" s="14" t="s">
        <v>151</v>
      </c>
      <c r="B56" s="360"/>
      <c r="C56" s="387" t="s">
        <v>1072</v>
      </c>
      <c r="D56" s="387" t="s">
        <v>152</v>
      </c>
      <c r="E56" s="387" t="s">
        <v>153</v>
      </c>
      <c r="F56" s="387" t="s">
        <v>154</v>
      </c>
      <c r="G56" s="344"/>
    </row>
    <row r="57" spans="1:7">
      <c r="A57" s="17" t="s">
        <v>1174</v>
      </c>
      <c r="B57" s="361" t="s">
        <v>156</v>
      </c>
      <c r="C57" s="387" t="s">
        <v>1073</v>
      </c>
      <c r="D57" s="388" t="s">
        <v>157</v>
      </c>
      <c r="E57" s="388" t="s">
        <v>158</v>
      </c>
      <c r="F57" s="388" t="s">
        <v>159</v>
      </c>
      <c r="G57" s="344"/>
    </row>
    <row r="58" spans="1:7">
      <c r="A58" s="36" t="s">
        <v>522</v>
      </c>
      <c r="B58" s="360"/>
      <c r="C58" s="386"/>
      <c r="D58" s="387"/>
      <c r="E58" s="387"/>
      <c r="F58" s="387"/>
      <c r="G58" s="344" t="s">
        <v>160</v>
      </c>
    </row>
    <row r="59" spans="1:7">
      <c r="A59" s="14" t="s">
        <v>161</v>
      </c>
      <c r="B59" s="358"/>
      <c r="C59" s="385">
        <v>0</v>
      </c>
      <c r="D59" s="385">
        <v>0</v>
      </c>
      <c r="E59" s="385">
        <v>0</v>
      </c>
      <c r="F59" s="385">
        <v>0</v>
      </c>
      <c r="G59" s="342">
        <v>0</v>
      </c>
    </row>
    <row r="60" spans="1:7">
      <c r="A60" s="14" t="s">
        <v>162</v>
      </c>
      <c r="B60" s="358"/>
      <c r="C60" s="385">
        <v>0</v>
      </c>
      <c r="D60" s="385">
        <v>0</v>
      </c>
      <c r="E60" s="385">
        <v>0</v>
      </c>
      <c r="F60" s="385">
        <v>0</v>
      </c>
      <c r="G60" s="342">
        <v>0</v>
      </c>
    </row>
    <row r="61" spans="1:7" ht="12.75">
      <c r="B61" s="358"/>
      <c r="C61" s="383"/>
      <c r="D61" s="384"/>
      <c r="E61" s="384"/>
      <c r="F61" s="384"/>
      <c r="G61" s="341"/>
    </row>
    <row r="62" spans="1:7" ht="12.75">
      <c r="B62" s="358"/>
      <c r="C62" s="383"/>
      <c r="D62" s="384"/>
      <c r="E62" s="384"/>
      <c r="F62" s="384"/>
      <c r="G62" s="341"/>
    </row>
    <row r="63" spans="1:7">
      <c r="A63" s="14" t="s">
        <v>151</v>
      </c>
      <c r="B63" s="360"/>
      <c r="C63" s="387" t="s">
        <v>1072</v>
      </c>
      <c r="D63" s="387" t="s">
        <v>152</v>
      </c>
      <c r="E63" s="387" t="s">
        <v>153</v>
      </c>
      <c r="F63" s="387" t="s">
        <v>154</v>
      </c>
      <c r="G63" s="344"/>
    </row>
    <row r="64" spans="1:7">
      <c r="A64" s="17" t="s">
        <v>1174</v>
      </c>
      <c r="B64" s="361" t="s">
        <v>156</v>
      </c>
      <c r="C64" s="387" t="s">
        <v>1073</v>
      </c>
      <c r="D64" s="388" t="s">
        <v>157</v>
      </c>
      <c r="E64" s="388" t="s">
        <v>158</v>
      </c>
      <c r="F64" s="388" t="s">
        <v>159</v>
      </c>
      <c r="G64" s="344"/>
    </row>
    <row r="65" spans="1:7">
      <c r="A65" s="35" t="s">
        <v>523</v>
      </c>
      <c r="B65" s="360"/>
      <c r="C65" s="386"/>
      <c r="D65" s="387"/>
      <c r="E65" s="387"/>
      <c r="F65" s="387"/>
      <c r="G65" s="344" t="s">
        <v>160</v>
      </c>
    </row>
    <row r="66" spans="1:7">
      <c r="A66" s="14" t="s">
        <v>161</v>
      </c>
      <c r="B66" s="358"/>
      <c r="C66" s="385">
        <v>0</v>
      </c>
      <c r="D66" s="385">
        <v>0</v>
      </c>
      <c r="E66" s="385">
        <v>0</v>
      </c>
      <c r="F66" s="385">
        <v>0</v>
      </c>
      <c r="G66" s="342">
        <v>0</v>
      </c>
    </row>
    <row r="67" spans="1:7">
      <c r="A67" s="14" t="s">
        <v>162</v>
      </c>
      <c r="B67" s="358"/>
      <c r="C67" s="385">
        <v>0</v>
      </c>
      <c r="D67" s="385">
        <v>0</v>
      </c>
      <c r="E67" s="385">
        <v>0</v>
      </c>
      <c r="F67" s="385">
        <v>0</v>
      </c>
      <c r="G67" s="342">
        <v>0</v>
      </c>
    </row>
    <row r="68" spans="1:7" ht="12.75">
      <c r="B68" s="358"/>
      <c r="C68" s="383"/>
      <c r="D68" s="384"/>
      <c r="E68" s="384"/>
      <c r="F68" s="384"/>
      <c r="G68" s="341"/>
    </row>
    <row r="69" spans="1:7" ht="12.75">
      <c r="B69" s="358"/>
      <c r="C69" s="383"/>
      <c r="D69" s="384"/>
      <c r="E69" s="384"/>
      <c r="F69" s="384"/>
      <c r="G69" s="341"/>
    </row>
    <row r="70" spans="1:7">
      <c r="A70" s="14" t="s">
        <v>151</v>
      </c>
      <c r="B70" s="360"/>
      <c r="C70" s="387" t="s">
        <v>1072</v>
      </c>
      <c r="D70" s="387" t="s">
        <v>152</v>
      </c>
      <c r="E70" s="387" t="s">
        <v>153</v>
      </c>
      <c r="F70" s="387" t="s">
        <v>154</v>
      </c>
      <c r="G70" s="344"/>
    </row>
    <row r="71" spans="1:7">
      <c r="A71" s="37" t="s">
        <v>524</v>
      </c>
      <c r="B71" s="361" t="s">
        <v>156</v>
      </c>
      <c r="C71" s="387" t="s">
        <v>1073</v>
      </c>
      <c r="D71" s="388" t="s">
        <v>157</v>
      </c>
      <c r="E71" s="388" t="s">
        <v>158</v>
      </c>
      <c r="F71" s="388" t="s">
        <v>159</v>
      </c>
      <c r="G71" s="344"/>
    </row>
    <row r="72" spans="1:7">
      <c r="B72" s="360"/>
      <c r="C72" s="386"/>
      <c r="D72" s="387"/>
      <c r="E72" s="387"/>
      <c r="F72" s="387"/>
      <c r="G72" s="344" t="s">
        <v>160</v>
      </c>
    </row>
    <row r="73" spans="1:7">
      <c r="A73" s="14" t="s">
        <v>161</v>
      </c>
      <c r="B73" s="358"/>
      <c r="C73" s="385">
        <v>0</v>
      </c>
      <c r="D73" s="385">
        <v>0</v>
      </c>
      <c r="E73" s="385">
        <v>0</v>
      </c>
      <c r="F73" s="385">
        <v>0</v>
      </c>
      <c r="G73" s="342">
        <v>0</v>
      </c>
    </row>
    <row r="74" spans="1:7">
      <c r="A74" s="14" t="s">
        <v>162</v>
      </c>
      <c r="B74" s="358"/>
      <c r="C74" s="385">
        <v>0</v>
      </c>
      <c r="D74" s="385">
        <v>0</v>
      </c>
      <c r="E74" s="385">
        <v>0</v>
      </c>
      <c r="F74" s="385">
        <v>0</v>
      </c>
      <c r="G74" s="342">
        <v>0</v>
      </c>
    </row>
    <row r="75" spans="1:7" ht="12.75">
      <c r="B75" s="358"/>
      <c r="C75" s="383"/>
      <c r="D75" s="384"/>
      <c r="E75" s="384"/>
      <c r="F75" s="384"/>
      <c r="G75" s="341"/>
    </row>
    <row r="76" spans="1:7" ht="12.75">
      <c r="B76" s="358"/>
      <c r="C76" s="383"/>
      <c r="D76" s="384"/>
      <c r="E76" s="384"/>
      <c r="F76" s="384"/>
      <c r="G76" s="341"/>
    </row>
    <row r="77" spans="1:7">
      <c r="A77" s="14" t="s">
        <v>151</v>
      </c>
      <c r="B77" s="360"/>
      <c r="C77" s="387" t="s">
        <v>1072</v>
      </c>
      <c r="D77" s="387" t="s">
        <v>152</v>
      </c>
      <c r="E77" s="387" t="s">
        <v>153</v>
      </c>
      <c r="F77" s="387" t="s">
        <v>154</v>
      </c>
      <c r="G77" s="344"/>
    </row>
    <row r="78" spans="1:7" ht="23.25" customHeight="1">
      <c r="A78" s="37" t="s">
        <v>525</v>
      </c>
      <c r="B78" s="361" t="s">
        <v>156</v>
      </c>
      <c r="C78" s="387" t="s">
        <v>1073</v>
      </c>
      <c r="D78" s="388" t="s">
        <v>157</v>
      </c>
      <c r="E78" s="388" t="s">
        <v>158</v>
      </c>
      <c r="F78" s="388" t="s">
        <v>159</v>
      </c>
      <c r="G78" s="344"/>
    </row>
    <row r="79" spans="1:7">
      <c r="B79" s="360"/>
      <c r="C79" s="386"/>
      <c r="D79" s="387"/>
      <c r="E79" s="387"/>
      <c r="F79" s="387"/>
      <c r="G79" s="344" t="s">
        <v>160</v>
      </c>
    </row>
    <row r="80" spans="1:7">
      <c r="A80" s="14" t="s">
        <v>161</v>
      </c>
      <c r="B80" s="358"/>
      <c r="C80" s="385">
        <v>0</v>
      </c>
      <c r="D80" s="385">
        <v>0</v>
      </c>
      <c r="E80" s="385">
        <v>0</v>
      </c>
      <c r="F80" s="385">
        <v>0</v>
      </c>
      <c r="G80" s="342">
        <v>0</v>
      </c>
    </row>
    <row r="81" spans="1:7">
      <c r="A81" s="14" t="s">
        <v>162</v>
      </c>
      <c r="B81" s="358"/>
      <c r="C81" s="385">
        <v>0</v>
      </c>
      <c r="D81" s="385">
        <v>0</v>
      </c>
      <c r="E81" s="385">
        <v>0</v>
      </c>
      <c r="F81" s="385">
        <v>0</v>
      </c>
      <c r="G81" s="342">
        <v>0</v>
      </c>
    </row>
    <row r="82" spans="1:7" ht="12.75">
      <c r="B82" s="358"/>
      <c r="C82" s="383"/>
      <c r="D82" s="384"/>
      <c r="E82" s="384"/>
      <c r="F82" s="384"/>
      <c r="G82" s="341"/>
    </row>
    <row r="83" spans="1:7" ht="12.75">
      <c r="B83" s="358"/>
      <c r="C83" s="383"/>
      <c r="D83" s="384"/>
      <c r="E83" s="384"/>
      <c r="F83" s="384"/>
      <c r="G83" s="341"/>
    </row>
    <row r="84" spans="1:7">
      <c r="A84" s="14" t="s">
        <v>151</v>
      </c>
      <c r="B84" s="360"/>
      <c r="C84" s="387" t="s">
        <v>1072</v>
      </c>
      <c r="D84" s="387" t="s">
        <v>152</v>
      </c>
      <c r="E84" s="387" t="s">
        <v>153</v>
      </c>
      <c r="F84" s="387" t="s">
        <v>154</v>
      </c>
      <c r="G84" s="344"/>
    </row>
    <row r="85" spans="1:7" ht="30.75" customHeight="1">
      <c r="A85" s="37" t="s">
        <v>526</v>
      </c>
      <c r="B85" s="361" t="s">
        <v>156</v>
      </c>
      <c r="C85" s="387" t="s">
        <v>1073</v>
      </c>
      <c r="D85" s="388" t="s">
        <v>157</v>
      </c>
      <c r="E85" s="388" t="s">
        <v>158</v>
      </c>
      <c r="F85" s="388" t="s">
        <v>159</v>
      </c>
      <c r="G85" s="344"/>
    </row>
    <row r="86" spans="1:7">
      <c r="B86" s="360"/>
      <c r="C86" s="386"/>
      <c r="D86" s="387"/>
      <c r="E86" s="387"/>
      <c r="F86" s="387"/>
      <c r="G86" s="344" t="s">
        <v>160</v>
      </c>
    </row>
    <row r="87" spans="1:7">
      <c r="A87" s="14" t="s">
        <v>161</v>
      </c>
      <c r="B87" s="358"/>
      <c r="C87" s="385">
        <v>0</v>
      </c>
      <c r="D87" s="385">
        <v>0</v>
      </c>
      <c r="E87" s="385">
        <v>0</v>
      </c>
      <c r="F87" s="385">
        <v>0</v>
      </c>
      <c r="G87" s="342">
        <v>0</v>
      </c>
    </row>
    <row r="88" spans="1:7">
      <c r="A88" s="14" t="s">
        <v>162</v>
      </c>
      <c r="B88" s="358"/>
      <c r="C88" s="385">
        <v>0</v>
      </c>
      <c r="D88" s="385">
        <v>0</v>
      </c>
      <c r="E88" s="385">
        <v>0</v>
      </c>
      <c r="F88" s="385">
        <v>0</v>
      </c>
      <c r="G88" s="342">
        <v>0</v>
      </c>
    </row>
    <row r="89" spans="1:7" ht="12.75">
      <c r="B89" s="358"/>
      <c r="C89" s="383"/>
      <c r="D89" s="384"/>
      <c r="E89" s="384"/>
      <c r="F89" s="384"/>
      <c r="G89" s="341"/>
    </row>
    <row r="90" spans="1:7" ht="12.75">
      <c r="B90" s="358"/>
      <c r="C90" s="383"/>
      <c r="D90" s="384"/>
      <c r="E90" s="384"/>
      <c r="F90" s="384"/>
      <c r="G90" s="341"/>
    </row>
    <row r="91" spans="1:7">
      <c r="A91" s="14" t="s">
        <v>151</v>
      </c>
      <c r="B91" s="360"/>
      <c r="C91" s="387" t="s">
        <v>1072</v>
      </c>
      <c r="D91" s="387" t="s">
        <v>152</v>
      </c>
      <c r="E91" s="387" t="s">
        <v>153</v>
      </c>
      <c r="F91" s="387" t="s">
        <v>154</v>
      </c>
      <c r="G91" s="344"/>
    </row>
    <row r="92" spans="1:7" ht="21.75" customHeight="1">
      <c r="A92" s="37" t="s">
        <v>527</v>
      </c>
      <c r="B92" s="361" t="s">
        <v>156</v>
      </c>
      <c r="C92" s="387" t="s">
        <v>1073</v>
      </c>
      <c r="D92" s="388" t="s">
        <v>157</v>
      </c>
      <c r="E92" s="388" t="s">
        <v>158</v>
      </c>
      <c r="F92" s="388" t="s">
        <v>159</v>
      </c>
      <c r="G92" s="344"/>
    </row>
    <row r="93" spans="1:7">
      <c r="B93" s="360"/>
      <c r="C93" s="386"/>
      <c r="D93" s="387"/>
      <c r="E93" s="387"/>
      <c r="F93" s="387"/>
      <c r="G93" s="344" t="s">
        <v>160</v>
      </c>
    </row>
    <row r="94" spans="1:7">
      <c r="A94" s="14" t="s">
        <v>161</v>
      </c>
      <c r="B94" s="358"/>
      <c r="C94" s="385">
        <v>0</v>
      </c>
      <c r="D94" s="385">
        <v>0</v>
      </c>
      <c r="E94" s="385">
        <v>0</v>
      </c>
      <c r="F94" s="385">
        <v>0</v>
      </c>
      <c r="G94" s="342">
        <v>0</v>
      </c>
    </row>
    <row r="95" spans="1:7">
      <c r="A95" s="14" t="s">
        <v>162</v>
      </c>
      <c r="B95" s="358"/>
      <c r="C95" s="385">
        <v>0</v>
      </c>
      <c r="D95" s="385">
        <v>0</v>
      </c>
      <c r="E95" s="385">
        <v>0</v>
      </c>
      <c r="F95" s="385">
        <v>0</v>
      </c>
      <c r="G95" s="342">
        <v>0</v>
      </c>
    </row>
    <row r="96" spans="1:7" ht="12.75">
      <c r="B96" s="358"/>
      <c r="C96" s="383"/>
      <c r="D96" s="384"/>
      <c r="E96" s="384"/>
      <c r="F96" s="384"/>
      <c r="G96" s="341"/>
    </row>
    <row r="97" spans="1:7" ht="12.75">
      <c r="B97" s="358"/>
      <c r="C97" s="383"/>
      <c r="D97" s="384"/>
      <c r="E97" s="384"/>
      <c r="F97" s="384"/>
      <c r="G97" s="341"/>
    </row>
    <row r="98" spans="1:7">
      <c r="A98" s="14" t="s">
        <v>151</v>
      </c>
      <c r="B98" s="360"/>
      <c r="C98" s="387" t="s">
        <v>1072</v>
      </c>
      <c r="D98" s="387" t="s">
        <v>152</v>
      </c>
      <c r="E98" s="387" t="s">
        <v>153</v>
      </c>
      <c r="F98" s="387" t="s">
        <v>154</v>
      </c>
      <c r="G98" s="344"/>
    </row>
    <row r="99" spans="1:7" ht="12" customHeight="1">
      <c r="A99" s="38" t="s">
        <v>528</v>
      </c>
      <c r="B99" s="361" t="s">
        <v>156</v>
      </c>
      <c r="C99" s="387" t="s">
        <v>1073</v>
      </c>
      <c r="D99" s="388" t="s">
        <v>157</v>
      </c>
      <c r="E99" s="388" t="s">
        <v>158</v>
      </c>
      <c r="F99" s="388" t="s">
        <v>159</v>
      </c>
      <c r="G99" s="344"/>
    </row>
    <row r="100" spans="1:7">
      <c r="B100" s="360"/>
      <c r="C100" s="386"/>
      <c r="D100" s="387"/>
      <c r="E100" s="387"/>
      <c r="F100" s="387"/>
      <c r="G100" s="344" t="s">
        <v>160</v>
      </c>
    </row>
    <row r="101" spans="1:7">
      <c r="A101" s="14" t="s">
        <v>161</v>
      </c>
      <c r="B101" s="358"/>
      <c r="C101" s="385">
        <v>0</v>
      </c>
      <c r="D101" s="385">
        <v>0</v>
      </c>
      <c r="E101" s="385">
        <v>0</v>
      </c>
      <c r="F101" s="385">
        <v>0</v>
      </c>
      <c r="G101" s="342">
        <v>0</v>
      </c>
    </row>
    <row r="102" spans="1:7">
      <c r="A102" s="14" t="s">
        <v>162</v>
      </c>
      <c r="B102" s="358"/>
      <c r="C102" s="385">
        <v>0</v>
      </c>
      <c r="D102" s="385">
        <v>0</v>
      </c>
      <c r="E102" s="385">
        <v>0</v>
      </c>
      <c r="F102" s="385">
        <v>0</v>
      </c>
      <c r="G102" s="342">
        <v>0</v>
      </c>
    </row>
    <row r="103" spans="1:7" ht="12.75">
      <c r="B103" s="358"/>
      <c r="C103" s="383"/>
      <c r="D103" s="384"/>
      <c r="E103" s="384"/>
      <c r="F103" s="384"/>
      <c r="G103" s="341"/>
    </row>
    <row r="104" spans="1:7" ht="12.75">
      <c r="B104" s="358"/>
      <c r="C104" s="383"/>
      <c r="D104" s="384"/>
      <c r="E104" s="384"/>
      <c r="F104" s="384"/>
      <c r="G104" s="341"/>
    </row>
    <row r="105" spans="1:7">
      <c r="A105" s="14" t="s">
        <v>151</v>
      </c>
      <c r="B105" s="360"/>
      <c r="C105" s="387" t="s">
        <v>1072</v>
      </c>
      <c r="D105" s="387" t="s">
        <v>152</v>
      </c>
      <c r="E105" s="387" t="s">
        <v>153</v>
      </c>
      <c r="F105" s="387" t="s">
        <v>154</v>
      </c>
      <c r="G105" s="344"/>
    </row>
    <row r="106" spans="1:7">
      <c r="A106" s="35" t="s">
        <v>529</v>
      </c>
      <c r="B106" s="361" t="s">
        <v>156</v>
      </c>
      <c r="C106" s="387" t="s">
        <v>1073</v>
      </c>
      <c r="D106" s="388" t="s">
        <v>157</v>
      </c>
      <c r="E106" s="388" t="s">
        <v>158</v>
      </c>
      <c r="F106" s="388" t="s">
        <v>159</v>
      </c>
      <c r="G106" s="344"/>
    </row>
    <row r="107" spans="1:7">
      <c r="B107" s="360"/>
      <c r="C107" s="386"/>
      <c r="D107" s="387"/>
      <c r="E107" s="387"/>
      <c r="F107" s="387"/>
      <c r="G107" s="344" t="s">
        <v>160</v>
      </c>
    </row>
    <row r="108" spans="1:7">
      <c r="A108" s="14" t="s">
        <v>161</v>
      </c>
      <c r="B108" s="358"/>
      <c r="C108" s="385">
        <v>0</v>
      </c>
      <c r="D108" s="385">
        <v>1</v>
      </c>
      <c r="E108" s="385">
        <v>0</v>
      </c>
      <c r="F108" s="385">
        <v>2</v>
      </c>
      <c r="G108" s="342">
        <f>C108+D108+E108+F108</f>
        <v>3</v>
      </c>
    </row>
    <row r="109" spans="1:7">
      <c r="A109" s="14" t="s">
        <v>162</v>
      </c>
      <c r="B109" s="358"/>
      <c r="C109" s="385">
        <v>0</v>
      </c>
      <c r="D109" s="385">
        <v>0</v>
      </c>
      <c r="E109" s="385">
        <v>0</v>
      </c>
      <c r="F109" s="385">
        <v>0</v>
      </c>
      <c r="G109" s="342">
        <f>C109+D109+E109+F109</f>
        <v>0</v>
      </c>
    </row>
    <row r="110" spans="1:7">
      <c r="B110" s="358"/>
      <c r="C110" s="385"/>
      <c r="D110" s="385"/>
      <c r="E110" s="385"/>
      <c r="F110" s="385"/>
      <c r="G110" s="341"/>
    </row>
    <row r="111" spans="1:7" ht="12.75">
      <c r="B111" s="358"/>
      <c r="C111" s="383"/>
      <c r="D111" s="384"/>
      <c r="E111" s="384"/>
      <c r="F111" s="384"/>
      <c r="G111" s="341"/>
    </row>
    <row r="112" spans="1:7">
      <c r="A112" s="14" t="s">
        <v>151</v>
      </c>
      <c r="B112" s="360"/>
      <c r="C112" s="387" t="s">
        <v>1072</v>
      </c>
      <c r="D112" s="387" t="s">
        <v>152</v>
      </c>
      <c r="E112" s="387" t="s">
        <v>153</v>
      </c>
      <c r="F112" s="387" t="s">
        <v>154</v>
      </c>
      <c r="G112" s="344"/>
    </row>
    <row r="113" spans="1:7">
      <c r="A113" s="35" t="s">
        <v>530</v>
      </c>
      <c r="B113" s="361" t="s">
        <v>156</v>
      </c>
      <c r="C113" s="387" t="s">
        <v>1073</v>
      </c>
      <c r="D113" s="388" t="s">
        <v>157</v>
      </c>
      <c r="E113" s="388" t="s">
        <v>158</v>
      </c>
      <c r="F113" s="388" t="s">
        <v>159</v>
      </c>
      <c r="G113" s="344"/>
    </row>
    <row r="114" spans="1:7">
      <c r="A114" s="35"/>
      <c r="B114" s="360"/>
      <c r="C114" s="386"/>
      <c r="D114" s="387"/>
      <c r="E114" s="387"/>
      <c r="F114" s="387"/>
      <c r="G114" s="344" t="s">
        <v>160</v>
      </c>
    </row>
    <row r="115" spans="1:7">
      <c r="A115" s="14" t="s">
        <v>161</v>
      </c>
      <c r="B115" s="358"/>
      <c r="C115" s="385">
        <v>0</v>
      </c>
      <c r="D115" s="385">
        <v>1</v>
      </c>
      <c r="E115" s="385">
        <v>0</v>
      </c>
      <c r="F115" s="385">
        <v>2</v>
      </c>
      <c r="G115" s="342">
        <f>C115+D115+E115+F115</f>
        <v>3</v>
      </c>
    </row>
    <row r="116" spans="1:7">
      <c r="A116" s="14" t="s">
        <v>162</v>
      </c>
      <c r="B116" s="358"/>
      <c r="C116" s="385">
        <v>0</v>
      </c>
      <c r="D116" s="385">
        <v>0</v>
      </c>
      <c r="E116" s="385">
        <v>0</v>
      </c>
      <c r="F116" s="385">
        <v>0</v>
      </c>
      <c r="G116" s="342">
        <f>C116+D116+E116+F116</f>
        <v>0</v>
      </c>
    </row>
    <row r="117" spans="1:7" ht="12.75">
      <c r="B117" s="358"/>
      <c r="C117" s="383"/>
      <c r="D117" s="384"/>
      <c r="E117" s="384"/>
      <c r="F117" s="384"/>
      <c r="G117" s="341"/>
    </row>
    <row r="118" spans="1:7" ht="12.75">
      <c r="B118" s="358"/>
      <c r="C118" s="383"/>
      <c r="D118" s="384"/>
      <c r="E118" s="384"/>
      <c r="F118" s="384"/>
      <c r="G118" s="341"/>
    </row>
    <row r="119" spans="1:7">
      <c r="A119" s="14" t="s">
        <v>151</v>
      </c>
      <c r="B119" s="360"/>
      <c r="C119" s="387" t="s">
        <v>1072</v>
      </c>
      <c r="D119" s="387" t="s">
        <v>152</v>
      </c>
      <c r="E119" s="387" t="s">
        <v>153</v>
      </c>
      <c r="F119" s="387" t="s">
        <v>154</v>
      </c>
      <c r="G119" s="344"/>
    </row>
    <row r="120" spans="1:7">
      <c r="A120" s="17" t="s">
        <v>531</v>
      </c>
      <c r="B120" s="361" t="s">
        <v>156</v>
      </c>
      <c r="C120" s="387" t="s">
        <v>1073</v>
      </c>
      <c r="D120" s="388" t="s">
        <v>157</v>
      </c>
      <c r="E120" s="388" t="s">
        <v>158</v>
      </c>
      <c r="F120" s="388" t="s">
        <v>159</v>
      </c>
      <c r="G120" s="344"/>
    </row>
    <row r="121" spans="1:7">
      <c r="A121" s="35"/>
      <c r="B121" s="360"/>
      <c r="C121" s="386"/>
      <c r="D121" s="387"/>
      <c r="E121" s="387"/>
      <c r="F121" s="387"/>
      <c r="G121" s="344" t="s">
        <v>160</v>
      </c>
    </row>
    <row r="122" spans="1:7">
      <c r="A122" s="14" t="s">
        <v>161</v>
      </c>
      <c r="B122" s="358"/>
      <c r="C122" s="385">
        <v>0</v>
      </c>
      <c r="D122" s="385">
        <v>0</v>
      </c>
      <c r="E122" s="385">
        <v>1</v>
      </c>
      <c r="F122" s="385">
        <v>2</v>
      </c>
      <c r="G122" s="342">
        <f>SUM(C122+D122+E122+F122)</f>
        <v>3</v>
      </c>
    </row>
    <row r="123" spans="1:7">
      <c r="A123" s="14" t="s">
        <v>162</v>
      </c>
      <c r="B123" s="358"/>
      <c r="C123" s="385">
        <v>0</v>
      </c>
      <c r="D123" s="385">
        <v>0</v>
      </c>
      <c r="E123" s="385">
        <v>0</v>
      </c>
      <c r="F123" s="385">
        <v>0</v>
      </c>
      <c r="G123" s="342">
        <f>SUM(C123+D123+E123+F123)</f>
        <v>0</v>
      </c>
    </row>
    <row r="124" spans="1:7" ht="12.75">
      <c r="B124" s="358"/>
      <c r="C124" s="383"/>
      <c r="D124" s="384"/>
      <c r="E124" s="384"/>
      <c r="F124" s="384"/>
      <c r="G124" s="341"/>
    </row>
    <row r="125" spans="1:7" ht="12.75">
      <c r="B125" s="358"/>
      <c r="C125" s="383"/>
      <c r="D125" s="384"/>
      <c r="E125" s="384"/>
      <c r="F125" s="384"/>
      <c r="G125" s="341"/>
    </row>
    <row r="126" spans="1:7">
      <c r="A126" s="14" t="s">
        <v>151</v>
      </c>
      <c r="B126" s="360"/>
      <c r="C126" s="387" t="s">
        <v>1072</v>
      </c>
      <c r="D126" s="387" t="s">
        <v>152</v>
      </c>
      <c r="E126" s="387" t="s">
        <v>153</v>
      </c>
      <c r="F126" s="387" t="s">
        <v>154</v>
      </c>
      <c r="G126" s="344"/>
    </row>
    <row r="127" spans="1:7" ht="24.75" customHeight="1">
      <c r="A127" s="39" t="s">
        <v>532</v>
      </c>
      <c r="B127" s="361" t="s">
        <v>156</v>
      </c>
      <c r="C127" s="387" t="s">
        <v>1073</v>
      </c>
      <c r="D127" s="388" t="s">
        <v>157</v>
      </c>
      <c r="E127" s="388" t="s">
        <v>158</v>
      </c>
      <c r="F127" s="388" t="s">
        <v>159</v>
      </c>
      <c r="G127" s="344"/>
    </row>
    <row r="128" spans="1:7">
      <c r="A128" s="40"/>
      <c r="B128" s="360"/>
      <c r="C128" s="386"/>
      <c r="D128" s="387"/>
      <c r="E128" s="387"/>
      <c r="F128" s="387"/>
      <c r="G128" s="344" t="s">
        <v>160</v>
      </c>
    </row>
    <row r="129" spans="1:7">
      <c r="A129" s="14" t="s">
        <v>161</v>
      </c>
      <c r="B129" s="358"/>
      <c r="C129" s="385">
        <v>0</v>
      </c>
      <c r="D129" s="385">
        <v>0</v>
      </c>
      <c r="E129" s="385">
        <v>0</v>
      </c>
      <c r="F129" s="385">
        <v>0</v>
      </c>
      <c r="G129" s="342">
        <f>SUM(C129+D129+E129+F129)</f>
        <v>0</v>
      </c>
    </row>
    <row r="130" spans="1:7">
      <c r="A130" s="14" t="s">
        <v>162</v>
      </c>
      <c r="B130" s="358"/>
      <c r="C130" s="385">
        <v>0</v>
      </c>
      <c r="D130" s="385">
        <v>2</v>
      </c>
      <c r="E130" s="385">
        <v>0</v>
      </c>
      <c r="F130" s="385">
        <v>0</v>
      </c>
      <c r="G130" s="342">
        <f>SUM(C130+D130+E130+F130)</f>
        <v>2</v>
      </c>
    </row>
    <row r="131" spans="1:7" ht="12.75">
      <c r="A131" s="40"/>
      <c r="B131" s="358"/>
      <c r="C131" s="383"/>
      <c r="D131" s="383"/>
      <c r="E131" s="383"/>
      <c r="F131" s="383"/>
      <c r="G131" s="340"/>
    </row>
    <row r="132" spans="1:7" ht="12.75">
      <c r="A132" s="40"/>
      <c r="B132" s="358"/>
      <c r="C132" s="383"/>
      <c r="D132" s="383"/>
      <c r="E132" s="383"/>
      <c r="F132" s="383"/>
      <c r="G132" s="340"/>
    </row>
    <row r="133" spans="1:7">
      <c r="A133" s="40" t="s">
        <v>151</v>
      </c>
      <c r="B133" s="360"/>
      <c r="C133" s="387" t="s">
        <v>1072</v>
      </c>
      <c r="D133" s="387" t="s">
        <v>152</v>
      </c>
      <c r="E133" s="387" t="s">
        <v>153</v>
      </c>
      <c r="F133" s="387" t="s">
        <v>154</v>
      </c>
      <c r="G133" s="344"/>
    </row>
    <row r="134" spans="1:7" ht="23.25">
      <c r="A134" s="39" t="s">
        <v>533</v>
      </c>
      <c r="B134" s="361" t="s">
        <v>156</v>
      </c>
      <c r="C134" s="387" t="s">
        <v>1073</v>
      </c>
      <c r="D134" s="388" t="s">
        <v>157</v>
      </c>
      <c r="E134" s="388" t="s">
        <v>158</v>
      </c>
      <c r="F134" s="388" t="s">
        <v>159</v>
      </c>
      <c r="G134" s="344"/>
    </row>
    <row r="135" spans="1:7">
      <c r="A135" s="40"/>
      <c r="B135" s="360"/>
      <c r="C135" s="386"/>
      <c r="D135" s="387"/>
      <c r="E135" s="387"/>
      <c r="F135" s="387"/>
      <c r="G135" s="344" t="s">
        <v>160</v>
      </c>
    </row>
    <row r="136" spans="1:7">
      <c r="A136" s="14" t="s">
        <v>161</v>
      </c>
      <c r="B136" s="358"/>
      <c r="C136" s="385">
        <v>0</v>
      </c>
      <c r="D136" s="385">
        <v>0</v>
      </c>
      <c r="E136" s="385">
        <v>0</v>
      </c>
      <c r="F136" s="385">
        <v>0</v>
      </c>
      <c r="G136" s="342">
        <v>0</v>
      </c>
    </row>
    <row r="137" spans="1:7">
      <c r="A137" s="14" t="s">
        <v>162</v>
      </c>
      <c r="B137" s="358"/>
      <c r="C137" s="385">
        <v>0</v>
      </c>
      <c r="D137" s="385">
        <v>0</v>
      </c>
      <c r="E137" s="385">
        <v>0</v>
      </c>
      <c r="F137" s="385">
        <v>0</v>
      </c>
      <c r="G137" s="342">
        <v>0</v>
      </c>
    </row>
    <row r="138" spans="1:7" ht="12.75">
      <c r="A138" s="40"/>
      <c r="B138" s="358"/>
      <c r="C138" s="383"/>
      <c r="D138" s="383"/>
      <c r="E138" s="383"/>
      <c r="F138" s="383"/>
      <c r="G138" s="340"/>
    </row>
    <row r="139" spans="1:7" ht="12.75">
      <c r="A139" s="40"/>
      <c r="B139" s="358"/>
      <c r="C139" s="383"/>
      <c r="D139" s="383"/>
      <c r="E139" s="383"/>
      <c r="F139" s="383"/>
      <c r="G139" s="340"/>
    </row>
    <row r="140" spans="1:7">
      <c r="A140" s="40" t="s">
        <v>151</v>
      </c>
      <c r="B140" s="360"/>
      <c r="C140" s="387" t="s">
        <v>1072</v>
      </c>
      <c r="D140" s="387" t="s">
        <v>152</v>
      </c>
      <c r="E140" s="387" t="s">
        <v>153</v>
      </c>
      <c r="F140" s="387" t="s">
        <v>154</v>
      </c>
      <c r="G140" s="344"/>
    </row>
    <row r="141" spans="1:7" ht="23.25">
      <c r="A141" s="39" t="s">
        <v>534</v>
      </c>
      <c r="B141" s="361" t="s">
        <v>156</v>
      </c>
      <c r="C141" s="387" t="s">
        <v>1073</v>
      </c>
      <c r="D141" s="388" t="s">
        <v>157</v>
      </c>
      <c r="E141" s="388" t="s">
        <v>158</v>
      </c>
      <c r="F141" s="388" t="s">
        <v>159</v>
      </c>
      <c r="G141" s="344"/>
    </row>
    <row r="142" spans="1:7">
      <c r="A142" s="41"/>
      <c r="B142" s="360"/>
      <c r="C142" s="386"/>
      <c r="D142" s="387"/>
      <c r="E142" s="387"/>
      <c r="F142" s="387"/>
      <c r="G142" s="344" t="s">
        <v>160</v>
      </c>
    </row>
    <row r="143" spans="1:7">
      <c r="A143" s="14" t="s">
        <v>161</v>
      </c>
      <c r="B143" s="358"/>
      <c r="C143" s="385">
        <v>0</v>
      </c>
      <c r="D143" s="385">
        <v>0</v>
      </c>
      <c r="E143" s="385">
        <v>0</v>
      </c>
      <c r="F143" s="385">
        <v>0</v>
      </c>
      <c r="G143" s="342">
        <v>0</v>
      </c>
    </row>
    <row r="144" spans="1:7">
      <c r="A144" s="14" t="s">
        <v>162</v>
      </c>
      <c r="B144" s="358"/>
      <c r="C144" s="385">
        <v>0</v>
      </c>
      <c r="D144" s="385">
        <v>0</v>
      </c>
      <c r="E144" s="385">
        <v>0</v>
      </c>
      <c r="F144" s="385">
        <v>0</v>
      </c>
      <c r="G144" s="342">
        <v>0</v>
      </c>
    </row>
    <row r="145" spans="1:7" ht="12.75">
      <c r="B145" s="358"/>
      <c r="C145" s="383"/>
      <c r="D145" s="384"/>
      <c r="E145" s="384"/>
      <c r="F145" s="384"/>
      <c r="G145" s="341"/>
    </row>
    <row r="146" spans="1:7" ht="12.75">
      <c r="B146" s="358"/>
      <c r="C146" s="383"/>
      <c r="D146" s="384"/>
      <c r="E146" s="384"/>
      <c r="F146" s="384"/>
      <c r="G146" s="341"/>
    </row>
    <row r="147" spans="1:7">
      <c r="A147" s="14" t="s">
        <v>151</v>
      </c>
      <c r="B147" s="360"/>
      <c r="C147" s="387" t="s">
        <v>1072</v>
      </c>
      <c r="D147" s="387" t="s">
        <v>152</v>
      </c>
      <c r="E147" s="387" t="s">
        <v>153</v>
      </c>
      <c r="F147" s="387" t="s">
        <v>154</v>
      </c>
      <c r="G147" s="344"/>
    </row>
    <row r="148" spans="1:7">
      <c r="A148" s="35" t="s">
        <v>535</v>
      </c>
      <c r="B148" s="361" t="s">
        <v>156</v>
      </c>
      <c r="C148" s="387" t="s">
        <v>1073</v>
      </c>
      <c r="D148" s="388" t="s">
        <v>157</v>
      </c>
      <c r="E148" s="388" t="s">
        <v>158</v>
      </c>
      <c r="F148" s="388" t="s">
        <v>159</v>
      </c>
      <c r="G148" s="344"/>
    </row>
    <row r="149" spans="1:7">
      <c r="A149" s="41"/>
      <c r="B149" s="360"/>
      <c r="C149" s="386"/>
      <c r="D149" s="387"/>
      <c r="E149" s="387"/>
      <c r="F149" s="387"/>
      <c r="G149" s="344" t="s">
        <v>160</v>
      </c>
    </row>
    <row r="150" spans="1:7">
      <c r="A150" s="14" t="s">
        <v>161</v>
      </c>
      <c r="B150" s="358"/>
      <c r="C150" s="385">
        <v>0</v>
      </c>
      <c r="D150" s="385">
        <v>0</v>
      </c>
      <c r="E150" s="385">
        <v>0</v>
      </c>
      <c r="F150" s="385">
        <v>0</v>
      </c>
      <c r="G150" s="342">
        <v>0</v>
      </c>
    </row>
    <row r="151" spans="1:7">
      <c r="A151" s="14" t="s">
        <v>162</v>
      </c>
      <c r="B151" s="358"/>
      <c r="C151" s="385">
        <v>0</v>
      </c>
      <c r="D151" s="385">
        <v>0</v>
      </c>
      <c r="E151" s="385">
        <v>0</v>
      </c>
      <c r="F151" s="385">
        <v>0</v>
      </c>
      <c r="G151" s="342">
        <v>0</v>
      </c>
    </row>
    <row r="152" spans="1:7" ht="12.75">
      <c r="B152" s="358"/>
      <c r="C152" s="383"/>
      <c r="D152" s="384"/>
      <c r="E152" s="384"/>
      <c r="F152" s="384"/>
      <c r="G152" s="341"/>
    </row>
    <row r="153" spans="1:7" ht="12.75">
      <c r="B153" s="358"/>
      <c r="C153" s="383"/>
      <c r="D153" s="384"/>
      <c r="E153" s="384"/>
      <c r="F153" s="384"/>
      <c r="G153" s="341"/>
    </row>
    <row r="154" spans="1:7">
      <c r="A154" s="14" t="s">
        <v>151</v>
      </c>
      <c r="B154" s="360"/>
      <c r="C154" s="387" t="s">
        <v>1072</v>
      </c>
      <c r="D154" s="387" t="s">
        <v>152</v>
      </c>
      <c r="E154" s="387" t="s">
        <v>153</v>
      </c>
      <c r="F154" s="387" t="s">
        <v>154</v>
      </c>
      <c r="G154" s="344"/>
    </row>
    <row r="155" spans="1:7" ht="23.25">
      <c r="A155" s="39" t="s">
        <v>536</v>
      </c>
      <c r="B155" s="361" t="s">
        <v>156</v>
      </c>
      <c r="C155" s="387" t="s">
        <v>1073</v>
      </c>
      <c r="D155" s="388" t="s">
        <v>157</v>
      </c>
      <c r="E155" s="388" t="s">
        <v>158</v>
      </c>
      <c r="F155" s="388" t="s">
        <v>159</v>
      </c>
      <c r="G155" s="344"/>
    </row>
    <row r="156" spans="1:7">
      <c r="A156" s="42"/>
      <c r="B156" s="360"/>
      <c r="C156" s="386"/>
      <c r="D156" s="387"/>
      <c r="E156" s="387"/>
      <c r="F156" s="387"/>
      <c r="G156" s="344" t="s">
        <v>160</v>
      </c>
    </row>
    <row r="157" spans="1:7">
      <c r="A157" s="14" t="s">
        <v>161</v>
      </c>
      <c r="B157" s="358"/>
      <c r="C157" s="385">
        <v>0</v>
      </c>
      <c r="D157" s="385">
        <v>0</v>
      </c>
      <c r="E157" s="385">
        <v>0</v>
      </c>
      <c r="F157" s="385">
        <v>0</v>
      </c>
      <c r="G157" s="342">
        <f>SUM(C157+D157+E157+F157)</f>
        <v>0</v>
      </c>
    </row>
    <row r="158" spans="1:7">
      <c r="A158" s="14" t="s">
        <v>162</v>
      </c>
      <c r="B158" s="358"/>
      <c r="C158" s="385">
        <v>0</v>
      </c>
      <c r="D158" s="385">
        <v>0</v>
      </c>
      <c r="E158" s="385">
        <v>0</v>
      </c>
      <c r="F158" s="385">
        <v>0</v>
      </c>
      <c r="G158" s="342">
        <f>C158+D158+E158+F158</f>
        <v>0</v>
      </c>
    </row>
    <row r="159" spans="1:7" ht="12.75">
      <c r="B159" s="358"/>
      <c r="C159" s="383"/>
      <c r="D159" s="384"/>
      <c r="E159" s="384"/>
      <c r="F159" s="384"/>
      <c r="G159" s="341"/>
    </row>
    <row r="160" spans="1:7" ht="12.75">
      <c r="B160" s="358"/>
      <c r="C160" s="383"/>
      <c r="D160" s="384"/>
      <c r="E160" s="384"/>
      <c r="F160" s="384"/>
      <c r="G160" s="341"/>
    </row>
    <row r="161" spans="1:7">
      <c r="A161" s="14" t="s">
        <v>151</v>
      </c>
      <c r="B161" s="360"/>
      <c r="C161" s="387" t="s">
        <v>1072</v>
      </c>
      <c r="D161" s="387" t="s">
        <v>152</v>
      </c>
      <c r="E161" s="387" t="s">
        <v>153</v>
      </c>
      <c r="F161" s="387" t="s">
        <v>154</v>
      </c>
      <c r="G161" s="344"/>
    </row>
    <row r="162" spans="1:7">
      <c r="A162" s="17" t="s">
        <v>537</v>
      </c>
      <c r="B162" s="361" t="s">
        <v>156</v>
      </c>
      <c r="C162" s="387" t="s">
        <v>1073</v>
      </c>
      <c r="D162" s="388" t="s">
        <v>157</v>
      </c>
      <c r="E162" s="388" t="s">
        <v>158</v>
      </c>
      <c r="F162" s="388" t="s">
        <v>159</v>
      </c>
      <c r="G162" s="344"/>
    </row>
    <row r="163" spans="1:7">
      <c r="A163" s="41"/>
      <c r="B163" s="360"/>
      <c r="C163" s="386"/>
      <c r="D163" s="387"/>
      <c r="E163" s="387"/>
      <c r="F163" s="387"/>
      <c r="G163" s="344" t="s">
        <v>160</v>
      </c>
    </row>
    <row r="164" spans="1:7">
      <c r="A164" s="14" t="s">
        <v>161</v>
      </c>
      <c r="B164" s="358"/>
      <c r="C164" s="385">
        <v>0</v>
      </c>
      <c r="D164" s="385">
        <v>0</v>
      </c>
      <c r="E164" s="385">
        <v>0</v>
      </c>
      <c r="F164" s="385">
        <v>0</v>
      </c>
      <c r="G164" s="342">
        <f>SUM(C164+D164+E164+F164)</f>
        <v>0</v>
      </c>
    </row>
    <row r="165" spans="1:7">
      <c r="A165" s="14" t="s">
        <v>162</v>
      </c>
      <c r="B165" s="358"/>
      <c r="C165" s="385">
        <v>0</v>
      </c>
      <c r="D165" s="385">
        <v>2</v>
      </c>
      <c r="E165" s="385">
        <v>0</v>
      </c>
      <c r="F165" s="385">
        <v>0</v>
      </c>
      <c r="G165" s="342">
        <f>C165+D165+E165+F165</f>
        <v>2</v>
      </c>
    </row>
    <row r="166" spans="1:7" ht="12.75">
      <c r="B166" s="358"/>
      <c r="C166" s="383"/>
      <c r="D166" s="384"/>
      <c r="E166" s="384"/>
      <c r="F166" s="384"/>
      <c r="G166" s="341"/>
    </row>
    <row r="167" spans="1:7" ht="12.75">
      <c r="B167" s="358"/>
      <c r="C167" s="383"/>
      <c r="D167" s="384"/>
      <c r="E167" s="384"/>
      <c r="F167" s="384"/>
      <c r="G167" s="341"/>
    </row>
    <row r="168" spans="1:7">
      <c r="A168" s="14" t="s">
        <v>151</v>
      </c>
      <c r="B168" s="360"/>
      <c r="C168" s="387" t="s">
        <v>1072</v>
      </c>
      <c r="D168" s="387" t="s">
        <v>152</v>
      </c>
      <c r="E168" s="387" t="s">
        <v>153</v>
      </c>
      <c r="F168" s="387" t="s">
        <v>154</v>
      </c>
      <c r="G168" s="344"/>
    </row>
    <row r="169" spans="1:7">
      <c r="A169" s="37" t="s">
        <v>538</v>
      </c>
      <c r="B169" s="361" t="s">
        <v>156</v>
      </c>
      <c r="C169" s="387" t="s">
        <v>1073</v>
      </c>
      <c r="D169" s="388" t="s">
        <v>157</v>
      </c>
      <c r="E169" s="388" t="s">
        <v>158</v>
      </c>
      <c r="F169" s="388" t="s">
        <v>159</v>
      </c>
      <c r="G169" s="344"/>
    </row>
    <row r="170" spans="1:7">
      <c r="B170" s="360"/>
      <c r="C170" s="386"/>
      <c r="D170" s="387"/>
      <c r="E170" s="387"/>
      <c r="F170" s="387"/>
      <c r="G170" s="344" t="s">
        <v>160</v>
      </c>
    </row>
    <row r="171" spans="1:7">
      <c r="A171" s="14" t="s">
        <v>161</v>
      </c>
      <c r="B171" s="358"/>
      <c r="C171" s="385">
        <v>1</v>
      </c>
      <c r="D171" s="385">
        <v>1</v>
      </c>
      <c r="E171" s="385">
        <v>2</v>
      </c>
      <c r="F171" s="385">
        <v>2</v>
      </c>
      <c r="G171" s="342">
        <f>SUM(C171+D171+E171+F171)</f>
        <v>6</v>
      </c>
    </row>
    <row r="172" spans="1:7">
      <c r="A172" s="14" t="s">
        <v>162</v>
      </c>
      <c r="B172" s="358"/>
      <c r="C172" s="385">
        <v>0</v>
      </c>
      <c r="D172" s="385">
        <v>1</v>
      </c>
      <c r="E172" s="385">
        <v>1</v>
      </c>
      <c r="F172" s="385">
        <v>4</v>
      </c>
      <c r="G172" s="342">
        <f>C172+D172+E172+F172</f>
        <v>6</v>
      </c>
    </row>
    <row r="173" spans="1:7" ht="12.75">
      <c r="B173" s="358"/>
      <c r="C173" s="383"/>
      <c r="D173" s="384"/>
      <c r="E173" s="384"/>
      <c r="F173" s="384"/>
      <c r="G173" s="341"/>
    </row>
    <row r="174" spans="1:7" ht="12.75">
      <c r="B174" s="358"/>
      <c r="C174" s="383"/>
      <c r="D174" s="384"/>
      <c r="E174" s="384"/>
      <c r="F174" s="384"/>
      <c r="G174" s="341"/>
    </row>
    <row r="175" spans="1:7">
      <c r="A175" s="14" t="s">
        <v>151</v>
      </c>
      <c r="B175" s="360"/>
      <c r="C175" s="387" t="s">
        <v>1072</v>
      </c>
      <c r="D175" s="387" t="s">
        <v>152</v>
      </c>
      <c r="E175" s="387" t="s">
        <v>153</v>
      </c>
      <c r="F175" s="387" t="s">
        <v>154</v>
      </c>
      <c r="G175" s="344"/>
    </row>
    <row r="176" spans="1:7" ht="10.5" customHeight="1">
      <c r="A176" s="37" t="s">
        <v>539</v>
      </c>
      <c r="B176" s="361" t="s">
        <v>156</v>
      </c>
      <c r="C176" s="387" t="s">
        <v>1073</v>
      </c>
      <c r="D176" s="388" t="s">
        <v>157</v>
      </c>
      <c r="E176" s="388" t="s">
        <v>158</v>
      </c>
      <c r="F176" s="388" t="s">
        <v>159</v>
      </c>
      <c r="G176" s="344"/>
    </row>
    <row r="177" spans="1:7">
      <c r="B177" s="360"/>
      <c r="C177" s="386"/>
      <c r="D177" s="387"/>
      <c r="E177" s="387"/>
      <c r="F177" s="387"/>
      <c r="G177" s="344" t="s">
        <v>160</v>
      </c>
    </row>
    <row r="178" spans="1:7">
      <c r="A178" s="14" t="s">
        <v>161</v>
      </c>
      <c r="B178" s="358"/>
      <c r="C178" s="385">
        <v>0</v>
      </c>
      <c r="D178" s="385">
        <v>0</v>
      </c>
      <c r="E178" s="385">
        <v>0</v>
      </c>
      <c r="F178" s="385">
        <v>0</v>
      </c>
      <c r="G178" s="342">
        <v>0</v>
      </c>
    </row>
    <row r="179" spans="1:7">
      <c r="A179" s="14" t="s">
        <v>162</v>
      </c>
      <c r="B179" s="358"/>
      <c r="C179" s="385">
        <v>0</v>
      </c>
      <c r="D179" s="385">
        <v>0</v>
      </c>
      <c r="E179" s="385">
        <v>0</v>
      </c>
      <c r="F179" s="385">
        <v>0</v>
      </c>
      <c r="G179" s="342">
        <v>0</v>
      </c>
    </row>
    <row r="180" spans="1:7" ht="12.75">
      <c r="A180" s="37"/>
      <c r="B180" s="358"/>
      <c r="C180" s="383"/>
      <c r="D180" s="383"/>
      <c r="E180" s="383"/>
      <c r="F180" s="383"/>
      <c r="G180" s="340"/>
    </row>
    <row r="181" spans="1:7" ht="12.75">
      <c r="B181" s="358"/>
      <c r="C181" s="383"/>
      <c r="D181" s="384"/>
      <c r="E181" s="384"/>
      <c r="F181" s="384"/>
      <c r="G181" s="341"/>
    </row>
    <row r="182" spans="1:7">
      <c r="A182" s="14" t="s">
        <v>151</v>
      </c>
      <c r="B182" s="360"/>
      <c r="C182" s="387" t="s">
        <v>1072</v>
      </c>
      <c r="D182" s="387" t="s">
        <v>152</v>
      </c>
      <c r="E182" s="387" t="s">
        <v>153</v>
      </c>
      <c r="F182" s="387" t="s">
        <v>154</v>
      </c>
      <c r="G182" s="344"/>
    </row>
    <row r="183" spans="1:7">
      <c r="A183" s="37" t="s">
        <v>540</v>
      </c>
      <c r="B183" s="361" t="s">
        <v>156</v>
      </c>
      <c r="C183" s="387" t="s">
        <v>1073</v>
      </c>
      <c r="D183" s="388" t="s">
        <v>157</v>
      </c>
      <c r="E183" s="388" t="s">
        <v>158</v>
      </c>
      <c r="F183" s="388" t="s">
        <v>159</v>
      </c>
      <c r="G183" s="344"/>
    </row>
    <row r="184" spans="1:7">
      <c r="A184" s="35"/>
      <c r="B184" s="360"/>
      <c r="C184" s="386"/>
      <c r="D184" s="387"/>
      <c r="E184" s="387"/>
      <c r="F184" s="387"/>
      <c r="G184" s="344" t="s">
        <v>160</v>
      </c>
    </row>
    <row r="185" spans="1:7">
      <c r="A185" s="14" t="s">
        <v>161</v>
      </c>
      <c r="B185" s="358"/>
      <c r="C185" s="385">
        <v>0</v>
      </c>
      <c r="D185" s="385">
        <v>0</v>
      </c>
      <c r="E185" s="385">
        <v>0</v>
      </c>
      <c r="F185" s="385">
        <v>0</v>
      </c>
      <c r="G185" s="342">
        <v>0</v>
      </c>
    </row>
    <row r="186" spans="1:7">
      <c r="A186" s="14" t="s">
        <v>162</v>
      </c>
      <c r="B186" s="358"/>
      <c r="C186" s="385">
        <v>0</v>
      </c>
      <c r="D186" s="385">
        <v>0</v>
      </c>
      <c r="E186" s="385">
        <v>0</v>
      </c>
      <c r="F186" s="385">
        <v>0</v>
      </c>
      <c r="G186" s="342">
        <v>0</v>
      </c>
    </row>
    <row r="187" spans="1:7" ht="12.75">
      <c r="B187" s="358"/>
      <c r="C187" s="383"/>
      <c r="D187" s="384"/>
      <c r="E187" s="384"/>
      <c r="F187" s="384"/>
      <c r="G187" s="341"/>
    </row>
    <row r="188" spans="1:7" ht="12.75">
      <c r="B188" s="358"/>
      <c r="C188" s="383"/>
      <c r="D188" s="384"/>
      <c r="E188" s="384"/>
      <c r="F188" s="384"/>
      <c r="G188" s="341"/>
    </row>
    <row r="189" spans="1:7">
      <c r="A189" s="14" t="s">
        <v>151</v>
      </c>
      <c r="B189" s="360"/>
      <c r="C189" s="387" t="s">
        <v>1072</v>
      </c>
      <c r="D189" s="387" t="s">
        <v>152</v>
      </c>
      <c r="E189" s="387" t="s">
        <v>153</v>
      </c>
      <c r="F189" s="387" t="s">
        <v>154</v>
      </c>
      <c r="G189" s="344"/>
    </row>
    <row r="190" spans="1:7">
      <c r="A190" s="17" t="s">
        <v>541</v>
      </c>
      <c r="B190" s="361" t="s">
        <v>156</v>
      </c>
      <c r="C190" s="387" t="s">
        <v>1073</v>
      </c>
      <c r="D190" s="388" t="s">
        <v>157</v>
      </c>
      <c r="E190" s="388" t="s">
        <v>158</v>
      </c>
      <c r="F190" s="388" t="s">
        <v>159</v>
      </c>
      <c r="G190" s="344"/>
    </row>
    <row r="191" spans="1:7">
      <c r="A191" s="35"/>
      <c r="B191" s="360"/>
      <c r="C191" s="386"/>
      <c r="D191" s="387"/>
      <c r="E191" s="387"/>
      <c r="F191" s="385"/>
      <c r="G191" s="344" t="s">
        <v>160</v>
      </c>
    </row>
    <row r="192" spans="1:7">
      <c r="A192" s="14" t="s">
        <v>161</v>
      </c>
      <c r="B192" s="358"/>
      <c r="C192" s="385">
        <v>0</v>
      </c>
      <c r="D192" s="385">
        <v>0</v>
      </c>
      <c r="E192" s="385">
        <v>0</v>
      </c>
      <c r="F192" s="385">
        <v>0</v>
      </c>
      <c r="G192" s="342">
        <f>SUM(C192+D192+E192+F192)</f>
        <v>0</v>
      </c>
    </row>
    <row r="193" spans="1:7">
      <c r="A193" s="14" t="s">
        <v>162</v>
      </c>
      <c r="B193" s="358"/>
      <c r="C193" s="385">
        <v>0</v>
      </c>
      <c r="D193" s="385">
        <v>0</v>
      </c>
      <c r="E193" s="385">
        <v>0</v>
      </c>
      <c r="F193" s="385">
        <v>2</v>
      </c>
      <c r="G193" s="342">
        <f>SUM(C193+D193+E193+F193)</f>
        <v>2</v>
      </c>
    </row>
    <row r="194" spans="1:7" ht="12.75">
      <c r="B194" s="358"/>
      <c r="C194" s="383"/>
      <c r="D194" s="384"/>
      <c r="E194" s="384"/>
      <c r="F194" s="384"/>
      <c r="G194" s="341"/>
    </row>
    <row r="195" spans="1:7" ht="12.75">
      <c r="B195" s="358"/>
      <c r="C195" s="383"/>
      <c r="D195" s="384"/>
      <c r="E195" s="384"/>
      <c r="F195" s="384"/>
      <c r="G195" s="341"/>
    </row>
    <row r="196" spans="1:7">
      <c r="A196" s="14" t="s">
        <v>151</v>
      </c>
      <c r="B196" s="360"/>
      <c r="C196" s="387" t="s">
        <v>1072</v>
      </c>
      <c r="D196" s="387" t="s">
        <v>152</v>
      </c>
      <c r="E196" s="387" t="s">
        <v>153</v>
      </c>
      <c r="F196" s="387" t="s">
        <v>154</v>
      </c>
      <c r="G196" s="344"/>
    </row>
    <row r="197" spans="1:7">
      <c r="A197" s="35" t="s">
        <v>542</v>
      </c>
      <c r="B197" s="361" t="s">
        <v>156</v>
      </c>
      <c r="C197" s="387" t="s">
        <v>1073</v>
      </c>
      <c r="D197" s="388" t="s">
        <v>157</v>
      </c>
      <c r="E197" s="388" t="s">
        <v>158</v>
      </c>
      <c r="F197" s="388" t="s">
        <v>159</v>
      </c>
      <c r="G197" s="344"/>
    </row>
    <row r="198" spans="1:7">
      <c r="B198" s="360"/>
      <c r="C198" s="386"/>
      <c r="D198" s="387"/>
      <c r="E198" s="387"/>
      <c r="F198" s="387"/>
      <c r="G198" s="344" t="s">
        <v>160</v>
      </c>
    </row>
    <row r="199" spans="1:7">
      <c r="A199" s="14" t="s">
        <v>161</v>
      </c>
      <c r="B199" s="358"/>
      <c r="C199" s="385">
        <v>0</v>
      </c>
      <c r="D199" s="385">
        <v>0</v>
      </c>
      <c r="E199" s="385">
        <v>0</v>
      </c>
      <c r="F199" s="385">
        <v>0</v>
      </c>
      <c r="G199" s="342">
        <v>0</v>
      </c>
    </row>
    <row r="200" spans="1:7">
      <c r="A200" s="14" t="s">
        <v>162</v>
      </c>
      <c r="B200" s="358"/>
      <c r="C200" s="385">
        <v>0</v>
      </c>
      <c r="D200" s="385">
        <v>0</v>
      </c>
      <c r="E200" s="385">
        <v>0</v>
      </c>
      <c r="F200" s="385">
        <v>0</v>
      </c>
      <c r="G200" s="342">
        <v>0</v>
      </c>
    </row>
    <row r="201" spans="1:7" ht="12.75">
      <c r="B201" s="358"/>
      <c r="C201" s="383"/>
      <c r="D201" s="384"/>
      <c r="E201" s="384"/>
      <c r="F201" s="384"/>
      <c r="G201" s="341"/>
    </row>
    <row r="202" spans="1:7" ht="12.75">
      <c r="B202" s="358"/>
      <c r="C202" s="383"/>
      <c r="D202" s="384"/>
      <c r="E202" s="384"/>
      <c r="F202" s="384"/>
      <c r="G202" s="341"/>
    </row>
    <row r="203" spans="1:7">
      <c r="A203" s="14" t="s">
        <v>151</v>
      </c>
      <c r="B203" s="360"/>
      <c r="C203" s="387" t="s">
        <v>1072</v>
      </c>
      <c r="D203" s="387" t="s">
        <v>152</v>
      </c>
      <c r="E203" s="387" t="s">
        <v>153</v>
      </c>
      <c r="F203" s="387" t="s">
        <v>154</v>
      </c>
      <c r="G203" s="344"/>
    </row>
    <row r="204" spans="1:7">
      <c r="A204" s="35" t="s">
        <v>543</v>
      </c>
      <c r="B204" s="361" t="s">
        <v>156</v>
      </c>
      <c r="C204" s="387" t="s">
        <v>1073</v>
      </c>
      <c r="D204" s="388" t="s">
        <v>157</v>
      </c>
      <c r="E204" s="388" t="s">
        <v>158</v>
      </c>
      <c r="F204" s="388" t="s">
        <v>159</v>
      </c>
      <c r="G204" s="344"/>
    </row>
    <row r="205" spans="1:7">
      <c r="B205" s="360"/>
      <c r="C205" s="386"/>
      <c r="D205" s="387"/>
      <c r="E205" s="387"/>
      <c r="F205" s="387"/>
      <c r="G205" s="344" t="s">
        <v>160</v>
      </c>
    </row>
    <row r="206" spans="1:7">
      <c r="A206" s="14" t="s">
        <v>161</v>
      </c>
      <c r="B206" s="358"/>
      <c r="C206" s="385">
        <v>0</v>
      </c>
      <c r="D206" s="385">
        <v>0</v>
      </c>
      <c r="E206" s="385">
        <v>0</v>
      </c>
      <c r="F206" s="385">
        <v>0</v>
      </c>
      <c r="G206" s="342">
        <f>SUM(C206+D206+E206)</f>
        <v>0</v>
      </c>
    </row>
    <row r="207" spans="1:7">
      <c r="A207" s="14" t="s">
        <v>162</v>
      </c>
      <c r="B207" s="358"/>
      <c r="C207" s="385">
        <v>0</v>
      </c>
      <c r="D207" s="385">
        <v>0</v>
      </c>
      <c r="E207" s="385">
        <v>0</v>
      </c>
      <c r="F207" s="385">
        <v>0</v>
      </c>
      <c r="G207" s="342">
        <f>SUM(C207+D207+E207+F207)</f>
        <v>0</v>
      </c>
    </row>
    <row r="208" spans="1:7" ht="12.75">
      <c r="B208" s="358"/>
      <c r="C208" s="383"/>
      <c r="D208" s="384"/>
      <c r="E208" s="384"/>
      <c r="F208" s="384"/>
      <c r="G208" s="341"/>
    </row>
    <row r="209" spans="1:7" ht="12.75">
      <c r="B209" s="358"/>
      <c r="C209" s="383"/>
      <c r="D209" s="384"/>
      <c r="E209" s="384"/>
      <c r="F209" s="384"/>
      <c r="G209" s="341"/>
    </row>
    <row r="210" spans="1:7">
      <c r="A210" s="14" t="s">
        <v>151</v>
      </c>
      <c r="B210" s="360"/>
      <c r="C210" s="387" t="s">
        <v>1072</v>
      </c>
      <c r="D210" s="387" t="s">
        <v>152</v>
      </c>
      <c r="E210" s="387" t="s">
        <v>153</v>
      </c>
      <c r="F210" s="387" t="s">
        <v>154</v>
      </c>
      <c r="G210" s="344"/>
    </row>
    <row r="211" spans="1:7">
      <c r="A211" s="35" t="s">
        <v>544</v>
      </c>
      <c r="B211" s="361" t="s">
        <v>156</v>
      </c>
      <c r="C211" s="387" t="s">
        <v>1073</v>
      </c>
      <c r="D211" s="388" t="s">
        <v>157</v>
      </c>
      <c r="E211" s="388" t="s">
        <v>158</v>
      </c>
      <c r="F211" s="388" t="s">
        <v>159</v>
      </c>
      <c r="G211" s="344"/>
    </row>
    <row r="212" spans="1:7">
      <c r="A212" s="41"/>
      <c r="B212" s="360"/>
      <c r="C212" s="386"/>
      <c r="D212" s="387"/>
      <c r="E212" s="387"/>
      <c r="F212" s="387"/>
      <c r="G212" s="344" t="s">
        <v>160</v>
      </c>
    </row>
    <row r="213" spans="1:7">
      <c r="A213" s="14" t="s">
        <v>161</v>
      </c>
      <c r="B213" s="358"/>
      <c r="C213" s="385">
        <v>0</v>
      </c>
      <c r="D213" s="385">
        <v>0</v>
      </c>
      <c r="E213" s="385">
        <v>0</v>
      </c>
      <c r="F213" s="385">
        <v>0</v>
      </c>
      <c r="G213" s="342">
        <f>SUM(C213+D213+E213+F213)</f>
        <v>0</v>
      </c>
    </row>
    <row r="214" spans="1:7">
      <c r="A214" s="14" t="s">
        <v>162</v>
      </c>
      <c r="B214" s="358"/>
      <c r="C214" s="385">
        <v>0</v>
      </c>
      <c r="D214" s="385">
        <v>0</v>
      </c>
      <c r="E214" s="385">
        <v>0</v>
      </c>
      <c r="F214" s="385">
        <v>0</v>
      </c>
      <c r="G214" s="342">
        <f>C214+D214+E214+F214</f>
        <v>0</v>
      </c>
    </row>
    <row r="215" spans="1:7" ht="12.75">
      <c r="B215" s="358"/>
      <c r="C215" s="383"/>
      <c r="D215" s="384"/>
      <c r="E215" s="384"/>
      <c r="F215" s="384"/>
      <c r="G215" s="358" t="s">
        <v>0</v>
      </c>
    </row>
    <row r="216" spans="1:7" ht="12.75">
      <c r="B216" s="358"/>
      <c r="C216" s="383"/>
      <c r="D216" s="384"/>
      <c r="E216" s="384"/>
      <c r="F216" s="384"/>
      <c r="G216" s="341"/>
    </row>
    <row r="217" spans="1:7">
      <c r="A217" s="14" t="s">
        <v>151</v>
      </c>
      <c r="B217" s="360"/>
      <c r="C217" s="387" t="s">
        <v>1072</v>
      </c>
      <c r="D217" s="387" t="s">
        <v>152</v>
      </c>
      <c r="E217" s="387" t="s">
        <v>153</v>
      </c>
      <c r="F217" s="387" t="s">
        <v>154</v>
      </c>
      <c r="G217" s="344"/>
    </row>
    <row r="218" spans="1:7">
      <c r="A218" s="35" t="s">
        <v>545</v>
      </c>
      <c r="B218" s="361" t="s">
        <v>156</v>
      </c>
      <c r="C218" s="387" t="s">
        <v>1073</v>
      </c>
      <c r="D218" s="388" t="s">
        <v>157</v>
      </c>
      <c r="E218" s="388" t="s">
        <v>158</v>
      </c>
      <c r="F218" s="388" t="s">
        <v>159</v>
      </c>
      <c r="G218" s="344"/>
    </row>
    <row r="219" spans="1:7">
      <c r="A219" s="41"/>
      <c r="B219" s="360"/>
      <c r="C219" s="386"/>
      <c r="D219" s="387"/>
      <c r="E219" s="387"/>
      <c r="F219" s="387"/>
      <c r="G219" s="344" t="s">
        <v>160</v>
      </c>
    </row>
    <row r="220" spans="1:7">
      <c r="A220" s="14" t="s">
        <v>161</v>
      </c>
      <c r="B220" s="358"/>
      <c r="C220" s="385">
        <v>0</v>
      </c>
      <c r="D220" s="385">
        <v>0</v>
      </c>
      <c r="E220" s="385">
        <v>0</v>
      </c>
      <c r="F220" s="385">
        <v>0</v>
      </c>
      <c r="G220" s="342">
        <v>0</v>
      </c>
    </row>
    <row r="221" spans="1:7">
      <c r="A221" s="14" t="s">
        <v>162</v>
      </c>
      <c r="B221" s="358"/>
      <c r="C221" s="385">
        <v>0</v>
      </c>
      <c r="D221" s="385">
        <v>0</v>
      </c>
      <c r="E221" s="385">
        <v>0</v>
      </c>
      <c r="F221" s="385">
        <v>0</v>
      </c>
      <c r="G221" s="342">
        <v>0</v>
      </c>
    </row>
    <row r="222" spans="1:7" ht="12.75">
      <c r="B222" s="358"/>
      <c r="C222" s="383"/>
      <c r="D222" s="384"/>
      <c r="E222" s="384"/>
      <c r="F222" s="384"/>
      <c r="G222" s="341"/>
    </row>
    <row r="223" spans="1:7" ht="12.75">
      <c r="B223" s="358"/>
      <c r="C223" s="383"/>
      <c r="D223" s="384"/>
      <c r="E223" s="384"/>
      <c r="F223" s="384"/>
      <c r="G223" s="341"/>
    </row>
    <row r="224" spans="1:7">
      <c r="A224" s="14" t="s">
        <v>151</v>
      </c>
      <c r="B224" s="360"/>
      <c r="C224" s="387" t="s">
        <v>1072</v>
      </c>
      <c r="D224" s="387" t="s">
        <v>152</v>
      </c>
      <c r="E224" s="387" t="s">
        <v>153</v>
      </c>
      <c r="F224" s="387" t="s">
        <v>154</v>
      </c>
      <c r="G224" s="344"/>
    </row>
    <row r="225" spans="1:12">
      <c r="A225" s="35" t="s">
        <v>546</v>
      </c>
      <c r="B225" s="361" t="s">
        <v>156</v>
      </c>
      <c r="C225" s="387" t="s">
        <v>1073</v>
      </c>
      <c r="D225" s="388" t="s">
        <v>157</v>
      </c>
      <c r="E225" s="388" t="s">
        <v>158</v>
      </c>
      <c r="F225" s="388" t="s">
        <v>159</v>
      </c>
      <c r="G225" s="344"/>
    </row>
    <row r="226" spans="1:12">
      <c r="A226" s="42"/>
      <c r="B226" s="360"/>
      <c r="C226" s="386"/>
      <c r="D226" s="387"/>
      <c r="E226" s="387"/>
      <c r="F226" s="387"/>
      <c r="G226" s="344" t="s">
        <v>160</v>
      </c>
    </row>
    <row r="227" spans="1:12">
      <c r="A227" s="14" t="s">
        <v>161</v>
      </c>
      <c r="B227" s="358"/>
      <c r="C227" s="385">
        <v>0</v>
      </c>
      <c r="D227" s="385">
        <v>0</v>
      </c>
      <c r="E227" s="385">
        <v>0</v>
      </c>
      <c r="F227" s="385">
        <v>0</v>
      </c>
      <c r="G227" s="342">
        <v>0</v>
      </c>
    </row>
    <row r="228" spans="1:12">
      <c r="A228" s="14" t="s">
        <v>162</v>
      </c>
      <c r="B228" s="358"/>
      <c r="C228" s="385">
        <v>0</v>
      </c>
      <c r="D228" s="385">
        <v>0</v>
      </c>
      <c r="E228" s="385">
        <v>0</v>
      </c>
      <c r="F228" s="385">
        <v>0</v>
      </c>
      <c r="G228" s="342">
        <v>0</v>
      </c>
    </row>
    <row r="229" spans="1:12">
      <c r="D229" s="14"/>
      <c r="E229" s="14"/>
      <c r="F229" s="14"/>
      <c r="G229" s="14"/>
    </row>
    <row r="230" spans="1:12" ht="34.5">
      <c r="C230" s="21" t="s">
        <v>1074</v>
      </c>
      <c r="D230" s="21" t="s">
        <v>177</v>
      </c>
      <c r="E230" s="21" t="s">
        <v>178</v>
      </c>
      <c r="F230" s="21" t="s">
        <v>179</v>
      </c>
      <c r="G230" s="21" t="s">
        <v>180</v>
      </c>
    </row>
    <row r="231" spans="1:12">
      <c r="B231" s="43"/>
      <c r="C231" s="138">
        <f>C227+C221+C213+C206+C199+C192+C185+C178+C171+C164+C157+C150+C143+C136+C129+C122+C115+C108+C101+C94+C87+C80+C73+C66+C59+C52+C45+C38+C31+C24+C17+C10</f>
        <v>1</v>
      </c>
      <c r="D231" s="138">
        <f>D227+D220+D213+D206+D199+D192+D185+D178+D171+D164+D157+D150+D143+D136+D129+D122+D115+D108+D101+D94+D87+D80+D73+D66+D59+D52+D45+D38+D31+D24+D17+D10</f>
        <v>3</v>
      </c>
      <c r="E231" s="138">
        <f>E227+E220+E213+E206+E199+E192+E185+E178+E171+E164+E157+E150+E143+E136+E129+E122+E115+E108+E101+E94+E87+E80+E73+E66+E59+E52+E45+E38+E31+E24+E17+E10</f>
        <v>9</v>
      </c>
      <c r="F231" s="138">
        <f>F227+F220+F213+F206+F199+F192+F185+F178+F171+F164+F157+F150+F143+F136+F129+F122+F115+F108+F101+F94+F87+F80+F73+F66+F59+F52+F45+F38+F31+F24+F17+F10</f>
        <v>35</v>
      </c>
      <c r="G231" s="138">
        <f>C231+D231+E231+F231</f>
        <v>48</v>
      </c>
    </row>
    <row r="232" spans="1:12">
      <c r="B232" s="43"/>
      <c r="C232" s="15"/>
    </row>
    <row r="233" spans="1:12" ht="34.5">
      <c r="B233" s="43"/>
      <c r="C233" s="21" t="s">
        <v>1076</v>
      </c>
      <c r="D233" s="21" t="s">
        <v>547</v>
      </c>
      <c r="E233" s="21" t="s">
        <v>548</v>
      </c>
      <c r="F233" s="21" t="s">
        <v>549</v>
      </c>
      <c r="G233" s="21" t="s">
        <v>550</v>
      </c>
    </row>
    <row r="234" spans="1:12">
      <c r="B234" s="43"/>
      <c r="C234" s="138">
        <f>C228+C221+C214+C207+C200+C193+C186+C179+C172+C165+C158+C151+C144+C137+C130+C123+C116+C109+C102+C95+C88+C81+C74+C67+C60+C53+C46+C39+C32+C25+C18+C11</f>
        <v>0</v>
      </c>
      <c r="D234" s="138">
        <f>D228+D221+D214+D207+D200+D193+D186+D179+D172+D165+D158+D151+D144+D137+D130+D123+D116+D109+D102+D95+D88+D81+D74+D67+D60+D53+D46+D39+D32+D25+D18+D11</f>
        <v>7</v>
      </c>
      <c r="E234" s="138">
        <f>E228+E221+E214+E207+E200+E193+E186+E179+E172+E165+E158+E151+E144+E137+E130+E123+E116+E109+E102+E95+E88+E81+E74+E67+E60+E53+E46+E39+E32+E25+E18+E11</f>
        <v>12</v>
      </c>
      <c r="F234" s="138">
        <f>F228+F221+F214+F207+F200+F193+F186+F179+F172+F165+F158+F151+F144+F137+F130+F123+F116+F109+F102+F95+F88+F81+F74+F67+F60+F53+F46+F39+F32+F25+F18+F11</f>
        <v>36</v>
      </c>
      <c r="G234" s="138">
        <f>G228+G221+G214+G207+G200+G193+G186+G179+G172+G165+G158+G151+G144+G137+G130+G123+G116+G109+G102+G95+G88+G81+G74+G67+G60+G53+G46+G39+G32+G25+G18+G11</f>
        <v>55</v>
      </c>
    </row>
    <row r="235" spans="1:12" s="23" customFormat="1">
      <c r="A235" s="20"/>
      <c r="B235" s="44"/>
      <c r="C235" s="44"/>
      <c r="D235" s="22"/>
      <c r="E235" s="22"/>
      <c r="F235" s="22"/>
      <c r="G235" s="22"/>
      <c r="H235" s="20"/>
      <c r="I235" s="20"/>
    </row>
    <row r="236" spans="1:12" s="23" customFormat="1">
      <c r="A236" s="20"/>
      <c r="B236" s="44"/>
      <c r="C236" s="44"/>
      <c r="D236" s="22"/>
      <c r="E236" s="22"/>
      <c r="F236" s="22"/>
      <c r="G236" s="22"/>
      <c r="H236" s="20"/>
      <c r="I236" s="20"/>
    </row>
    <row r="237" spans="1:12">
      <c r="D237" s="14"/>
      <c r="E237" s="14"/>
      <c r="F237" s="14"/>
      <c r="G237" s="14"/>
    </row>
    <row r="238" spans="1:12">
      <c r="D238" s="14"/>
      <c r="E238" s="14"/>
      <c r="F238" s="14"/>
      <c r="G238" s="14"/>
    </row>
    <row r="239" spans="1:12">
      <c r="D239" s="14"/>
      <c r="E239" s="14"/>
      <c r="F239" s="14"/>
      <c r="G239" s="14"/>
    </row>
    <row r="240" spans="1:12" ht="23.25">
      <c r="A240" s="24" t="s">
        <v>185</v>
      </c>
      <c r="B240" s="25" t="s">
        <v>186</v>
      </c>
      <c r="C240" s="98" t="s">
        <v>1068</v>
      </c>
      <c r="D240" s="26" t="s">
        <v>1069</v>
      </c>
      <c r="E240" s="26" t="s">
        <v>1070</v>
      </c>
      <c r="F240" s="26" t="s">
        <v>1071</v>
      </c>
      <c r="G240" s="26" t="s">
        <v>160</v>
      </c>
      <c r="H240" s="27"/>
      <c r="I240" s="27"/>
      <c r="J240" s="28"/>
      <c r="K240" s="28"/>
      <c r="L240" s="29"/>
    </row>
    <row r="241" spans="1:12">
      <c r="A241" s="30"/>
      <c r="B241" s="25" t="s">
        <v>187</v>
      </c>
      <c r="C241" s="31">
        <v>0</v>
      </c>
      <c r="D241" s="31">
        <v>11</v>
      </c>
      <c r="E241" s="31">
        <v>25</v>
      </c>
      <c r="F241" s="31">
        <v>17</v>
      </c>
      <c r="G241" s="31">
        <v>53</v>
      </c>
      <c r="H241" s="27"/>
      <c r="I241" s="27"/>
      <c r="J241" s="28"/>
      <c r="K241" s="28"/>
      <c r="L241" s="29"/>
    </row>
    <row r="242" spans="1:12">
      <c r="A242" s="30"/>
      <c r="B242" s="25" t="s">
        <v>188</v>
      </c>
      <c r="C242" s="31">
        <v>0</v>
      </c>
      <c r="D242" s="32">
        <v>24</v>
      </c>
      <c r="E242" s="32">
        <v>29</v>
      </c>
      <c r="F242" s="32">
        <v>26</v>
      </c>
      <c r="G242" s="32">
        <v>79</v>
      </c>
      <c r="H242" s="27"/>
      <c r="I242" s="27"/>
      <c r="J242" s="28"/>
      <c r="K242" s="28"/>
      <c r="L242" s="29"/>
    </row>
    <row r="243" spans="1:12">
      <c r="A243" s="30"/>
      <c r="B243" s="25" t="s">
        <v>189</v>
      </c>
      <c r="C243" s="31">
        <v>0</v>
      </c>
      <c r="D243" s="32">
        <v>9</v>
      </c>
      <c r="E243" s="32">
        <v>32</v>
      </c>
      <c r="F243" s="32">
        <v>18</v>
      </c>
      <c r="G243" s="32">
        <v>59</v>
      </c>
      <c r="H243" s="27"/>
      <c r="I243" s="27"/>
      <c r="J243" s="28"/>
      <c r="K243" s="28"/>
      <c r="L243" s="29"/>
    </row>
    <row r="244" spans="1:12">
      <c r="A244" s="30"/>
      <c r="B244" s="25" t="s">
        <v>190</v>
      </c>
      <c r="C244" s="31">
        <v>0</v>
      </c>
      <c r="D244" s="32">
        <v>20</v>
      </c>
      <c r="E244" s="32">
        <v>33</v>
      </c>
      <c r="F244" s="32">
        <v>22</v>
      </c>
      <c r="G244" s="32">
        <v>75</v>
      </c>
      <c r="H244" s="27"/>
      <c r="I244" s="27"/>
      <c r="J244" s="28"/>
      <c r="K244" s="28"/>
      <c r="L244" s="29"/>
    </row>
    <row r="245" spans="1:12">
      <c r="A245" s="30"/>
      <c r="B245" s="25" t="s">
        <v>191</v>
      </c>
      <c r="C245" s="31">
        <v>0</v>
      </c>
      <c r="D245" s="32">
        <v>18</v>
      </c>
      <c r="E245" s="32">
        <v>24</v>
      </c>
      <c r="F245" s="32">
        <v>26</v>
      </c>
      <c r="G245" s="32">
        <v>68</v>
      </c>
      <c r="H245" s="27"/>
      <c r="I245" s="27"/>
      <c r="J245" s="28"/>
      <c r="K245" s="28"/>
      <c r="L245" s="29"/>
    </row>
    <row r="246" spans="1:12">
      <c r="A246" s="30"/>
      <c r="B246" s="25" t="s">
        <v>192</v>
      </c>
      <c r="C246" s="31">
        <v>0</v>
      </c>
      <c r="D246" s="32">
        <v>22</v>
      </c>
      <c r="E246" s="32">
        <v>21</v>
      </c>
      <c r="F246" s="32">
        <v>20</v>
      </c>
      <c r="G246" s="32">
        <v>63</v>
      </c>
      <c r="H246" s="27"/>
      <c r="I246" s="27"/>
      <c r="J246" s="28"/>
      <c r="K246" s="28"/>
      <c r="L246" s="29"/>
    </row>
    <row r="247" spans="1:12">
      <c r="A247" s="30"/>
      <c r="B247" s="25" t="s">
        <v>193</v>
      </c>
      <c r="C247" s="31">
        <v>0</v>
      </c>
      <c r="D247" s="32">
        <v>21</v>
      </c>
      <c r="E247" s="32">
        <v>18</v>
      </c>
      <c r="F247" s="32">
        <v>23</v>
      </c>
      <c r="G247" s="32">
        <v>62</v>
      </c>
      <c r="H247" s="27"/>
      <c r="I247" s="27"/>
      <c r="J247" s="28"/>
      <c r="K247" s="28"/>
      <c r="L247" s="29"/>
    </row>
    <row r="248" spans="1:12">
      <c r="A248" s="30"/>
      <c r="B248" s="25" t="s">
        <v>194</v>
      </c>
      <c r="C248" s="31">
        <v>0</v>
      </c>
      <c r="D248" s="32">
        <v>23</v>
      </c>
      <c r="E248" s="32">
        <v>15</v>
      </c>
      <c r="F248" s="32">
        <v>16</v>
      </c>
      <c r="G248" s="32">
        <v>54</v>
      </c>
      <c r="H248" s="27"/>
      <c r="I248" s="27"/>
      <c r="J248" s="28"/>
      <c r="K248" s="28"/>
      <c r="L248" s="29"/>
    </row>
    <row r="249" spans="1:12">
      <c r="A249" s="30"/>
      <c r="B249" s="25" t="s">
        <v>195</v>
      </c>
      <c r="C249" s="31">
        <v>0</v>
      </c>
      <c r="D249" s="32">
        <v>10</v>
      </c>
      <c r="E249" s="32">
        <v>25</v>
      </c>
      <c r="F249" s="32">
        <v>14</v>
      </c>
      <c r="G249" s="32">
        <v>49</v>
      </c>
      <c r="H249" s="27"/>
      <c r="I249" s="27"/>
      <c r="J249" s="28"/>
      <c r="K249" s="28"/>
      <c r="L249" s="29"/>
    </row>
    <row r="250" spans="1:12">
      <c r="A250" s="30"/>
      <c r="B250" s="25" t="s">
        <v>196</v>
      </c>
      <c r="C250" s="31">
        <v>0</v>
      </c>
      <c r="D250" s="32">
        <v>27</v>
      </c>
      <c r="E250" s="32">
        <v>28</v>
      </c>
      <c r="F250" s="32">
        <v>19</v>
      </c>
      <c r="G250" s="32">
        <v>74</v>
      </c>
      <c r="H250" s="27"/>
      <c r="I250" s="27"/>
      <c r="J250" s="28"/>
      <c r="K250" s="28"/>
      <c r="L250" s="29"/>
    </row>
    <row r="251" spans="1:12">
      <c r="A251" s="30"/>
      <c r="B251" s="25" t="s">
        <v>197</v>
      </c>
      <c r="C251" s="31">
        <v>0</v>
      </c>
      <c r="D251" s="32">
        <v>31</v>
      </c>
      <c r="E251" s="32">
        <v>30</v>
      </c>
      <c r="F251" s="32">
        <v>18</v>
      </c>
      <c r="G251" s="32">
        <v>79</v>
      </c>
      <c r="H251" s="27"/>
      <c r="I251" s="27"/>
      <c r="J251" s="28"/>
      <c r="K251" s="28"/>
      <c r="L251" s="29"/>
    </row>
    <row r="252" spans="1:12">
      <c r="A252" s="30"/>
      <c r="B252" s="25" t="s">
        <v>198</v>
      </c>
      <c r="C252" s="31">
        <v>0</v>
      </c>
      <c r="D252" s="32">
        <v>33</v>
      </c>
      <c r="E252" s="32">
        <v>32</v>
      </c>
      <c r="F252" s="32">
        <v>23</v>
      </c>
      <c r="G252" s="32">
        <v>88</v>
      </c>
      <c r="H252" s="27"/>
      <c r="I252" s="27"/>
      <c r="J252" s="28"/>
      <c r="K252" s="28"/>
      <c r="L252" s="29"/>
    </row>
    <row r="253" spans="1:12">
      <c r="A253" s="30"/>
      <c r="B253" s="25" t="s">
        <v>199</v>
      </c>
      <c r="C253" s="31">
        <v>0</v>
      </c>
      <c r="D253" s="32">
        <v>23</v>
      </c>
      <c r="E253" s="32">
        <v>14</v>
      </c>
      <c r="F253" s="32">
        <v>12</v>
      </c>
      <c r="G253" s="32">
        <v>49</v>
      </c>
      <c r="H253" s="27"/>
      <c r="I253" s="27"/>
      <c r="J253" s="28"/>
      <c r="K253" s="28"/>
      <c r="L253" s="29"/>
    </row>
    <row r="254" spans="1:12">
      <c r="A254" s="30"/>
      <c r="B254" s="25" t="s">
        <v>200</v>
      </c>
      <c r="C254" s="31">
        <v>0</v>
      </c>
      <c r="D254" s="32">
        <v>22</v>
      </c>
      <c r="E254" s="32">
        <v>22</v>
      </c>
      <c r="F254" s="32">
        <v>13</v>
      </c>
      <c r="G254" s="32">
        <v>57</v>
      </c>
      <c r="H254" s="27"/>
      <c r="I254" s="27"/>
      <c r="J254" s="28"/>
      <c r="K254" s="28"/>
      <c r="L254" s="29"/>
    </row>
    <row r="255" spans="1:12">
      <c r="A255" s="30"/>
      <c r="B255" s="25" t="s">
        <v>201</v>
      </c>
      <c r="C255" s="31">
        <v>0</v>
      </c>
      <c r="D255" s="32">
        <v>33</v>
      </c>
      <c r="E255" s="32">
        <v>20</v>
      </c>
      <c r="F255" s="32">
        <v>16</v>
      </c>
      <c r="G255" s="32">
        <v>69</v>
      </c>
      <c r="H255" s="27"/>
      <c r="I255" s="27"/>
      <c r="J255" s="28"/>
      <c r="K255" s="28"/>
      <c r="L255" s="29"/>
    </row>
    <row r="256" spans="1:12">
      <c r="A256" s="30"/>
      <c r="B256" s="25" t="s">
        <v>202</v>
      </c>
      <c r="C256" s="31">
        <v>0</v>
      </c>
      <c r="D256" s="32">
        <v>32</v>
      </c>
      <c r="E256" s="32">
        <v>18</v>
      </c>
      <c r="F256" s="32">
        <v>29</v>
      </c>
      <c r="G256" s="32">
        <v>79</v>
      </c>
      <c r="H256" s="27"/>
      <c r="I256" s="27"/>
      <c r="J256" s="28"/>
      <c r="K256" s="28"/>
      <c r="L256" s="29"/>
    </row>
    <row r="257" spans="1:12">
      <c r="A257" s="30"/>
      <c r="B257" s="25" t="s">
        <v>203</v>
      </c>
      <c r="C257" s="31">
        <v>0</v>
      </c>
      <c r="D257" s="32">
        <v>20</v>
      </c>
      <c r="E257" s="32">
        <v>14</v>
      </c>
      <c r="F257" s="32">
        <v>29</v>
      </c>
      <c r="G257" s="32">
        <v>63</v>
      </c>
      <c r="H257" s="27"/>
      <c r="I257" s="27"/>
      <c r="J257" s="28"/>
      <c r="K257" s="28"/>
      <c r="L257" s="29"/>
    </row>
    <row r="258" spans="1:12">
      <c r="A258" s="30"/>
      <c r="B258" s="25" t="s">
        <v>204</v>
      </c>
      <c r="C258" s="31">
        <v>0</v>
      </c>
      <c r="D258" s="32">
        <v>17</v>
      </c>
      <c r="E258" s="32">
        <v>20</v>
      </c>
      <c r="F258" s="32">
        <v>31</v>
      </c>
      <c r="G258" s="32">
        <v>68</v>
      </c>
      <c r="H258" s="27"/>
      <c r="I258" s="27"/>
      <c r="J258" s="28"/>
      <c r="K258" s="28"/>
      <c r="L258" s="29"/>
    </row>
    <row r="259" spans="1:12">
      <c r="A259" s="30"/>
      <c r="B259" s="25" t="s">
        <v>205</v>
      </c>
      <c r="C259" s="31">
        <v>0</v>
      </c>
      <c r="D259" s="32">
        <v>18</v>
      </c>
      <c r="E259" s="32">
        <v>15</v>
      </c>
      <c r="F259" s="32">
        <v>33</v>
      </c>
      <c r="G259" s="32">
        <v>66</v>
      </c>
      <c r="H259" s="27"/>
      <c r="I259" s="27"/>
      <c r="J259" s="28"/>
      <c r="K259" s="28"/>
      <c r="L259" s="29"/>
    </row>
    <row r="260" spans="1:12">
      <c r="A260" s="30"/>
      <c r="B260" s="25" t="s">
        <v>206</v>
      </c>
      <c r="C260" s="31">
        <v>0</v>
      </c>
      <c r="D260" s="32">
        <v>26</v>
      </c>
      <c r="E260" s="32">
        <v>25</v>
      </c>
      <c r="F260" s="32">
        <v>39</v>
      </c>
      <c r="G260" s="32">
        <v>90</v>
      </c>
      <c r="H260" s="27"/>
      <c r="I260" s="27"/>
      <c r="J260" s="28"/>
      <c r="K260" s="28"/>
      <c r="L260" s="29"/>
    </row>
    <row r="261" spans="1:12">
      <c r="A261" s="30"/>
      <c r="B261" s="25" t="s">
        <v>207</v>
      </c>
      <c r="C261" s="31">
        <v>0</v>
      </c>
      <c r="D261" s="32">
        <v>29</v>
      </c>
      <c r="E261" s="32">
        <v>26</v>
      </c>
      <c r="F261" s="32">
        <v>46</v>
      </c>
      <c r="G261" s="32">
        <v>101</v>
      </c>
      <c r="H261" s="27"/>
      <c r="I261" s="27"/>
      <c r="J261" s="28"/>
      <c r="K261" s="28"/>
      <c r="L261" s="29"/>
    </row>
    <row r="262" spans="1:12">
      <c r="A262" s="30"/>
      <c r="B262" s="25" t="s">
        <v>208</v>
      </c>
      <c r="C262" s="31">
        <v>0</v>
      </c>
      <c r="D262" s="32">
        <v>24</v>
      </c>
      <c r="E262" s="32">
        <v>24</v>
      </c>
      <c r="F262" s="32">
        <v>44</v>
      </c>
      <c r="G262" s="32">
        <v>92</v>
      </c>
      <c r="H262" s="27"/>
      <c r="I262" s="27"/>
      <c r="J262" s="28"/>
      <c r="K262" s="28"/>
      <c r="L262" s="29"/>
    </row>
    <row r="263" spans="1:12">
      <c r="A263" s="30"/>
      <c r="B263" s="25" t="s">
        <v>209</v>
      </c>
      <c r="C263" s="31">
        <v>0</v>
      </c>
      <c r="D263" s="32">
        <v>28</v>
      </c>
      <c r="E263" s="32">
        <v>28</v>
      </c>
      <c r="F263" s="32">
        <v>45</v>
      </c>
      <c r="G263" s="32">
        <v>101</v>
      </c>
      <c r="H263" s="27"/>
      <c r="I263" s="27"/>
      <c r="J263" s="28"/>
      <c r="K263" s="28"/>
      <c r="L263" s="29"/>
    </row>
    <row r="264" spans="1:12">
      <c r="A264" s="30"/>
      <c r="B264" s="25" t="s">
        <v>210</v>
      </c>
      <c r="C264" s="31">
        <v>0</v>
      </c>
      <c r="D264" s="32">
        <v>32</v>
      </c>
      <c r="E264" s="32">
        <v>16</v>
      </c>
      <c r="F264" s="32">
        <v>34</v>
      </c>
      <c r="G264" s="32">
        <v>82</v>
      </c>
      <c r="H264" s="27"/>
      <c r="I264" s="27"/>
      <c r="J264" s="28"/>
      <c r="K264" s="28"/>
      <c r="L264" s="29"/>
    </row>
    <row r="265" spans="1:12">
      <c r="A265" s="30"/>
      <c r="B265" s="25" t="s">
        <v>211</v>
      </c>
      <c r="C265" s="31">
        <v>0</v>
      </c>
      <c r="D265" s="32">
        <v>18</v>
      </c>
      <c r="E265" s="32">
        <v>19</v>
      </c>
      <c r="F265" s="32">
        <v>22</v>
      </c>
      <c r="G265" s="32">
        <v>59</v>
      </c>
      <c r="H265" s="27"/>
      <c r="I265" s="27"/>
      <c r="J265" s="28"/>
      <c r="K265" s="28"/>
      <c r="L265" s="29"/>
    </row>
    <row r="266" spans="1:12">
      <c r="A266" s="30"/>
      <c r="B266" s="25" t="s">
        <v>212</v>
      </c>
      <c r="C266" s="31">
        <v>0</v>
      </c>
      <c r="D266" s="32">
        <v>25</v>
      </c>
      <c r="E266" s="32">
        <v>15</v>
      </c>
      <c r="F266" s="32">
        <v>22</v>
      </c>
      <c r="G266" s="32">
        <v>62</v>
      </c>
      <c r="H266" s="27"/>
      <c r="I266" s="27"/>
      <c r="J266" s="28"/>
      <c r="K266" s="28"/>
      <c r="L266" s="29"/>
    </row>
    <row r="267" spans="1:12">
      <c r="A267" s="30"/>
      <c r="B267" s="25" t="s">
        <v>213</v>
      </c>
      <c r="C267" s="31">
        <v>0</v>
      </c>
      <c r="D267" s="32">
        <v>25</v>
      </c>
      <c r="E267" s="32">
        <v>18</v>
      </c>
      <c r="F267" s="32">
        <v>33</v>
      </c>
      <c r="G267" s="32">
        <v>76</v>
      </c>
      <c r="H267" s="27"/>
      <c r="I267" s="27"/>
      <c r="J267" s="28"/>
      <c r="K267" s="28"/>
      <c r="L267" s="29"/>
    </row>
    <row r="268" spans="1:12">
      <c r="A268" s="30"/>
      <c r="B268" s="25" t="s">
        <v>214</v>
      </c>
      <c r="C268" s="31">
        <v>0</v>
      </c>
      <c r="D268" s="32">
        <v>21</v>
      </c>
      <c r="E268" s="32">
        <v>22</v>
      </c>
      <c r="F268" s="32">
        <v>37</v>
      </c>
      <c r="G268" s="32">
        <v>80</v>
      </c>
      <c r="H268" s="27"/>
      <c r="I268" s="27"/>
      <c r="J268" s="28"/>
      <c r="K268" s="28"/>
      <c r="L268" s="29"/>
    </row>
    <row r="269" spans="1:12">
      <c r="A269" s="30"/>
      <c r="B269" s="25" t="s">
        <v>215</v>
      </c>
      <c r="C269" s="31">
        <v>0</v>
      </c>
      <c r="D269" s="32">
        <v>28</v>
      </c>
      <c r="E269" s="32">
        <v>16</v>
      </c>
      <c r="F269" s="32">
        <v>34</v>
      </c>
      <c r="G269" s="32">
        <v>78</v>
      </c>
      <c r="H269" s="27"/>
      <c r="I269" s="27"/>
      <c r="J269" s="28"/>
      <c r="K269" s="28"/>
      <c r="L269" s="29"/>
    </row>
    <row r="270" spans="1:12">
      <c r="A270" s="30"/>
      <c r="B270" s="25" t="s">
        <v>216</v>
      </c>
      <c r="C270" s="31">
        <v>0</v>
      </c>
      <c r="D270" s="32">
        <v>24</v>
      </c>
      <c r="E270" s="32">
        <v>13</v>
      </c>
      <c r="F270" s="32">
        <v>32</v>
      </c>
      <c r="G270" s="32">
        <v>69</v>
      </c>
      <c r="H270" s="27"/>
      <c r="I270" s="27"/>
      <c r="J270" s="28"/>
      <c r="K270" s="28"/>
      <c r="L270" s="29"/>
    </row>
    <row r="271" spans="1:12">
      <c r="A271" s="30"/>
      <c r="B271" s="25" t="s">
        <v>217</v>
      </c>
      <c r="C271" s="31">
        <v>0</v>
      </c>
      <c r="D271" s="32">
        <v>19</v>
      </c>
      <c r="E271" s="32">
        <v>20</v>
      </c>
      <c r="F271" s="32">
        <v>31</v>
      </c>
      <c r="G271" s="32">
        <v>70</v>
      </c>
      <c r="H271" s="27"/>
      <c r="I271" s="27"/>
      <c r="J271" s="28"/>
      <c r="K271" s="28"/>
      <c r="L271" s="29"/>
    </row>
    <row r="272" spans="1:12">
      <c r="A272" s="30"/>
      <c r="B272" s="25" t="s">
        <v>218</v>
      </c>
      <c r="C272" s="31">
        <v>0</v>
      </c>
      <c r="D272" s="32">
        <v>18</v>
      </c>
      <c r="E272" s="32">
        <v>16</v>
      </c>
      <c r="F272" s="32">
        <v>23</v>
      </c>
      <c r="G272" s="32">
        <v>57</v>
      </c>
      <c r="H272" s="27"/>
      <c r="I272" s="27"/>
      <c r="J272" s="28"/>
      <c r="K272" s="28"/>
      <c r="L272" s="29"/>
    </row>
    <row r="273" spans="1:12">
      <c r="A273" s="30"/>
      <c r="B273" s="25" t="s">
        <v>219</v>
      </c>
      <c r="C273" s="31">
        <v>0</v>
      </c>
      <c r="D273" s="32">
        <v>16</v>
      </c>
      <c r="E273" s="32">
        <v>24</v>
      </c>
      <c r="F273" s="32">
        <v>18</v>
      </c>
      <c r="G273" s="32">
        <v>58</v>
      </c>
      <c r="H273" s="27"/>
      <c r="I273" s="27"/>
      <c r="J273" s="28"/>
      <c r="K273" s="28"/>
      <c r="L273" s="29"/>
    </row>
    <row r="274" spans="1:12">
      <c r="A274" s="30"/>
      <c r="B274" s="25" t="s">
        <v>220</v>
      </c>
      <c r="C274" s="31">
        <v>0</v>
      </c>
      <c r="D274" s="32">
        <v>19</v>
      </c>
      <c r="E274" s="32">
        <v>11</v>
      </c>
      <c r="F274" s="32">
        <v>16</v>
      </c>
      <c r="G274" s="32">
        <v>46</v>
      </c>
      <c r="H274" s="27"/>
      <c r="I274" s="27"/>
      <c r="J274" s="28"/>
      <c r="K274" s="28"/>
      <c r="L274" s="29"/>
    </row>
    <row r="275" spans="1:12">
      <c r="A275" s="30"/>
      <c r="B275" s="25" t="s">
        <v>221</v>
      </c>
      <c r="C275" s="31">
        <v>0</v>
      </c>
      <c r="D275" s="32">
        <v>16</v>
      </c>
      <c r="E275" s="32">
        <v>12</v>
      </c>
      <c r="F275" s="32">
        <v>23</v>
      </c>
      <c r="G275" s="32">
        <v>51</v>
      </c>
      <c r="H275" s="27"/>
      <c r="I275" s="27"/>
      <c r="J275" s="28"/>
      <c r="K275" s="28"/>
      <c r="L275" s="29"/>
    </row>
    <row r="276" spans="1:12">
      <c r="A276" s="30"/>
      <c r="B276" s="25" t="s">
        <v>222</v>
      </c>
      <c r="C276" s="31">
        <v>0</v>
      </c>
      <c r="D276" s="32">
        <v>14</v>
      </c>
      <c r="E276" s="32">
        <v>12</v>
      </c>
      <c r="F276" s="32">
        <v>30</v>
      </c>
      <c r="G276" s="32">
        <v>56</v>
      </c>
      <c r="H276" s="27"/>
      <c r="I276" s="27"/>
      <c r="J276" s="28"/>
      <c r="K276" s="28"/>
      <c r="L276" s="29"/>
    </row>
    <row r="277" spans="1:12">
      <c r="A277" s="30"/>
      <c r="B277" s="25" t="s">
        <v>223</v>
      </c>
      <c r="C277" s="31">
        <v>0</v>
      </c>
      <c r="D277" s="32">
        <v>11</v>
      </c>
      <c r="E277" s="32">
        <v>12</v>
      </c>
      <c r="F277" s="32">
        <v>22</v>
      </c>
      <c r="G277" s="32">
        <v>45</v>
      </c>
      <c r="H277" s="27"/>
      <c r="I277" s="27"/>
      <c r="J277" s="28"/>
      <c r="K277" s="28"/>
      <c r="L277" s="29"/>
    </row>
    <row r="278" spans="1:12">
      <c r="A278" s="30"/>
      <c r="B278" s="25" t="s">
        <v>224</v>
      </c>
      <c r="C278" s="31">
        <v>0</v>
      </c>
      <c r="D278" s="32">
        <v>11</v>
      </c>
      <c r="E278" s="32">
        <v>11</v>
      </c>
      <c r="F278" s="32">
        <v>23</v>
      </c>
      <c r="G278" s="32">
        <v>45</v>
      </c>
      <c r="H278" s="27"/>
      <c r="I278" s="27"/>
      <c r="J278" s="28"/>
      <c r="K278" s="28"/>
      <c r="L278" s="29"/>
    </row>
    <row r="279" spans="1:12">
      <c r="A279" s="30"/>
      <c r="B279" s="25" t="s">
        <v>225</v>
      </c>
      <c r="C279" s="31">
        <v>0</v>
      </c>
      <c r="D279" s="32">
        <v>17</v>
      </c>
      <c r="E279" s="32">
        <v>19</v>
      </c>
      <c r="F279" s="32">
        <v>20</v>
      </c>
      <c r="G279" s="32">
        <v>56</v>
      </c>
      <c r="H279" s="27"/>
      <c r="I279" s="27"/>
      <c r="J279" s="28"/>
      <c r="K279" s="28"/>
      <c r="L279" s="29"/>
    </row>
    <row r="280" spans="1:12">
      <c r="A280" s="30"/>
      <c r="B280" s="25" t="s">
        <v>226</v>
      </c>
      <c r="C280" s="31">
        <v>0</v>
      </c>
      <c r="D280" s="32">
        <v>8</v>
      </c>
      <c r="E280" s="32">
        <v>8</v>
      </c>
      <c r="F280" s="32">
        <v>19</v>
      </c>
      <c r="G280" s="32">
        <v>35</v>
      </c>
      <c r="H280" s="27"/>
      <c r="I280" s="27"/>
      <c r="J280" s="28"/>
      <c r="K280" s="28"/>
      <c r="L280" s="29"/>
    </row>
    <row r="281" spans="1:12">
      <c r="A281" s="30"/>
      <c r="B281" s="25" t="s">
        <v>227</v>
      </c>
      <c r="C281" s="31">
        <v>0</v>
      </c>
      <c r="D281" s="32">
        <v>11</v>
      </c>
      <c r="E281" s="32">
        <v>7</v>
      </c>
      <c r="F281" s="32">
        <v>14</v>
      </c>
      <c r="G281" s="32">
        <v>32</v>
      </c>
      <c r="H281" s="27"/>
      <c r="I281" s="27"/>
      <c r="J281" s="28"/>
      <c r="K281" s="28"/>
      <c r="L281" s="29"/>
    </row>
    <row r="282" spans="1:12">
      <c r="A282" s="30"/>
      <c r="B282" s="25" t="s">
        <v>228</v>
      </c>
      <c r="C282" s="31">
        <v>0</v>
      </c>
      <c r="D282" s="32">
        <v>9</v>
      </c>
      <c r="E282" s="32">
        <v>10</v>
      </c>
      <c r="F282" s="32">
        <v>20</v>
      </c>
      <c r="G282" s="32">
        <v>39</v>
      </c>
      <c r="H282" s="27"/>
      <c r="I282" s="27"/>
      <c r="J282" s="28"/>
      <c r="K282" s="28"/>
      <c r="L282" s="29"/>
    </row>
    <row r="283" spans="1:12">
      <c r="A283" s="30"/>
      <c r="B283" s="25" t="s">
        <v>229</v>
      </c>
      <c r="C283" s="31">
        <v>0</v>
      </c>
      <c r="D283" s="32">
        <v>12</v>
      </c>
      <c r="E283" s="32">
        <v>11</v>
      </c>
      <c r="F283" s="32">
        <v>16</v>
      </c>
      <c r="G283" s="32">
        <v>39</v>
      </c>
      <c r="H283" s="27"/>
      <c r="I283" s="27"/>
      <c r="J283" s="28"/>
      <c r="K283" s="28"/>
      <c r="L283" s="29"/>
    </row>
    <row r="284" spans="1:12">
      <c r="A284" s="30"/>
      <c r="B284" s="25" t="s">
        <v>230</v>
      </c>
      <c r="C284" s="31">
        <v>0</v>
      </c>
      <c r="D284" s="32">
        <v>10</v>
      </c>
      <c r="E284" s="32">
        <v>11</v>
      </c>
      <c r="F284" s="32">
        <v>18</v>
      </c>
      <c r="G284" s="32">
        <v>39</v>
      </c>
      <c r="H284" s="27"/>
      <c r="I284" s="27"/>
      <c r="J284" s="28"/>
      <c r="K284" s="28"/>
      <c r="L284" s="29"/>
    </row>
    <row r="285" spans="1:12">
      <c r="A285" s="30"/>
      <c r="B285" s="25" t="s">
        <v>231</v>
      </c>
      <c r="C285" s="31">
        <v>0</v>
      </c>
      <c r="D285" s="32">
        <v>5</v>
      </c>
      <c r="E285" s="32">
        <v>4</v>
      </c>
      <c r="F285" s="32">
        <v>10</v>
      </c>
      <c r="G285" s="32">
        <v>19</v>
      </c>
      <c r="H285" s="27"/>
      <c r="I285" s="27"/>
      <c r="J285" s="28"/>
      <c r="K285" s="28"/>
      <c r="L285" s="29"/>
    </row>
    <row r="286" spans="1:12">
      <c r="A286" s="30"/>
      <c r="B286" s="25" t="s">
        <v>232</v>
      </c>
      <c r="C286" s="31">
        <v>0</v>
      </c>
      <c r="D286" s="32">
        <v>5</v>
      </c>
      <c r="E286" s="32">
        <v>7</v>
      </c>
      <c r="F286" s="32">
        <v>10</v>
      </c>
      <c r="G286" s="32">
        <v>22</v>
      </c>
      <c r="H286" s="27"/>
      <c r="I286" s="27"/>
      <c r="J286" s="28"/>
      <c r="K286" s="28"/>
      <c r="L286" s="29"/>
    </row>
    <row r="287" spans="1:12">
      <c r="A287" s="30"/>
      <c r="B287" s="25" t="s">
        <v>233</v>
      </c>
      <c r="C287" s="31">
        <v>0</v>
      </c>
      <c r="D287" s="32">
        <v>4</v>
      </c>
      <c r="E287" s="32">
        <v>8</v>
      </c>
      <c r="F287" s="32">
        <v>9</v>
      </c>
      <c r="G287" s="32">
        <v>21</v>
      </c>
      <c r="H287" s="27"/>
      <c r="I287" s="27"/>
      <c r="J287" s="28"/>
      <c r="K287" s="28"/>
      <c r="L287" s="29"/>
    </row>
    <row r="288" spans="1:12">
      <c r="A288" s="30"/>
      <c r="B288" s="25" t="s">
        <v>234</v>
      </c>
      <c r="C288" s="31">
        <v>0</v>
      </c>
      <c r="D288" s="32">
        <v>6</v>
      </c>
      <c r="E288" s="32">
        <v>6</v>
      </c>
      <c r="F288" s="32">
        <v>6</v>
      </c>
      <c r="G288" s="32">
        <v>18</v>
      </c>
      <c r="H288" s="27"/>
      <c r="I288" s="27"/>
      <c r="J288" s="28"/>
      <c r="K288" s="28"/>
      <c r="L288" s="29"/>
    </row>
    <row r="289" spans="1:12">
      <c r="A289" s="30"/>
      <c r="B289" s="25" t="s">
        <v>235</v>
      </c>
      <c r="C289" s="31">
        <v>0</v>
      </c>
      <c r="D289" s="32">
        <v>10</v>
      </c>
      <c r="E289" s="32">
        <v>4</v>
      </c>
      <c r="F289" s="32">
        <v>7</v>
      </c>
      <c r="G289" s="32">
        <v>21</v>
      </c>
      <c r="H289" s="27"/>
      <c r="I289" s="27"/>
      <c r="J289" s="28"/>
      <c r="K289" s="28"/>
      <c r="L289" s="29"/>
    </row>
    <row r="290" spans="1:12">
      <c r="A290" s="30"/>
      <c r="B290" s="25" t="s">
        <v>236</v>
      </c>
      <c r="C290" s="31">
        <v>0</v>
      </c>
      <c r="D290" s="32">
        <v>15</v>
      </c>
      <c r="E290" s="32">
        <v>12</v>
      </c>
      <c r="F290" s="32">
        <v>19</v>
      </c>
      <c r="G290" s="32">
        <v>46</v>
      </c>
      <c r="H290" s="27"/>
      <c r="I290" s="27"/>
      <c r="J290" s="28"/>
      <c r="K290" s="28"/>
      <c r="L290" s="29"/>
    </row>
    <row r="291" spans="1:12">
      <c r="A291" s="30"/>
      <c r="B291" s="25" t="s">
        <v>237</v>
      </c>
      <c r="C291" s="31">
        <v>0</v>
      </c>
      <c r="D291" s="32">
        <v>4</v>
      </c>
      <c r="E291" s="32">
        <v>6</v>
      </c>
      <c r="F291" s="32">
        <v>11</v>
      </c>
      <c r="G291" s="32">
        <v>21</v>
      </c>
      <c r="H291" s="27"/>
      <c r="I291" s="27"/>
      <c r="J291" s="28"/>
      <c r="K291" s="28"/>
      <c r="L291" s="29"/>
    </row>
    <row r="292" spans="1:12">
      <c r="A292" s="30"/>
      <c r="B292" s="25" t="s">
        <v>238</v>
      </c>
      <c r="C292" s="31">
        <v>0</v>
      </c>
      <c r="D292" s="32">
        <v>5</v>
      </c>
      <c r="E292" s="32">
        <v>5</v>
      </c>
      <c r="F292" s="32">
        <v>19</v>
      </c>
      <c r="G292" s="32">
        <v>29</v>
      </c>
      <c r="H292" s="27"/>
      <c r="I292" s="27"/>
      <c r="J292" s="28"/>
      <c r="K292" s="28"/>
      <c r="L292" s="29"/>
    </row>
    <row r="293" spans="1:12">
      <c r="A293" s="30"/>
      <c r="B293" s="25" t="s">
        <v>239</v>
      </c>
      <c r="C293" s="31">
        <v>0</v>
      </c>
      <c r="D293" s="32">
        <v>10</v>
      </c>
      <c r="E293" s="32">
        <v>7</v>
      </c>
      <c r="F293" s="32">
        <v>31</v>
      </c>
      <c r="G293" s="32">
        <v>48</v>
      </c>
      <c r="H293" s="27"/>
      <c r="I293" s="27"/>
      <c r="J293" s="28"/>
      <c r="K293" s="28"/>
      <c r="L293" s="29"/>
    </row>
    <row r="294" spans="1:12">
      <c r="A294" s="30"/>
      <c r="B294" s="25" t="s">
        <v>240</v>
      </c>
      <c r="C294" s="31">
        <v>0</v>
      </c>
      <c r="D294" s="32">
        <v>15</v>
      </c>
      <c r="E294" s="32">
        <v>13</v>
      </c>
      <c r="F294" s="32">
        <v>33</v>
      </c>
      <c r="G294" s="32">
        <v>61</v>
      </c>
      <c r="H294" s="27"/>
      <c r="I294" s="27"/>
      <c r="J294" s="28"/>
      <c r="K294" s="28"/>
      <c r="L294" s="29"/>
    </row>
    <row r="295" spans="1:12">
      <c r="A295" s="30"/>
      <c r="B295" s="25" t="s">
        <v>241</v>
      </c>
      <c r="C295" s="31">
        <v>0</v>
      </c>
      <c r="D295" s="32">
        <v>13</v>
      </c>
      <c r="E295" s="32">
        <v>10</v>
      </c>
      <c r="F295" s="32">
        <v>52</v>
      </c>
      <c r="G295" s="32">
        <v>75</v>
      </c>
      <c r="H295" s="27"/>
      <c r="I295" s="27"/>
      <c r="J295" s="28"/>
      <c r="K295" s="28"/>
      <c r="L295" s="29"/>
    </row>
    <row r="296" spans="1:12">
      <c r="A296" s="30"/>
      <c r="B296" s="25" t="s">
        <v>242</v>
      </c>
      <c r="C296" s="31">
        <v>0</v>
      </c>
      <c r="D296" s="32">
        <v>9</v>
      </c>
      <c r="E296" s="32">
        <v>11</v>
      </c>
      <c r="F296" s="32">
        <v>57</v>
      </c>
      <c r="G296" s="32">
        <v>77</v>
      </c>
      <c r="H296" s="27"/>
      <c r="I296" s="27"/>
      <c r="J296" s="28"/>
      <c r="K296" s="28"/>
      <c r="L296" s="29"/>
    </row>
    <row r="297" spans="1:12">
      <c r="A297" s="30"/>
      <c r="B297" s="25" t="s">
        <v>243</v>
      </c>
      <c r="C297" s="31">
        <v>0</v>
      </c>
      <c r="D297" s="32">
        <v>15</v>
      </c>
      <c r="E297" s="32">
        <v>11</v>
      </c>
      <c r="F297" s="32">
        <v>63</v>
      </c>
      <c r="G297" s="32">
        <v>89</v>
      </c>
      <c r="H297" s="27"/>
      <c r="I297" s="27"/>
      <c r="J297" s="28"/>
      <c r="K297" s="28"/>
      <c r="L297" s="29"/>
    </row>
    <row r="298" spans="1:12">
      <c r="A298" s="30"/>
      <c r="B298" s="25" t="s">
        <v>244</v>
      </c>
      <c r="C298" s="31">
        <v>0</v>
      </c>
      <c r="D298" s="32">
        <v>8</v>
      </c>
      <c r="E298" s="32">
        <v>9</v>
      </c>
      <c r="F298" s="32">
        <v>73</v>
      </c>
      <c r="G298" s="32">
        <v>90</v>
      </c>
      <c r="H298" s="27"/>
      <c r="I298" s="27"/>
      <c r="J298" s="28"/>
      <c r="K298" s="28"/>
      <c r="L298" s="29"/>
    </row>
    <row r="299" spans="1:12">
      <c r="A299" s="30"/>
      <c r="B299" s="25" t="s">
        <v>245</v>
      </c>
      <c r="C299" s="31">
        <v>0</v>
      </c>
      <c r="D299" s="32">
        <v>8</v>
      </c>
      <c r="E299" s="32">
        <v>8</v>
      </c>
      <c r="F299" s="32">
        <v>67</v>
      </c>
      <c r="G299" s="32">
        <v>83</v>
      </c>
      <c r="H299" s="27"/>
      <c r="I299" s="27"/>
      <c r="J299" s="28"/>
      <c r="K299" s="28"/>
      <c r="L299" s="29"/>
    </row>
    <row r="300" spans="1:12">
      <c r="A300" s="30"/>
      <c r="B300" s="25" t="s">
        <v>246</v>
      </c>
      <c r="C300" s="31">
        <v>0</v>
      </c>
      <c r="D300" s="32">
        <v>14</v>
      </c>
      <c r="E300" s="32">
        <v>11</v>
      </c>
      <c r="F300" s="32">
        <v>62</v>
      </c>
      <c r="G300" s="32">
        <v>87</v>
      </c>
      <c r="H300" s="27"/>
      <c r="I300" s="27"/>
      <c r="J300" s="28"/>
      <c r="K300" s="28"/>
      <c r="L300" s="29"/>
    </row>
    <row r="301" spans="1:12">
      <c r="A301" s="30"/>
      <c r="B301" s="25" t="s">
        <v>247</v>
      </c>
      <c r="C301" s="31">
        <v>0</v>
      </c>
      <c r="D301" s="32">
        <v>19</v>
      </c>
      <c r="E301" s="32">
        <v>17</v>
      </c>
      <c r="F301" s="32">
        <v>49</v>
      </c>
      <c r="G301" s="32">
        <v>85</v>
      </c>
      <c r="H301" s="27"/>
      <c r="I301" s="27"/>
      <c r="J301" s="28"/>
      <c r="K301" s="28"/>
      <c r="L301" s="29"/>
    </row>
    <row r="302" spans="1:12">
      <c r="A302" s="30"/>
      <c r="B302" s="25" t="s">
        <v>248</v>
      </c>
      <c r="C302" s="31">
        <v>0</v>
      </c>
      <c r="D302" s="32">
        <v>10</v>
      </c>
      <c r="E302" s="32">
        <v>13</v>
      </c>
      <c r="F302" s="32">
        <v>36</v>
      </c>
      <c r="G302" s="32">
        <v>59</v>
      </c>
      <c r="H302" s="27"/>
      <c r="I302" s="27"/>
      <c r="J302" s="28"/>
      <c r="K302" s="28"/>
      <c r="L302" s="29"/>
    </row>
    <row r="303" spans="1:12">
      <c r="A303" s="30"/>
      <c r="B303" s="25" t="s">
        <v>249</v>
      </c>
      <c r="C303" s="31">
        <v>0</v>
      </c>
      <c r="D303" s="32">
        <v>13</v>
      </c>
      <c r="E303" s="32">
        <v>8</v>
      </c>
      <c r="F303" s="32">
        <v>52</v>
      </c>
      <c r="G303" s="32">
        <v>73</v>
      </c>
      <c r="H303" s="27"/>
      <c r="I303" s="27"/>
      <c r="J303" s="28"/>
      <c r="K303" s="28"/>
      <c r="L303" s="29"/>
    </row>
    <row r="304" spans="1:12">
      <c r="A304" s="30"/>
      <c r="B304" s="25" t="s">
        <v>250</v>
      </c>
      <c r="C304" s="31">
        <v>0</v>
      </c>
      <c r="D304" s="32">
        <v>11</v>
      </c>
      <c r="E304" s="32">
        <v>13</v>
      </c>
      <c r="F304" s="32">
        <v>49</v>
      </c>
      <c r="G304" s="32">
        <v>73</v>
      </c>
      <c r="H304" s="27"/>
      <c r="I304" s="27"/>
      <c r="J304" s="28"/>
      <c r="K304" s="28"/>
      <c r="L304" s="29"/>
    </row>
    <row r="305" spans="1:12">
      <c r="A305" s="30"/>
      <c r="B305" s="25" t="s">
        <v>251</v>
      </c>
      <c r="C305" s="31">
        <v>0</v>
      </c>
      <c r="D305" s="32">
        <v>15</v>
      </c>
      <c r="E305" s="32">
        <v>17</v>
      </c>
      <c r="F305" s="32">
        <v>54</v>
      </c>
      <c r="G305" s="32">
        <v>86</v>
      </c>
      <c r="H305" s="27"/>
      <c r="I305" s="27"/>
      <c r="J305" s="28"/>
      <c r="K305" s="28"/>
      <c r="L305" s="29"/>
    </row>
    <row r="306" spans="1:12">
      <c r="A306" s="30"/>
      <c r="B306" s="25" t="s">
        <v>252</v>
      </c>
      <c r="C306" s="31">
        <v>0</v>
      </c>
      <c r="D306" s="32">
        <v>6</v>
      </c>
      <c r="E306" s="32">
        <v>16</v>
      </c>
      <c r="F306" s="32">
        <v>70</v>
      </c>
      <c r="G306" s="32">
        <v>92</v>
      </c>
      <c r="H306" s="27"/>
      <c r="I306" s="27"/>
      <c r="J306" s="28"/>
      <c r="K306" s="28"/>
      <c r="L306" s="29"/>
    </row>
    <row r="307" spans="1:12">
      <c r="A307" s="30"/>
      <c r="B307" s="25" t="s">
        <v>253</v>
      </c>
      <c r="C307" s="31">
        <v>0</v>
      </c>
      <c r="D307" s="32">
        <v>11</v>
      </c>
      <c r="E307" s="32">
        <v>8</v>
      </c>
      <c r="F307" s="32">
        <v>82</v>
      </c>
      <c r="G307" s="32">
        <v>101</v>
      </c>
      <c r="H307" s="27"/>
      <c r="I307" s="27"/>
      <c r="J307" s="28"/>
      <c r="K307" s="28"/>
      <c r="L307" s="29"/>
    </row>
    <row r="308" spans="1:12">
      <c r="A308" s="30"/>
      <c r="B308" s="25" t="s">
        <v>254</v>
      </c>
      <c r="C308" s="31">
        <v>0</v>
      </c>
      <c r="D308" s="32">
        <v>11</v>
      </c>
      <c r="E308" s="32">
        <v>8</v>
      </c>
      <c r="F308" s="32">
        <v>84</v>
      </c>
      <c r="G308" s="32">
        <v>103</v>
      </c>
      <c r="H308" s="27"/>
      <c r="I308" s="27"/>
      <c r="J308" s="28"/>
      <c r="K308" s="28"/>
      <c r="L308" s="29"/>
    </row>
    <row r="309" spans="1:12">
      <c r="A309" s="30"/>
      <c r="B309" s="25" t="s">
        <v>255</v>
      </c>
      <c r="C309" s="31">
        <v>0</v>
      </c>
      <c r="D309" s="32">
        <v>5</v>
      </c>
      <c r="E309" s="32">
        <v>12</v>
      </c>
      <c r="F309" s="32">
        <v>75</v>
      </c>
      <c r="G309" s="32">
        <v>92</v>
      </c>
      <c r="H309" s="27"/>
      <c r="I309" s="27"/>
      <c r="J309" s="28"/>
      <c r="K309" s="28"/>
      <c r="L309" s="29"/>
    </row>
    <row r="310" spans="1:12">
      <c r="A310" s="30"/>
      <c r="B310" s="25" t="s">
        <v>256</v>
      </c>
      <c r="C310" s="31">
        <v>0</v>
      </c>
      <c r="D310" s="32">
        <v>8</v>
      </c>
      <c r="E310" s="32">
        <v>18</v>
      </c>
      <c r="F310" s="32">
        <v>85</v>
      </c>
      <c r="G310" s="32">
        <v>111</v>
      </c>
      <c r="H310" s="27"/>
      <c r="I310" s="27"/>
      <c r="J310" s="28"/>
      <c r="K310" s="28"/>
      <c r="L310" s="29"/>
    </row>
    <row r="311" spans="1:12">
      <c r="A311" s="30"/>
      <c r="B311" s="25" t="s">
        <v>257</v>
      </c>
      <c r="C311" s="31">
        <v>0</v>
      </c>
      <c r="D311" s="32">
        <v>7</v>
      </c>
      <c r="E311" s="32">
        <v>15</v>
      </c>
      <c r="F311" s="32">
        <v>83</v>
      </c>
      <c r="G311" s="32">
        <v>105</v>
      </c>
      <c r="H311" s="27"/>
      <c r="I311" s="27"/>
      <c r="J311" s="28"/>
      <c r="K311" s="28"/>
      <c r="L311" s="29"/>
    </row>
    <row r="312" spans="1:12">
      <c r="A312" s="30"/>
      <c r="B312" s="25" t="s">
        <v>258</v>
      </c>
      <c r="C312" s="31">
        <v>0</v>
      </c>
      <c r="D312" s="32">
        <v>11</v>
      </c>
      <c r="E312" s="32">
        <v>20</v>
      </c>
      <c r="F312" s="32">
        <v>88</v>
      </c>
      <c r="G312" s="32">
        <v>119</v>
      </c>
      <c r="H312" s="27"/>
      <c r="I312" s="27"/>
      <c r="J312" s="28"/>
      <c r="K312" s="28"/>
      <c r="L312" s="29"/>
    </row>
    <row r="313" spans="1:12">
      <c r="A313" s="30"/>
      <c r="B313" s="25" t="s">
        <v>259</v>
      </c>
      <c r="C313" s="31">
        <v>0</v>
      </c>
      <c r="D313" s="32">
        <v>11</v>
      </c>
      <c r="E313" s="32">
        <v>20</v>
      </c>
      <c r="F313" s="32">
        <v>87</v>
      </c>
      <c r="G313" s="32">
        <v>118</v>
      </c>
      <c r="H313" s="27"/>
      <c r="I313" s="27"/>
      <c r="J313" s="28"/>
      <c r="K313" s="28"/>
      <c r="L313" s="29"/>
    </row>
    <row r="314" spans="1:12">
      <c r="A314" s="30"/>
      <c r="B314" s="25" t="s">
        <v>260</v>
      </c>
      <c r="C314" s="31">
        <v>0</v>
      </c>
      <c r="D314" s="32">
        <v>16</v>
      </c>
      <c r="E314" s="32">
        <v>24</v>
      </c>
      <c r="F314" s="32">
        <v>97</v>
      </c>
      <c r="G314" s="32">
        <v>137</v>
      </c>
      <c r="H314" s="27"/>
      <c r="I314" s="27"/>
      <c r="J314" s="28"/>
      <c r="K314" s="28"/>
      <c r="L314" s="29"/>
    </row>
    <row r="315" spans="1:12">
      <c r="A315" s="30"/>
      <c r="B315" s="25" t="s">
        <v>261</v>
      </c>
      <c r="C315" s="31">
        <v>0</v>
      </c>
      <c r="D315" s="32">
        <v>10</v>
      </c>
      <c r="E315" s="32">
        <v>17</v>
      </c>
      <c r="F315" s="32">
        <v>90</v>
      </c>
      <c r="G315" s="32">
        <v>117</v>
      </c>
      <c r="H315" s="27"/>
      <c r="I315" s="27"/>
      <c r="J315" s="28"/>
      <c r="K315" s="28"/>
      <c r="L315" s="29"/>
    </row>
    <row r="316" spans="1:12">
      <c r="A316" s="30"/>
      <c r="B316" s="25" t="s">
        <v>262</v>
      </c>
      <c r="C316" s="31">
        <v>0</v>
      </c>
      <c r="D316" s="32">
        <v>14</v>
      </c>
      <c r="E316" s="32">
        <v>13</v>
      </c>
      <c r="F316" s="32">
        <v>97</v>
      </c>
      <c r="G316" s="32">
        <v>124</v>
      </c>
      <c r="H316" s="27"/>
      <c r="I316" s="27"/>
      <c r="J316" s="28"/>
      <c r="K316" s="28"/>
      <c r="L316" s="29"/>
    </row>
    <row r="317" spans="1:12">
      <c r="A317" s="30"/>
      <c r="B317" s="25" t="s">
        <v>263</v>
      </c>
      <c r="C317" s="31">
        <v>0</v>
      </c>
      <c r="D317" s="32">
        <v>11</v>
      </c>
      <c r="E317" s="32">
        <v>14</v>
      </c>
      <c r="F317" s="32">
        <v>91</v>
      </c>
      <c r="G317" s="32">
        <v>116</v>
      </c>
      <c r="H317" s="27"/>
      <c r="I317" s="27"/>
      <c r="J317" s="28"/>
      <c r="K317" s="28"/>
      <c r="L317" s="29"/>
    </row>
    <row r="318" spans="1:12">
      <c r="A318" s="30"/>
      <c r="B318" s="25" t="s">
        <v>264</v>
      </c>
      <c r="C318" s="31">
        <v>0</v>
      </c>
      <c r="D318" s="32">
        <v>16</v>
      </c>
      <c r="E318" s="32">
        <v>22</v>
      </c>
      <c r="F318" s="32">
        <v>85</v>
      </c>
      <c r="G318" s="32">
        <v>123</v>
      </c>
      <c r="H318" s="27"/>
      <c r="I318" s="27"/>
      <c r="J318" s="28"/>
      <c r="K318" s="28"/>
      <c r="L318" s="29"/>
    </row>
    <row r="319" spans="1:12">
      <c r="A319" s="30"/>
      <c r="B319" s="25" t="s">
        <v>265</v>
      </c>
      <c r="C319" s="31">
        <v>0</v>
      </c>
      <c r="D319" s="32">
        <v>15</v>
      </c>
      <c r="E319" s="32">
        <v>19</v>
      </c>
      <c r="F319" s="32">
        <v>83</v>
      </c>
      <c r="G319" s="32">
        <v>117</v>
      </c>
      <c r="H319" s="27"/>
      <c r="I319" s="27"/>
      <c r="J319" s="28"/>
      <c r="K319" s="28"/>
      <c r="L319" s="29"/>
    </row>
    <row r="320" spans="1:12">
      <c r="A320" s="30"/>
      <c r="B320" s="25" t="s">
        <v>266</v>
      </c>
      <c r="C320" s="31">
        <v>0</v>
      </c>
      <c r="D320" s="32">
        <v>22</v>
      </c>
      <c r="E320" s="32">
        <v>20</v>
      </c>
      <c r="F320" s="32">
        <v>77</v>
      </c>
      <c r="G320" s="32">
        <v>119</v>
      </c>
      <c r="H320" s="27"/>
      <c r="I320" s="27"/>
      <c r="J320" s="28"/>
      <c r="K320" s="28"/>
      <c r="L320" s="29"/>
    </row>
    <row r="321" spans="1:12">
      <c r="A321" s="30"/>
      <c r="B321" s="25" t="s">
        <v>267</v>
      </c>
      <c r="C321" s="31">
        <v>0</v>
      </c>
      <c r="D321" s="32">
        <v>25</v>
      </c>
      <c r="E321" s="32">
        <v>24</v>
      </c>
      <c r="F321" s="32">
        <v>81</v>
      </c>
      <c r="G321" s="32">
        <v>130</v>
      </c>
      <c r="H321" s="27"/>
      <c r="I321" s="27"/>
      <c r="J321" s="28"/>
      <c r="K321" s="28"/>
      <c r="L321" s="29"/>
    </row>
    <row r="322" spans="1:12">
      <c r="A322" s="30"/>
      <c r="B322" s="25" t="s">
        <v>268</v>
      </c>
      <c r="C322" s="31">
        <v>0</v>
      </c>
      <c r="D322" s="32">
        <v>18</v>
      </c>
      <c r="E322" s="32">
        <v>11</v>
      </c>
      <c r="F322" s="32">
        <v>64</v>
      </c>
      <c r="G322" s="32">
        <v>93</v>
      </c>
      <c r="H322" s="27"/>
      <c r="I322" s="27"/>
      <c r="J322" s="28"/>
      <c r="K322" s="28"/>
      <c r="L322" s="29"/>
    </row>
    <row r="323" spans="1:12">
      <c r="A323" s="30"/>
      <c r="B323" s="25" t="s">
        <v>269</v>
      </c>
      <c r="C323" s="31">
        <v>0</v>
      </c>
      <c r="D323" s="32">
        <v>22</v>
      </c>
      <c r="E323" s="32">
        <v>19</v>
      </c>
      <c r="F323" s="32">
        <v>63</v>
      </c>
      <c r="G323" s="32">
        <v>104</v>
      </c>
      <c r="H323" s="27"/>
      <c r="I323" s="27"/>
      <c r="J323" s="28"/>
      <c r="K323" s="28"/>
      <c r="L323" s="29"/>
    </row>
    <row r="324" spans="1:12">
      <c r="A324" s="30"/>
      <c r="B324" s="25" t="s">
        <v>270</v>
      </c>
      <c r="C324" s="31">
        <v>0</v>
      </c>
      <c r="D324" s="32">
        <v>19</v>
      </c>
      <c r="E324" s="32">
        <v>23</v>
      </c>
      <c r="F324" s="32">
        <v>47</v>
      </c>
      <c r="G324" s="32">
        <v>89</v>
      </c>
      <c r="H324" s="27"/>
      <c r="I324" s="27"/>
      <c r="J324" s="28"/>
      <c r="K324" s="28"/>
      <c r="L324" s="29"/>
    </row>
    <row r="325" spans="1:12">
      <c r="A325" s="30"/>
      <c r="B325" s="25" t="s">
        <v>271</v>
      </c>
      <c r="C325" s="31">
        <v>0</v>
      </c>
      <c r="D325" s="32">
        <v>17</v>
      </c>
      <c r="E325" s="32">
        <v>17</v>
      </c>
      <c r="F325" s="32">
        <v>42</v>
      </c>
      <c r="G325" s="32">
        <v>76</v>
      </c>
      <c r="H325" s="27"/>
      <c r="I325" s="27"/>
      <c r="J325" s="28"/>
      <c r="K325" s="28"/>
      <c r="L325" s="29"/>
    </row>
    <row r="326" spans="1:12">
      <c r="A326" s="30"/>
      <c r="B326" s="25" t="s">
        <v>272</v>
      </c>
      <c r="C326" s="31">
        <v>0</v>
      </c>
      <c r="D326" s="32">
        <v>20</v>
      </c>
      <c r="E326" s="32">
        <v>22</v>
      </c>
      <c r="F326" s="32">
        <v>38</v>
      </c>
      <c r="G326" s="32">
        <v>80</v>
      </c>
      <c r="H326" s="27"/>
      <c r="I326" s="27"/>
      <c r="J326" s="28"/>
      <c r="K326" s="28"/>
      <c r="L326" s="29"/>
    </row>
    <row r="327" spans="1:12">
      <c r="A327" s="30"/>
      <c r="B327" s="25" t="s">
        <v>273</v>
      </c>
      <c r="C327" s="31">
        <v>0</v>
      </c>
      <c r="D327" s="32">
        <v>21</v>
      </c>
      <c r="E327" s="32">
        <v>18</v>
      </c>
      <c r="F327" s="32">
        <v>32</v>
      </c>
      <c r="G327" s="32">
        <v>71</v>
      </c>
      <c r="H327" s="27"/>
      <c r="I327" s="27"/>
      <c r="J327" s="28"/>
      <c r="K327" s="28"/>
      <c r="L327" s="29"/>
    </row>
    <row r="328" spans="1:12">
      <c r="A328" s="30"/>
      <c r="B328" s="25" t="s">
        <v>274</v>
      </c>
      <c r="C328" s="31">
        <v>0</v>
      </c>
      <c r="D328" s="32">
        <v>19</v>
      </c>
      <c r="E328" s="32">
        <v>17</v>
      </c>
      <c r="F328" s="32">
        <v>30</v>
      </c>
      <c r="G328" s="32">
        <v>66</v>
      </c>
      <c r="H328" s="27"/>
      <c r="I328" s="27"/>
      <c r="J328" s="28"/>
      <c r="K328" s="28"/>
      <c r="L328" s="29"/>
    </row>
    <row r="329" spans="1:12">
      <c r="A329" s="30"/>
      <c r="B329" s="25" t="s">
        <v>275</v>
      </c>
      <c r="C329" s="31">
        <v>0</v>
      </c>
      <c r="D329" s="32">
        <v>16</v>
      </c>
      <c r="E329" s="32">
        <v>17</v>
      </c>
      <c r="F329" s="32">
        <v>40</v>
      </c>
      <c r="G329" s="32">
        <v>73</v>
      </c>
      <c r="H329" s="27"/>
      <c r="I329" s="27"/>
      <c r="J329" s="28"/>
      <c r="K329" s="28"/>
      <c r="L329" s="29"/>
    </row>
    <row r="330" spans="1:12">
      <c r="A330" s="30"/>
      <c r="B330" s="25" t="s">
        <v>276</v>
      </c>
      <c r="C330" s="31">
        <v>0</v>
      </c>
      <c r="D330" s="32">
        <v>11</v>
      </c>
      <c r="E330" s="32">
        <v>19</v>
      </c>
      <c r="F330" s="32">
        <v>39</v>
      </c>
      <c r="G330" s="32">
        <v>69</v>
      </c>
      <c r="H330" s="27"/>
      <c r="I330" s="27"/>
      <c r="J330" s="28"/>
      <c r="K330" s="28"/>
      <c r="L330" s="29"/>
    </row>
    <row r="331" spans="1:12">
      <c r="A331" s="30"/>
      <c r="B331" s="25" t="s">
        <v>277</v>
      </c>
      <c r="C331" s="31">
        <v>0</v>
      </c>
      <c r="D331" s="32">
        <v>4</v>
      </c>
      <c r="E331" s="32">
        <v>9</v>
      </c>
      <c r="F331" s="32">
        <v>24</v>
      </c>
      <c r="G331" s="32">
        <v>37</v>
      </c>
      <c r="H331" s="27"/>
      <c r="I331" s="27"/>
      <c r="J331" s="28"/>
      <c r="K331" s="28"/>
      <c r="L331" s="29"/>
    </row>
    <row r="332" spans="1:12">
      <c r="A332" s="30"/>
      <c r="B332" s="25" t="s">
        <v>278</v>
      </c>
      <c r="C332" s="31">
        <v>0</v>
      </c>
      <c r="D332" s="32">
        <v>11</v>
      </c>
      <c r="E332" s="32">
        <v>16</v>
      </c>
      <c r="F332" s="32">
        <v>36</v>
      </c>
      <c r="G332" s="32">
        <v>63</v>
      </c>
      <c r="H332" s="27"/>
      <c r="I332" s="27"/>
      <c r="J332" s="28"/>
      <c r="K332" s="28"/>
      <c r="L332" s="29"/>
    </row>
    <row r="333" spans="1:12">
      <c r="A333" s="30"/>
      <c r="B333" s="25" t="s">
        <v>279</v>
      </c>
      <c r="C333" s="31">
        <v>0</v>
      </c>
      <c r="D333" s="32">
        <v>19</v>
      </c>
      <c r="E333" s="32">
        <v>21</v>
      </c>
      <c r="F333" s="32">
        <v>36</v>
      </c>
      <c r="G333" s="32">
        <v>76</v>
      </c>
      <c r="H333" s="27"/>
      <c r="I333" s="27"/>
      <c r="J333" s="28"/>
      <c r="K333" s="28"/>
      <c r="L333" s="29"/>
    </row>
    <row r="334" spans="1:12">
      <c r="A334" s="30"/>
      <c r="B334" s="25" t="s">
        <v>280</v>
      </c>
      <c r="C334" s="31">
        <v>0</v>
      </c>
      <c r="D334" s="32">
        <v>18</v>
      </c>
      <c r="E334" s="32">
        <v>23</v>
      </c>
      <c r="F334" s="32">
        <v>40</v>
      </c>
      <c r="G334" s="32">
        <v>81</v>
      </c>
      <c r="H334" s="27"/>
      <c r="I334" s="27"/>
      <c r="J334" s="28"/>
      <c r="K334" s="28"/>
      <c r="L334" s="29"/>
    </row>
    <row r="335" spans="1:12">
      <c r="A335" s="30"/>
      <c r="B335" s="25" t="s">
        <v>281</v>
      </c>
      <c r="C335" s="31">
        <v>0</v>
      </c>
      <c r="D335" s="32">
        <v>17</v>
      </c>
      <c r="E335" s="32">
        <v>26</v>
      </c>
      <c r="F335" s="32">
        <v>41</v>
      </c>
      <c r="G335" s="32">
        <v>84</v>
      </c>
      <c r="H335" s="27"/>
      <c r="I335" s="27"/>
      <c r="J335" s="28"/>
      <c r="K335" s="28"/>
      <c r="L335" s="29"/>
    </row>
    <row r="336" spans="1:12">
      <c r="A336" s="30"/>
      <c r="B336" s="25" t="s">
        <v>282</v>
      </c>
      <c r="C336" s="31">
        <v>0</v>
      </c>
      <c r="D336" s="32">
        <v>17</v>
      </c>
      <c r="E336" s="32">
        <v>30</v>
      </c>
      <c r="F336" s="32">
        <v>52</v>
      </c>
      <c r="G336" s="32">
        <v>99</v>
      </c>
      <c r="H336" s="27"/>
      <c r="I336" s="27"/>
      <c r="J336" s="28"/>
      <c r="K336" s="28"/>
      <c r="L336" s="29"/>
    </row>
    <row r="337" spans="1:12">
      <c r="A337" s="30"/>
      <c r="B337" s="25" t="s">
        <v>283</v>
      </c>
      <c r="C337" s="31">
        <v>0</v>
      </c>
      <c r="D337" s="32">
        <v>33</v>
      </c>
      <c r="E337" s="32">
        <v>28</v>
      </c>
      <c r="F337" s="32">
        <v>54</v>
      </c>
      <c r="G337" s="32">
        <v>115</v>
      </c>
      <c r="H337" s="27"/>
      <c r="I337" s="27"/>
      <c r="J337" s="28"/>
      <c r="K337" s="28"/>
      <c r="L337" s="29"/>
    </row>
    <row r="338" spans="1:12">
      <c r="A338" s="30"/>
      <c r="B338" s="25" t="s">
        <v>284</v>
      </c>
      <c r="C338" s="31">
        <v>0</v>
      </c>
      <c r="D338" s="32">
        <v>21</v>
      </c>
      <c r="E338" s="32">
        <v>28</v>
      </c>
      <c r="F338" s="32">
        <v>52</v>
      </c>
      <c r="G338" s="32">
        <v>101</v>
      </c>
      <c r="H338" s="27"/>
      <c r="I338" s="27"/>
      <c r="J338" s="28"/>
      <c r="K338" s="28"/>
      <c r="L338" s="29"/>
    </row>
    <row r="339" spans="1:12">
      <c r="A339" s="30"/>
      <c r="B339" s="25" t="s">
        <v>285</v>
      </c>
      <c r="C339" s="31">
        <v>0</v>
      </c>
      <c r="D339" s="32">
        <v>21</v>
      </c>
      <c r="E339" s="32">
        <v>21</v>
      </c>
      <c r="F339" s="32">
        <v>49</v>
      </c>
      <c r="G339" s="32">
        <v>91</v>
      </c>
      <c r="H339" s="27"/>
      <c r="I339" s="27"/>
      <c r="J339" s="28"/>
      <c r="K339" s="28"/>
      <c r="L339" s="29"/>
    </row>
    <row r="340" spans="1:12">
      <c r="A340" s="30"/>
      <c r="B340" s="25" t="s">
        <v>286</v>
      </c>
      <c r="C340" s="31">
        <v>0</v>
      </c>
      <c r="D340" s="32">
        <v>30</v>
      </c>
      <c r="E340" s="32">
        <v>15</v>
      </c>
      <c r="F340" s="32">
        <v>49</v>
      </c>
      <c r="G340" s="32">
        <v>94</v>
      </c>
      <c r="H340" s="27"/>
      <c r="I340" s="27"/>
      <c r="J340" s="28"/>
      <c r="K340" s="28"/>
      <c r="L340" s="29"/>
    </row>
    <row r="341" spans="1:12">
      <c r="A341" s="30"/>
      <c r="B341" s="25" t="s">
        <v>287</v>
      </c>
      <c r="C341" s="31">
        <v>0</v>
      </c>
      <c r="D341" s="32">
        <v>16</v>
      </c>
      <c r="E341" s="32">
        <v>11</v>
      </c>
      <c r="F341" s="32">
        <v>51</v>
      </c>
      <c r="G341" s="32">
        <v>78</v>
      </c>
      <c r="H341" s="27"/>
      <c r="I341" s="27"/>
      <c r="J341" s="28"/>
      <c r="K341" s="28"/>
      <c r="L341" s="29"/>
    </row>
    <row r="342" spans="1:12">
      <c r="A342" s="30"/>
      <c r="B342" s="25" t="s">
        <v>288</v>
      </c>
      <c r="C342" s="31">
        <v>0</v>
      </c>
      <c r="D342" s="32">
        <v>15</v>
      </c>
      <c r="E342" s="32">
        <v>8</v>
      </c>
      <c r="F342" s="32">
        <v>58</v>
      </c>
      <c r="G342" s="32">
        <v>81</v>
      </c>
      <c r="H342" s="27"/>
      <c r="I342" s="27"/>
      <c r="J342" s="28"/>
      <c r="K342" s="28"/>
      <c r="L342" s="29"/>
    </row>
    <row r="343" spans="1:12">
      <c r="A343" s="30"/>
      <c r="B343" s="25" t="s">
        <v>289</v>
      </c>
      <c r="C343" s="31">
        <v>0</v>
      </c>
      <c r="D343" s="32">
        <v>22</v>
      </c>
      <c r="E343" s="32">
        <v>26</v>
      </c>
      <c r="F343" s="32">
        <v>48</v>
      </c>
      <c r="G343" s="32">
        <v>96</v>
      </c>
      <c r="H343" s="27"/>
      <c r="I343" s="27"/>
      <c r="J343" s="28"/>
      <c r="K343" s="28"/>
      <c r="L343" s="29"/>
    </row>
    <row r="344" spans="1:12">
      <c r="A344" s="30"/>
      <c r="B344" s="25" t="s">
        <v>290</v>
      </c>
      <c r="C344" s="31">
        <v>0</v>
      </c>
      <c r="D344" s="32">
        <v>31</v>
      </c>
      <c r="E344" s="32">
        <v>24</v>
      </c>
      <c r="F344" s="32">
        <v>62</v>
      </c>
      <c r="G344" s="32">
        <v>117</v>
      </c>
      <c r="H344" s="27"/>
      <c r="I344" s="27"/>
      <c r="J344" s="28"/>
      <c r="K344" s="28"/>
      <c r="L344" s="29"/>
    </row>
    <row r="345" spans="1:12">
      <c r="A345" s="30"/>
      <c r="B345" s="25" t="s">
        <v>291</v>
      </c>
      <c r="C345" s="31">
        <v>0</v>
      </c>
      <c r="D345" s="32">
        <v>25</v>
      </c>
      <c r="E345" s="32">
        <v>32</v>
      </c>
      <c r="F345" s="32">
        <v>61</v>
      </c>
      <c r="G345" s="32">
        <v>118</v>
      </c>
      <c r="H345" s="27"/>
      <c r="I345" s="27"/>
      <c r="J345" s="28"/>
      <c r="K345" s="28"/>
      <c r="L345" s="29"/>
    </row>
    <row r="346" spans="1:12">
      <c r="A346" s="30"/>
      <c r="B346" s="25" t="s">
        <v>292</v>
      </c>
      <c r="C346" s="31">
        <v>0</v>
      </c>
      <c r="D346" s="32">
        <v>28</v>
      </c>
      <c r="E346" s="32">
        <v>31</v>
      </c>
      <c r="F346" s="32">
        <v>62</v>
      </c>
      <c r="G346" s="32">
        <v>121</v>
      </c>
      <c r="H346" s="27"/>
      <c r="I346" s="27"/>
      <c r="J346" s="28"/>
      <c r="K346" s="28"/>
      <c r="L346" s="29"/>
    </row>
    <row r="347" spans="1:12">
      <c r="A347" s="30"/>
      <c r="B347" s="25" t="s">
        <v>293</v>
      </c>
      <c r="C347" s="31">
        <v>0</v>
      </c>
      <c r="D347" s="32">
        <v>30</v>
      </c>
      <c r="E347" s="32">
        <v>26</v>
      </c>
      <c r="F347" s="32">
        <v>61</v>
      </c>
      <c r="G347" s="32">
        <v>117</v>
      </c>
      <c r="H347" s="27"/>
      <c r="I347" s="27"/>
      <c r="J347" s="28"/>
      <c r="K347" s="28"/>
      <c r="L347" s="29"/>
    </row>
    <row r="348" spans="1:12">
      <c r="A348" s="30"/>
      <c r="B348" s="25" t="s">
        <v>294</v>
      </c>
      <c r="C348" s="31">
        <v>0</v>
      </c>
      <c r="D348" s="32">
        <v>29</v>
      </c>
      <c r="E348" s="32">
        <v>18</v>
      </c>
      <c r="F348" s="32">
        <v>54</v>
      </c>
      <c r="G348" s="32">
        <v>101</v>
      </c>
      <c r="H348" s="27"/>
      <c r="I348" s="27"/>
      <c r="J348" s="28"/>
      <c r="K348" s="28"/>
      <c r="L348" s="29"/>
    </row>
    <row r="349" spans="1:12">
      <c r="A349" s="30"/>
      <c r="B349" s="25" t="s">
        <v>295</v>
      </c>
      <c r="C349" s="31">
        <v>0</v>
      </c>
      <c r="D349" s="32">
        <v>29</v>
      </c>
      <c r="E349" s="32">
        <v>23</v>
      </c>
      <c r="F349" s="32">
        <v>61</v>
      </c>
      <c r="G349" s="32">
        <v>113</v>
      </c>
      <c r="H349" s="27"/>
      <c r="I349" s="27"/>
      <c r="J349" s="28"/>
      <c r="K349" s="28"/>
      <c r="L349" s="29"/>
    </row>
    <row r="350" spans="1:12">
      <c r="A350" s="30"/>
      <c r="B350" s="25" t="s">
        <v>296</v>
      </c>
      <c r="C350" s="31">
        <v>0</v>
      </c>
      <c r="D350" s="32">
        <v>0</v>
      </c>
      <c r="E350" s="32">
        <v>0</v>
      </c>
      <c r="F350" s="32">
        <v>0</v>
      </c>
      <c r="G350" s="32">
        <v>0</v>
      </c>
      <c r="H350" s="27"/>
      <c r="I350" s="27"/>
      <c r="J350" s="28"/>
      <c r="K350" s="28"/>
      <c r="L350" s="29"/>
    </row>
    <row r="351" spans="1:12">
      <c r="A351" s="30"/>
      <c r="B351" s="25" t="s">
        <v>297</v>
      </c>
      <c r="C351" s="31">
        <v>0</v>
      </c>
      <c r="D351" s="32">
        <v>21</v>
      </c>
      <c r="E351" s="32">
        <v>23</v>
      </c>
      <c r="F351" s="32">
        <v>55</v>
      </c>
      <c r="G351" s="32">
        <v>99</v>
      </c>
      <c r="H351" s="27"/>
      <c r="I351" s="27"/>
      <c r="J351" s="28"/>
      <c r="K351" s="28"/>
      <c r="L351" s="29"/>
    </row>
    <row r="352" spans="1:12">
      <c r="A352" s="30"/>
      <c r="B352" s="25" t="s">
        <v>298</v>
      </c>
      <c r="C352" s="31">
        <v>0</v>
      </c>
      <c r="D352" s="32">
        <v>26</v>
      </c>
      <c r="E352" s="32">
        <v>25</v>
      </c>
      <c r="F352" s="32">
        <v>53</v>
      </c>
      <c r="G352" s="32">
        <v>104</v>
      </c>
      <c r="H352" s="27"/>
      <c r="I352" s="27"/>
      <c r="J352" s="28"/>
      <c r="K352" s="28"/>
      <c r="L352" s="29"/>
    </row>
    <row r="353" spans="1:12">
      <c r="A353" s="30"/>
      <c r="B353" s="25" t="s">
        <v>299</v>
      </c>
      <c r="C353" s="31">
        <v>0</v>
      </c>
      <c r="D353" s="32">
        <v>25</v>
      </c>
      <c r="E353" s="32">
        <v>17</v>
      </c>
      <c r="F353" s="32">
        <v>49</v>
      </c>
      <c r="G353" s="32">
        <v>91</v>
      </c>
      <c r="H353" s="27"/>
      <c r="I353" s="27"/>
      <c r="J353" s="28"/>
      <c r="K353" s="28"/>
      <c r="L353" s="29"/>
    </row>
    <row r="354" spans="1:12">
      <c r="A354" s="30"/>
      <c r="B354" s="25" t="s">
        <v>300</v>
      </c>
      <c r="C354" s="31">
        <v>0</v>
      </c>
      <c r="D354" s="32">
        <v>26</v>
      </c>
      <c r="E354" s="32">
        <v>16</v>
      </c>
      <c r="F354" s="32">
        <v>40</v>
      </c>
      <c r="G354" s="32">
        <v>82</v>
      </c>
      <c r="H354" s="27"/>
      <c r="I354" s="27"/>
      <c r="J354" s="28"/>
      <c r="K354" s="28"/>
      <c r="L354" s="29"/>
    </row>
    <row r="355" spans="1:12">
      <c r="A355" s="30"/>
      <c r="B355" s="25" t="s">
        <v>301</v>
      </c>
      <c r="C355" s="31">
        <v>0</v>
      </c>
      <c r="D355" s="32">
        <v>18</v>
      </c>
      <c r="E355" s="32">
        <v>15</v>
      </c>
      <c r="F355" s="32">
        <v>29</v>
      </c>
      <c r="G355" s="32">
        <v>62</v>
      </c>
      <c r="H355" s="27"/>
      <c r="I355" s="27"/>
      <c r="J355" s="28"/>
      <c r="K355" s="28"/>
      <c r="L355" s="29"/>
    </row>
    <row r="356" spans="1:12">
      <c r="A356" s="30"/>
      <c r="B356" s="25" t="s">
        <v>302</v>
      </c>
      <c r="C356" s="31">
        <v>0</v>
      </c>
      <c r="D356" s="32">
        <v>16</v>
      </c>
      <c r="E356" s="32">
        <v>18</v>
      </c>
      <c r="F356" s="32">
        <v>27</v>
      </c>
      <c r="G356" s="32">
        <v>61</v>
      </c>
      <c r="H356" s="27"/>
      <c r="I356" s="27"/>
      <c r="J356" s="28"/>
      <c r="K356" s="28"/>
      <c r="L356" s="29"/>
    </row>
    <row r="357" spans="1:12">
      <c r="A357" s="30"/>
      <c r="B357" s="25" t="s">
        <v>303</v>
      </c>
      <c r="C357" s="31">
        <v>0</v>
      </c>
      <c r="D357" s="32">
        <v>27</v>
      </c>
      <c r="E357" s="32">
        <v>14</v>
      </c>
      <c r="F357" s="32">
        <v>26</v>
      </c>
      <c r="G357" s="32">
        <v>67</v>
      </c>
      <c r="H357" s="27"/>
      <c r="I357" s="27"/>
      <c r="J357" s="28"/>
      <c r="K357" s="28"/>
      <c r="L357" s="29"/>
    </row>
    <row r="358" spans="1:12">
      <c r="A358" s="30"/>
      <c r="B358" s="25" t="s">
        <v>304</v>
      </c>
      <c r="C358" s="31">
        <v>0</v>
      </c>
      <c r="D358" s="32">
        <v>20</v>
      </c>
      <c r="E358" s="32">
        <v>20</v>
      </c>
      <c r="F358" s="32">
        <v>29</v>
      </c>
      <c r="G358" s="32">
        <v>69</v>
      </c>
      <c r="H358" s="27"/>
      <c r="I358" s="27"/>
      <c r="J358" s="28"/>
      <c r="K358" s="28"/>
      <c r="L358" s="29"/>
    </row>
    <row r="359" spans="1:12">
      <c r="A359" s="30"/>
      <c r="B359" s="25" t="s">
        <v>305</v>
      </c>
      <c r="C359" s="31">
        <v>0</v>
      </c>
      <c r="D359" s="32">
        <v>31</v>
      </c>
      <c r="E359" s="32">
        <v>21</v>
      </c>
      <c r="F359" s="32">
        <v>40</v>
      </c>
      <c r="G359" s="32">
        <v>92</v>
      </c>
      <c r="H359" s="27"/>
      <c r="I359" s="27"/>
      <c r="J359" s="28"/>
      <c r="K359" s="28"/>
      <c r="L359" s="29"/>
    </row>
    <row r="360" spans="1:12">
      <c r="A360" s="30"/>
      <c r="B360" s="25" t="s">
        <v>306</v>
      </c>
      <c r="C360" s="31">
        <v>0</v>
      </c>
      <c r="D360" s="32">
        <v>29</v>
      </c>
      <c r="E360" s="32">
        <v>17</v>
      </c>
      <c r="F360" s="32">
        <v>32</v>
      </c>
      <c r="G360" s="32">
        <v>78</v>
      </c>
      <c r="H360" s="27"/>
      <c r="I360" s="27"/>
      <c r="J360" s="28"/>
      <c r="K360" s="28"/>
      <c r="L360" s="29"/>
    </row>
    <row r="361" spans="1:12">
      <c r="A361" s="30"/>
      <c r="B361" s="25" t="s">
        <v>307</v>
      </c>
      <c r="C361" s="31">
        <v>0</v>
      </c>
      <c r="D361" s="32">
        <v>26</v>
      </c>
      <c r="E361" s="32">
        <v>14</v>
      </c>
      <c r="F361" s="32">
        <v>39</v>
      </c>
      <c r="G361" s="32">
        <v>79</v>
      </c>
      <c r="H361" s="27"/>
      <c r="I361" s="27"/>
      <c r="J361" s="28"/>
      <c r="K361" s="28"/>
      <c r="L361" s="29"/>
    </row>
    <row r="362" spans="1:12">
      <c r="A362" s="30"/>
      <c r="B362" s="25" t="s">
        <v>308</v>
      </c>
      <c r="C362" s="31">
        <v>0</v>
      </c>
      <c r="D362" s="32">
        <v>14</v>
      </c>
      <c r="E362" s="32">
        <v>19</v>
      </c>
      <c r="F362" s="32">
        <v>49</v>
      </c>
      <c r="G362" s="32">
        <v>82</v>
      </c>
      <c r="H362" s="27"/>
      <c r="I362" s="27"/>
      <c r="J362" s="28"/>
      <c r="K362" s="28"/>
      <c r="L362" s="29"/>
    </row>
    <row r="363" spans="1:12">
      <c r="A363" s="30"/>
      <c r="B363" s="25" t="s">
        <v>309</v>
      </c>
      <c r="C363" s="31">
        <v>0</v>
      </c>
      <c r="D363" s="32">
        <v>25</v>
      </c>
      <c r="E363" s="32">
        <v>19</v>
      </c>
      <c r="F363" s="32">
        <v>43</v>
      </c>
      <c r="G363" s="32">
        <v>87</v>
      </c>
      <c r="H363" s="27"/>
      <c r="I363" s="27"/>
      <c r="J363" s="28"/>
      <c r="K363" s="28"/>
      <c r="L363" s="29"/>
    </row>
    <row r="364" spans="1:12">
      <c r="A364" s="30"/>
      <c r="B364" s="25" t="s">
        <v>310</v>
      </c>
      <c r="C364" s="31">
        <v>0</v>
      </c>
      <c r="D364" s="32">
        <v>24</v>
      </c>
      <c r="E364" s="32">
        <v>16</v>
      </c>
      <c r="F364" s="32">
        <v>28</v>
      </c>
      <c r="G364" s="32">
        <v>68</v>
      </c>
      <c r="H364" s="27"/>
      <c r="I364" s="27"/>
      <c r="J364" s="28"/>
      <c r="K364" s="28"/>
      <c r="L364" s="29"/>
    </row>
    <row r="365" spans="1:12">
      <c r="A365" s="30"/>
      <c r="B365" s="25" t="s">
        <v>311</v>
      </c>
      <c r="C365" s="31">
        <v>0</v>
      </c>
      <c r="D365" s="32">
        <v>28</v>
      </c>
      <c r="E365" s="32">
        <v>11</v>
      </c>
      <c r="F365" s="32">
        <v>34</v>
      </c>
      <c r="G365" s="32">
        <v>73</v>
      </c>
      <c r="H365" s="27"/>
      <c r="I365" s="27"/>
      <c r="J365" s="28"/>
      <c r="K365" s="28"/>
      <c r="L365" s="29"/>
    </row>
    <row r="366" spans="1:12">
      <c r="A366" s="30"/>
      <c r="B366" s="25" t="s">
        <v>312</v>
      </c>
      <c r="C366" s="31">
        <v>0</v>
      </c>
      <c r="D366" s="32">
        <v>19</v>
      </c>
      <c r="E366" s="32">
        <v>8</v>
      </c>
      <c r="F366" s="32">
        <v>33</v>
      </c>
      <c r="G366" s="32">
        <v>60</v>
      </c>
      <c r="H366" s="27"/>
      <c r="I366" s="27"/>
      <c r="J366" s="28"/>
      <c r="K366" s="28"/>
      <c r="L366" s="29"/>
    </row>
    <row r="367" spans="1:12">
      <c r="A367" s="30"/>
      <c r="B367" s="25" t="s">
        <v>313</v>
      </c>
      <c r="C367" s="31">
        <v>0</v>
      </c>
      <c r="D367" s="32">
        <v>17</v>
      </c>
      <c r="E367" s="32">
        <v>16</v>
      </c>
      <c r="F367" s="32">
        <v>34</v>
      </c>
      <c r="G367" s="32">
        <v>67</v>
      </c>
      <c r="H367" s="27"/>
      <c r="I367" s="27"/>
      <c r="J367" s="28"/>
      <c r="K367" s="28"/>
      <c r="L367" s="29"/>
    </row>
    <row r="368" spans="1:12">
      <c r="A368" s="30"/>
      <c r="B368" s="25" t="s">
        <v>314</v>
      </c>
      <c r="C368" s="31">
        <v>0</v>
      </c>
      <c r="D368" s="32">
        <v>12</v>
      </c>
      <c r="E368" s="32">
        <v>14</v>
      </c>
      <c r="F368" s="32">
        <v>40</v>
      </c>
      <c r="G368" s="32">
        <v>66</v>
      </c>
      <c r="H368" s="27"/>
      <c r="I368" s="27"/>
      <c r="J368" s="28"/>
      <c r="K368" s="28"/>
      <c r="L368" s="29"/>
    </row>
    <row r="369" spans="1:12">
      <c r="A369" s="30"/>
      <c r="B369" s="25" t="s">
        <v>315</v>
      </c>
      <c r="C369" s="31">
        <v>0</v>
      </c>
      <c r="D369" s="32">
        <v>17</v>
      </c>
      <c r="E369" s="32">
        <v>8</v>
      </c>
      <c r="F369" s="32">
        <v>35</v>
      </c>
      <c r="G369" s="32">
        <v>60</v>
      </c>
      <c r="H369" s="27"/>
      <c r="I369" s="27"/>
      <c r="J369" s="28"/>
      <c r="K369" s="28"/>
      <c r="L369" s="29"/>
    </row>
    <row r="370" spans="1:12">
      <c r="A370" s="30"/>
      <c r="B370" s="25" t="s">
        <v>316</v>
      </c>
      <c r="C370" s="31">
        <v>0</v>
      </c>
      <c r="D370" s="32">
        <v>8</v>
      </c>
      <c r="E370" s="32">
        <v>13</v>
      </c>
      <c r="F370" s="32">
        <v>35</v>
      </c>
      <c r="G370" s="32">
        <v>56</v>
      </c>
      <c r="H370" s="27"/>
      <c r="I370" s="27"/>
      <c r="J370" s="28"/>
      <c r="K370" s="28"/>
      <c r="L370" s="29"/>
    </row>
    <row r="371" spans="1:12">
      <c r="A371" s="30"/>
      <c r="B371" s="25" t="s">
        <v>317</v>
      </c>
      <c r="C371" s="31">
        <v>0</v>
      </c>
      <c r="D371" s="32">
        <v>11</v>
      </c>
      <c r="E371" s="32">
        <v>13</v>
      </c>
      <c r="F371" s="32">
        <v>32</v>
      </c>
      <c r="G371" s="32">
        <v>56</v>
      </c>
      <c r="H371" s="27"/>
      <c r="I371" s="27"/>
      <c r="J371" s="28"/>
      <c r="K371" s="28"/>
      <c r="L371" s="29"/>
    </row>
    <row r="372" spans="1:12">
      <c r="A372" s="30"/>
      <c r="B372" s="25" t="s">
        <v>318</v>
      </c>
      <c r="C372" s="31">
        <v>0</v>
      </c>
      <c r="D372" s="32">
        <v>11</v>
      </c>
      <c r="E372" s="32">
        <v>9</v>
      </c>
      <c r="F372" s="32">
        <v>28</v>
      </c>
      <c r="G372" s="32">
        <v>48</v>
      </c>
      <c r="H372" s="27"/>
      <c r="I372" s="27"/>
      <c r="J372" s="28"/>
      <c r="K372" s="28"/>
      <c r="L372" s="29"/>
    </row>
    <row r="373" spans="1:12">
      <c r="A373" s="30"/>
      <c r="B373" s="25" t="s">
        <v>319</v>
      </c>
      <c r="C373" s="31">
        <v>0</v>
      </c>
      <c r="D373" s="32">
        <v>10</v>
      </c>
      <c r="E373" s="32">
        <v>11</v>
      </c>
      <c r="F373" s="32">
        <v>30</v>
      </c>
      <c r="G373" s="32">
        <v>51</v>
      </c>
      <c r="H373" s="27"/>
      <c r="I373" s="27"/>
      <c r="J373" s="28"/>
      <c r="K373" s="28"/>
      <c r="L373" s="29"/>
    </row>
    <row r="374" spans="1:12">
      <c r="A374" s="30"/>
      <c r="B374" s="25" t="s">
        <v>320</v>
      </c>
      <c r="C374" s="31">
        <v>0</v>
      </c>
      <c r="D374" s="32">
        <v>9</v>
      </c>
      <c r="E374" s="32">
        <v>13</v>
      </c>
      <c r="F374" s="32">
        <v>40</v>
      </c>
      <c r="G374" s="32">
        <v>62</v>
      </c>
      <c r="H374" s="27"/>
      <c r="I374" s="27"/>
      <c r="J374" s="28"/>
      <c r="K374" s="28"/>
      <c r="L374" s="29"/>
    </row>
    <row r="375" spans="1:12">
      <c r="A375" s="30"/>
      <c r="B375" s="25" t="s">
        <v>321</v>
      </c>
      <c r="C375" s="31">
        <v>0</v>
      </c>
      <c r="D375" s="32">
        <v>10</v>
      </c>
      <c r="E375" s="32">
        <v>13</v>
      </c>
      <c r="F375" s="32">
        <v>41</v>
      </c>
      <c r="G375" s="32">
        <v>64</v>
      </c>
      <c r="H375" s="27"/>
      <c r="I375" s="27"/>
      <c r="J375" s="28"/>
      <c r="K375" s="28"/>
      <c r="L375" s="29"/>
    </row>
    <row r="376" spans="1:12">
      <c r="A376" s="30"/>
      <c r="B376" s="25" t="s">
        <v>322</v>
      </c>
      <c r="C376" s="31">
        <v>0</v>
      </c>
      <c r="D376" s="32">
        <v>17</v>
      </c>
      <c r="E376" s="32">
        <v>10</v>
      </c>
      <c r="F376" s="32">
        <v>35</v>
      </c>
      <c r="G376" s="32">
        <v>62</v>
      </c>
      <c r="H376" s="27"/>
      <c r="I376" s="27"/>
      <c r="J376" s="28"/>
      <c r="K376" s="28"/>
      <c r="L376" s="29"/>
    </row>
    <row r="377" spans="1:12">
      <c r="A377" s="30"/>
      <c r="B377" s="25" t="s">
        <v>323</v>
      </c>
      <c r="C377" s="31">
        <v>0</v>
      </c>
      <c r="D377" s="32">
        <v>13</v>
      </c>
      <c r="E377" s="32">
        <v>16</v>
      </c>
      <c r="F377" s="32">
        <v>32</v>
      </c>
      <c r="G377" s="32">
        <v>61</v>
      </c>
      <c r="H377" s="27"/>
      <c r="I377" s="27"/>
      <c r="J377" s="28"/>
      <c r="K377" s="28"/>
      <c r="L377" s="29"/>
    </row>
    <row r="378" spans="1:12">
      <c r="A378" s="30"/>
      <c r="B378" s="25" t="s">
        <v>324</v>
      </c>
      <c r="C378" s="31">
        <v>0</v>
      </c>
      <c r="D378" s="32">
        <v>11</v>
      </c>
      <c r="E378" s="32">
        <v>9</v>
      </c>
      <c r="F378" s="32">
        <v>19</v>
      </c>
      <c r="G378" s="32">
        <v>39</v>
      </c>
      <c r="H378" s="27"/>
      <c r="I378" s="27"/>
      <c r="J378" s="28"/>
      <c r="K378" s="28"/>
      <c r="L378" s="29"/>
    </row>
    <row r="379" spans="1:12">
      <c r="A379" s="30"/>
      <c r="B379" s="25" t="s">
        <v>325</v>
      </c>
      <c r="C379" s="31">
        <v>0</v>
      </c>
      <c r="D379" s="32">
        <v>20</v>
      </c>
      <c r="E379" s="32">
        <v>13</v>
      </c>
      <c r="F379" s="32">
        <v>25</v>
      </c>
      <c r="G379" s="32">
        <v>58</v>
      </c>
      <c r="H379" s="27"/>
      <c r="I379" s="27"/>
      <c r="J379" s="28"/>
      <c r="K379" s="28"/>
      <c r="L379" s="29"/>
    </row>
    <row r="380" spans="1:12">
      <c r="A380" s="30"/>
      <c r="B380" s="25" t="s">
        <v>326</v>
      </c>
      <c r="C380" s="31">
        <v>0</v>
      </c>
      <c r="D380" s="32">
        <v>22</v>
      </c>
      <c r="E380" s="32">
        <v>13</v>
      </c>
      <c r="F380" s="32">
        <v>28</v>
      </c>
      <c r="G380" s="32">
        <v>63</v>
      </c>
      <c r="H380" s="27"/>
      <c r="I380" s="27"/>
      <c r="J380" s="28"/>
      <c r="K380" s="28"/>
      <c r="L380" s="29"/>
    </row>
    <row r="381" spans="1:12">
      <c r="A381" s="30"/>
      <c r="B381" s="25" t="s">
        <v>327</v>
      </c>
      <c r="C381" s="31">
        <v>0</v>
      </c>
      <c r="D381" s="32">
        <v>18</v>
      </c>
      <c r="E381" s="32">
        <v>17</v>
      </c>
      <c r="F381" s="32">
        <v>33</v>
      </c>
      <c r="G381" s="32">
        <v>68</v>
      </c>
      <c r="H381" s="27"/>
      <c r="I381" s="27"/>
      <c r="J381" s="28"/>
      <c r="K381" s="28"/>
      <c r="L381" s="29"/>
    </row>
    <row r="382" spans="1:12">
      <c r="A382" s="30"/>
      <c r="B382" s="25" t="s">
        <v>328</v>
      </c>
      <c r="C382" s="31">
        <v>0</v>
      </c>
      <c r="D382" s="32">
        <v>13</v>
      </c>
      <c r="E382" s="32">
        <v>17</v>
      </c>
      <c r="F382" s="32">
        <v>32</v>
      </c>
      <c r="G382" s="32">
        <v>62</v>
      </c>
      <c r="H382" s="27"/>
      <c r="I382" s="27"/>
      <c r="J382" s="28"/>
      <c r="K382" s="28"/>
      <c r="L382" s="29"/>
    </row>
    <row r="383" spans="1:12">
      <c r="A383" s="30"/>
      <c r="B383" s="25" t="s">
        <v>329</v>
      </c>
      <c r="C383" s="31">
        <v>0</v>
      </c>
      <c r="D383" s="32">
        <v>10</v>
      </c>
      <c r="E383" s="32">
        <v>11</v>
      </c>
      <c r="F383" s="32">
        <v>46</v>
      </c>
      <c r="G383" s="32">
        <v>67</v>
      </c>
      <c r="H383" s="27"/>
      <c r="I383" s="27"/>
      <c r="J383" s="28"/>
      <c r="K383" s="28"/>
      <c r="L383" s="29"/>
    </row>
    <row r="384" spans="1:12">
      <c r="A384" s="30"/>
      <c r="B384" s="25" t="s">
        <v>330</v>
      </c>
      <c r="C384" s="31">
        <v>0</v>
      </c>
      <c r="D384" s="32">
        <v>13</v>
      </c>
      <c r="E384" s="32">
        <v>15</v>
      </c>
      <c r="F384" s="32">
        <v>41</v>
      </c>
      <c r="G384" s="32">
        <v>69</v>
      </c>
      <c r="H384" s="27"/>
      <c r="I384" s="27"/>
      <c r="J384" s="28"/>
      <c r="K384" s="28"/>
      <c r="L384" s="29"/>
    </row>
    <row r="385" spans="1:12">
      <c r="A385" s="30"/>
      <c r="B385" s="25" t="s">
        <v>331</v>
      </c>
      <c r="C385" s="31">
        <v>0</v>
      </c>
      <c r="D385" s="32">
        <v>17</v>
      </c>
      <c r="E385" s="32">
        <v>19</v>
      </c>
      <c r="F385" s="32">
        <v>40</v>
      </c>
      <c r="G385" s="32">
        <v>76</v>
      </c>
      <c r="H385" s="27"/>
      <c r="I385" s="27"/>
      <c r="J385" s="28"/>
      <c r="K385" s="28"/>
      <c r="L385" s="29"/>
    </row>
    <row r="386" spans="1:12">
      <c r="A386" s="30"/>
      <c r="B386" s="25" t="s">
        <v>332</v>
      </c>
      <c r="C386" s="31">
        <v>0</v>
      </c>
      <c r="D386" s="32">
        <v>20</v>
      </c>
      <c r="E386" s="32">
        <v>19</v>
      </c>
      <c r="F386" s="32">
        <v>57</v>
      </c>
      <c r="G386" s="32">
        <v>96</v>
      </c>
      <c r="H386" s="27"/>
      <c r="I386" s="27"/>
      <c r="J386" s="28"/>
      <c r="K386" s="28"/>
      <c r="L386" s="29"/>
    </row>
    <row r="387" spans="1:12">
      <c r="A387" s="30"/>
      <c r="B387" s="25" t="s">
        <v>333</v>
      </c>
      <c r="C387" s="31">
        <v>0</v>
      </c>
      <c r="D387" s="32">
        <v>13</v>
      </c>
      <c r="E387" s="32">
        <v>18</v>
      </c>
      <c r="F387" s="32">
        <v>54</v>
      </c>
      <c r="G387" s="32">
        <v>85</v>
      </c>
      <c r="H387" s="27"/>
      <c r="I387" s="27"/>
      <c r="J387" s="28"/>
      <c r="K387" s="28"/>
      <c r="L387" s="29"/>
    </row>
    <row r="388" spans="1:12">
      <c r="A388" s="30"/>
      <c r="B388" s="25" t="s">
        <v>334</v>
      </c>
      <c r="C388" s="31">
        <v>0</v>
      </c>
      <c r="D388" s="32">
        <v>23</v>
      </c>
      <c r="E388" s="32">
        <v>17</v>
      </c>
      <c r="F388" s="32">
        <v>49</v>
      </c>
      <c r="G388" s="32">
        <v>89</v>
      </c>
      <c r="H388" s="27"/>
      <c r="I388" s="27"/>
      <c r="J388" s="28"/>
      <c r="K388" s="28"/>
      <c r="L388" s="29"/>
    </row>
    <row r="389" spans="1:12">
      <c r="A389" s="30"/>
      <c r="B389" s="25" t="s">
        <v>335</v>
      </c>
      <c r="C389" s="31">
        <v>0</v>
      </c>
      <c r="D389" s="32">
        <v>29</v>
      </c>
      <c r="E389" s="32">
        <v>22</v>
      </c>
      <c r="F389" s="32">
        <v>55</v>
      </c>
      <c r="G389" s="32">
        <v>106</v>
      </c>
      <c r="H389" s="27"/>
      <c r="I389" s="27"/>
      <c r="J389" s="28"/>
      <c r="K389" s="28"/>
      <c r="L389" s="29"/>
    </row>
    <row r="390" spans="1:12">
      <c r="A390" s="30"/>
      <c r="B390" s="25" t="s">
        <v>336</v>
      </c>
      <c r="C390" s="31">
        <v>0</v>
      </c>
      <c r="D390" s="32">
        <v>25</v>
      </c>
      <c r="E390" s="32">
        <v>22</v>
      </c>
      <c r="F390" s="32">
        <v>53</v>
      </c>
      <c r="G390" s="32">
        <v>100</v>
      </c>
      <c r="H390" s="27"/>
      <c r="I390" s="27"/>
      <c r="J390" s="28"/>
      <c r="K390" s="28"/>
      <c r="L390" s="29"/>
    </row>
    <row r="391" spans="1:12">
      <c r="A391" s="30"/>
      <c r="B391" s="25" t="s">
        <v>337</v>
      </c>
      <c r="C391" s="31">
        <v>0</v>
      </c>
      <c r="D391" s="32">
        <v>26</v>
      </c>
      <c r="E391" s="32">
        <v>17</v>
      </c>
      <c r="F391" s="32">
        <v>40</v>
      </c>
      <c r="G391" s="32">
        <v>83</v>
      </c>
      <c r="H391" s="27"/>
      <c r="I391" s="27"/>
      <c r="J391" s="28"/>
      <c r="K391" s="28"/>
      <c r="L391" s="29"/>
    </row>
    <row r="392" spans="1:12">
      <c r="A392" s="30"/>
      <c r="B392" s="25" t="s">
        <v>338</v>
      </c>
      <c r="C392" s="31">
        <v>0</v>
      </c>
      <c r="D392" s="32">
        <v>34</v>
      </c>
      <c r="E392" s="32">
        <v>20</v>
      </c>
      <c r="F392" s="32">
        <v>46</v>
      </c>
      <c r="G392" s="32">
        <v>100</v>
      </c>
      <c r="H392" s="27"/>
      <c r="I392" s="27"/>
      <c r="J392" s="28"/>
      <c r="K392" s="28"/>
      <c r="L392" s="29"/>
    </row>
    <row r="393" spans="1:12">
      <c r="A393" s="30"/>
      <c r="B393" s="25" t="s">
        <v>339</v>
      </c>
      <c r="C393" s="31">
        <v>0</v>
      </c>
      <c r="D393" s="32">
        <v>33</v>
      </c>
      <c r="E393" s="32">
        <v>33</v>
      </c>
      <c r="F393" s="32">
        <v>49</v>
      </c>
      <c r="G393" s="32">
        <v>115</v>
      </c>
      <c r="H393" s="27"/>
      <c r="I393" s="27"/>
      <c r="J393" s="28"/>
      <c r="K393" s="28"/>
      <c r="L393" s="29"/>
    </row>
    <row r="394" spans="1:12">
      <c r="A394" s="30"/>
      <c r="B394" s="25" t="s">
        <v>340</v>
      </c>
      <c r="C394" s="31">
        <v>0</v>
      </c>
      <c r="D394" s="32">
        <v>35</v>
      </c>
      <c r="E394" s="32">
        <v>35</v>
      </c>
      <c r="F394" s="32">
        <v>49</v>
      </c>
      <c r="G394" s="32">
        <v>119</v>
      </c>
      <c r="H394" s="27"/>
      <c r="I394" s="27"/>
      <c r="J394" s="28"/>
      <c r="K394" s="28"/>
      <c r="L394" s="29"/>
    </row>
    <row r="395" spans="1:12">
      <c r="A395" s="30"/>
      <c r="B395" s="25" t="s">
        <v>341</v>
      </c>
      <c r="C395" s="31">
        <v>0</v>
      </c>
      <c r="D395" s="32">
        <v>32</v>
      </c>
      <c r="E395" s="32">
        <v>32</v>
      </c>
      <c r="F395" s="32">
        <v>63</v>
      </c>
      <c r="G395" s="32">
        <v>127</v>
      </c>
      <c r="H395" s="27"/>
      <c r="I395" s="27"/>
      <c r="J395" s="28"/>
      <c r="K395" s="28"/>
      <c r="L395" s="29"/>
    </row>
    <row r="396" spans="1:12">
      <c r="A396" s="30"/>
      <c r="B396" s="25" t="s">
        <v>342</v>
      </c>
      <c r="C396" s="31">
        <v>0</v>
      </c>
      <c r="D396" s="32">
        <v>24</v>
      </c>
      <c r="E396" s="32">
        <v>29</v>
      </c>
      <c r="F396" s="32">
        <v>87</v>
      </c>
      <c r="G396" s="32">
        <v>140</v>
      </c>
      <c r="H396" s="27"/>
      <c r="I396" s="27"/>
      <c r="J396" s="28"/>
      <c r="K396" s="28"/>
      <c r="L396" s="29"/>
    </row>
    <row r="397" spans="1:12">
      <c r="A397" s="30"/>
      <c r="B397" s="25" t="s">
        <v>343</v>
      </c>
      <c r="C397" s="31">
        <v>0</v>
      </c>
      <c r="D397" s="32">
        <v>32</v>
      </c>
      <c r="E397" s="32">
        <v>24</v>
      </c>
      <c r="F397" s="32">
        <v>82</v>
      </c>
      <c r="G397" s="32">
        <v>138</v>
      </c>
      <c r="H397" s="27"/>
      <c r="I397" s="27"/>
      <c r="J397" s="28"/>
      <c r="K397" s="28"/>
      <c r="L397" s="29"/>
    </row>
    <row r="398" spans="1:12">
      <c r="A398" s="30"/>
      <c r="B398" s="25" t="s">
        <v>344</v>
      </c>
      <c r="C398" s="31">
        <v>0</v>
      </c>
      <c r="D398" s="32">
        <v>31</v>
      </c>
      <c r="E398" s="32">
        <v>20</v>
      </c>
      <c r="F398" s="32">
        <v>70</v>
      </c>
      <c r="G398" s="32">
        <v>121</v>
      </c>
      <c r="H398" s="27"/>
      <c r="I398" s="27"/>
      <c r="J398" s="28"/>
      <c r="K398" s="28"/>
      <c r="L398" s="29"/>
    </row>
    <row r="399" spans="1:12">
      <c r="A399" s="30"/>
      <c r="B399" s="25" t="s">
        <v>345</v>
      </c>
      <c r="C399" s="31">
        <v>0</v>
      </c>
      <c r="D399" s="32">
        <v>40</v>
      </c>
      <c r="E399" s="32">
        <v>28</v>
      </c>
      <c r="F399" s="32">
        <v>65</v>
      </c>
      <c r="G399" s="32">
        <v>133</v>
      </c>
      <c r="H399" s="27"/>
      <c r="I399" s="27"/>
      <c r="J399" s="28"/>
      <c r="K399" s="28"/>
      <c r="L399" s="29"/>
    </row>
    <row r="400" spans="1:12">
      <c r="A400" s="30"/>
      <c r="B400" s="25" t="s">
        <v>346</v>
      </c>
      <c r="C400" s="31">
        <v>0</v>
      </c>
      <c r="D400" s="32">
        <v>41</v>
      </c>
      <c r="E400" s="32">
        <v>31</v>
      </c>
      <c r="F400" s="32">
        <v>77</v>
      </c>
      <c r="G400" s="32">
        <v>149</v>
      </c>
      <c r="H400" s="27"/>
      <c r="I400" s="27"/>
      <c r="J400" s="28"/>
      <c r="K400" s="28"/>
      <c r="L400" s="29"/>
    </row>
    <row r="401" spans="1:12">
      <c r="A401" s="30"/>
      <c r="B401" s="25" t="s">
        <v>347</v>
      </c>
      <c r="C401" s="31">
        <v>0</v>
      </c>
      <c r="D401" s="32">
        <v>26</v>
      </c>
      <c r="E401" s="32">
        <v>20</v>
      </c>
      <c r="F401" s="32">
        <v>52</v>
      </c>
      <c r="G401" s="32">
        <v>98</v>
      </c>
      <c r="H401" s="27"/>
      <c r="I401" s="27"/>
      <c r="J401" s="28"/>
      <c r="K401" s="28"/>
      <c r="L401" s="29"/>
    </row>
    <row r="402" spans="1:12">
      <c r="A402" s="30"/>
      <c r="B402" s="25" t="s">
        <v>348</v>
      </c>
      <c r="C402" s="31">
        <v>0</v>
      </c>
      <c r="D402" s="32">
        <v>21</v>
      </c>
      <c r="E402" s="32">
        <v>24</v>
      </c>
      <c r="F402" s="32">
        <v>30</v>
      </c>
      <c r="G402" s="32">
        <v>75</v>
      </c>
      <c r="H402" s="27"/>
      <c r="I402" s="27"/>
      <c r="J402" s="28"/>
      <c r="K402" s="28"/>
      <c r="L402" s="29"/>
    </row>
    <row r="403" spans="1:12">
      <c r="A403" s="30"/>
      <c r="B403" s="25" t="s">
        <v>349</v>
      </c>
      <c r="C403" s="31">
        <v>0</v>
      </c>
      <c r="D403" s="32">
        <v>35</v>
      </c>
      <c r="E403" s="32">
        <v>19</v>
      </c>
      <c r="F403" s="32">
        <v>41</v>
      </c>
      <c r="G403" s="32">
        <v>95</v>
      </c>
      <c r="H403" s="27"/>
      <c r="I403" s="27"/>
      <c r="J403" s="28"/>
      <c r="K403" s="28"/>
      <c r="L403" s="29"/>
    </row>
    <row r="404" spans="1:12">
      <c r="A404" s="30"/>
      <c r="B404" s="25" t="s">
        <v>350</v>
      </c>
      <c r="C404" s="31">
        <v>0</v>
      </c>
      <c r="D404" s="32">
        <v>42</v>
      </c>
      <c r="E404" s="32">
        <v>23</v>
      </c>
      <c r="F404" s="32">
        <v>29</v>
      </c>
      <c r="G404" s="32">
        <v>94</v>
      </c>
      <c r="H404" s="27"/>
      <c r="I404" s="27"/>
      <c r="J404" s="28"/>
      <c r="K404" s="28"/>
      <c r="L404" s="29"/>
    </row>
    <row r="405" spans="1:12">
      <c r="A405" s="30"/>
      <c r="B405" s="25" t="s">
        <v>351</v>
      </c>
      <c r="C405" s="31">
        <v>0</v>
      </c>
      <c r="D405" s="32">
        <v>29</v>
      </c>
      <c r="E405" s="32">
        <v>20</v>
      </c>
      <c r="F405" s="32">
        <v>25</v>
      </c>
      <c r="G405" s="32">
        <v>74</v>
      </c>
      <c r="H405" s="27"/>
      <c r="I405" s="27"/>
      <c r="J405" s="28"/>
      <c r="K405" s="28"/>
      <c r="L405" s="29"/>
    </row>
    <row r="406" spans="1:12">
      <c r="A406" s="30"/>
      <c r="B406" s="25" t="s">
        <v>352</v>
      </c>
      <c r="C406" s="31">
        <v>0</v>
      </c>
      <c r="D406" s="32">
        <v>27</v>
      </c>
      <c r="E406" s="32">
        <v>14</v>
      </c>
      <c r="F406" s="32">
        <v>27</v>
      </c>
      <c r="G406" s="32">
        <v>68</v>
      </c>
      <c r="H406" s="27"/>
      <c r="I406" s="27"/>
      <c r="J406" s="28"/>
      <c r="K406" s="28"/>
      <c r="L406" s="29"/>
    </row>
    <row r="407" spans="1:12">
      <c r="A407" s="30"/>
      <c r="B407" s="25" t="s">
        <v>353</v>
      </c>
      <c r="C407" s="31">
        <v>0</v>
      </c>
      <c r="D407" s="32">
        <v>32</v>
      </c>
      <c r="E407" s="32">
        <v>20</v>
      </c>
      <c r="F407" s="32">
        <v>35</v>
      </c>
      <c r="G407" s="32">
        <v>87</v>
      </c>
      <c r="H407" s="27"/>
      <c r="I407" s="27"/>
      <c r="J407" s="28"/>
      <c r="K407" s="28"/>
      <c r="L407" s="29"/>
    </row>
    <row r="408" spans="1:12">
      <c r="A408" s="30"/>
      <c r="B408" s="25" t="s">
        <v>354</v>
      </c>
      <c r="C408" s="31">
        <v>0</v>
      </c>
      <c r="D408" s="32">
        <v>14</v>
      </c>
      <c r="E408" s="32">
        <v>20</v>
      </c>
      <c r="F408" s="32">
        <v>28</v>
      </c>
      <c r="G408" s="32">
        <v>62</v>
      </c>
      <c r="H408" s="27"/>
      <c r="I408" s="27"/>
      <c r="J408" s="28"/>
      <c r="K408" s="28"/>
      <c r="L408" s="29"/>
    </row>
    <row r="409" spans="1:12">
      <c r="A409" s="30"/>
      <c r="B409" s="25" t="s">
        <v>355</v>
      </c>
      <c r="C409" s="31">
        <v>0</v>
      </c>
      <c r="D409" s="32">
        <v>25</v>
      </c>
      <c r="E409" s="32">
        <v>20</v>
      </c>
      <c r="F409" s="32">
        <v>37</v>
      </c>
      <c r="G409" s="32">
        <v>82</v>
      </c>
      <c r="H409" s="27"/>
      <c r="I409" s="27"/>
      <c r="J409" s="28"/>
      <c r="K409" s="28"/>
      <c r="L409" s="29"/>
    </row>
    <row r="410" spans="1:12">
      <c r="A410" s="30"/>
      <c r="B410" s="25" t="s">
        <v>356</v>
      </c>
      <c r="C410" s="31">
        <v>0</v>
      </c>
      <c r="D410" s="32">
        <v>24</v>
      </c>
      <c r="E410" s="32">
        <v>16</v>
      </c>
      <c r="F410" s="32">
        <v>39</v>
      </c>
      <c r="G410" s="32">
        <v>79</v>
      </c>
      <c r="H410" s="27"/>
      <c r="I410" s="27"/>
      <c r="J410" s="28"/>
      <c r="K410" s="28"/>
      <c r="L410" s="29"/>
    </row>
    <row r="411" spans="1:12">
      <c r="A411" s="30"/>
      <c r="B411" s="25" t="s">
        <v>357</v>
      </c>
      <c r="C411" s="31">
        <v>0</v>
      </c>
      <c r="D411" s="32">
        <v>20</v>
      </c>
      <c r="E411" s="32">
        <v>10</v>
      </c>
      <c r="F411" s="32">
        <v>30</v>
      </c>
      <c r="G411" s="32">
        <v>61</v>
      </c>
      <c r="H411" s="27"/>
      <c r="I411" s="27"/>
      <c r="J411" s="28"/>
      <c r="K411" s="28"/>
      <c r="L411" s="29"/>
    </row>
    <row r="412" spans="1:12">
      <c r="A412" s="30"/>
      <c r="B412" s="25" t="s">
        <v>358</v>
      </c>
      <c r="C412" s="31">
        <v>0</v>
      </c>
      <c r="D412" s="32">
        <v>14</v>
      </c>
      <c r="E412" s="32">
        <v>8</v>
      </c>
      <c r="F412" s="32">
        <v>24</v>
      </c>
      <c r="G412" s="32">
        <v>46</v>
      </c>
      <c r="H412" s="27"/>
      <c r="I412" s="27"/>
      <c r="J412" s="28"/>
      <c r="K412" s="28"/>
      <c r="L412" s="29"/>
    </row>
    <row r="413" spans="1:12">
      <c r="A413" s="30"/>
      <c r="B413" s="25" t="s">
        <v>359</v>
      </c>
      <c r="C413" s="31">
        <v>0</v>
      </c>
      <c r="D413" s="32">
        <v>18</v>
      </c>
      <c r="E413" s="32">
        <v>12</v>
      </c>
      <c r="F413" s="32">
        <v>31</v>
      </c>
      <c r="G413" s="32">
        <v>61</v>
      </c>
      <c r="H413" s="27"/>
      <c r="I413" s="27"/>
      <c r="J413" s="28"/>
      <c r="K413" s="28"/>
      <c r="L413" s="29"/>
    </row>
    <row r="414" spans="1:12">
      <c r="A414" s="30"/>
      <c r="B414" s="25" t="s">
        <v>360</v>
      </c>
      <c r="C414" s="31">
        <v>0</v>
      </c>
      <c r="D414" s="32">
        <v>23</v>
      </c>
      <c r="E414" s="32">
        <v>21</v>
      </c>
      <c r="F414" s="32">
        <v>44</v>
      </c>
      <c r="G414" s="32">
        <v>88</v>
      </c>
      <c r="H414" s="27"/>
      <c r="I414" s="27"/>
      <c r="J414" s="28"/>
      <c r="K414" s="28"/>
      <c r="L414" s="29"/>
    </row>
    <row r="415" spans="1:12">
      <c r="A415" s="30"/>
      <c r="B415" s="25" t="s">
        <v>361</v>
      </c>
      <c r="C415" s="31">
        <v>0</v>
      </c>
      <c r="D415" s="32">
        <v>24</v>
      </c>
      <c r="E415" s="32">
        <v>14</v>
      </c>
      <c r="F415" s="32">
        <v>41</v>
      </c>
      <c r="G415" s="32">
        <v>79</v>
      </c>
      <c r="H415" s="27"/>
      <c r="I415" s="27"/>
      <c r="J415" s="28"/>
      <c r="K415" s="28"/>
      <c r="L415" s="29"/>
    </row>
    <row r="416" spans="1:12">
      <c r="A416" s="30"/>
      <c r="B416" s="25" t="s">
        <v>362</v>
      </c>
      <c r="C416" s="31">
        <v>0</v>
      </c>
      <c r="D416" s="32">
        <v>22</v>
      </c>
      <c r="E416" s="32">
        <v>21</v>
      </c>
      <c r="F416" s="32">
        <v>35</v>
      </c>
      <c r="G416" s="32">
        <v>78</v>
      </c>
      <c r="H416" s="27"/>
      <c r="I416" s="27"/>
      <c r="J416" s="28"/>
      <c r="K416" s="28"/>
      <c r="L416" s="29"/>
    </row>
    <row r="417" spans="1:12">
      <c r="A417" s="30"/>
      <c r="B417" s="25" t="s">
        <v>363</v>
      </c>
      <c r="C417" s="31">
        <v>0</v>
      </c>
      <c r="D417" s="32">
        <v>28</v>
      </c>
      <c r="E417" s="32">
        <v>20</v>
      </c>
      <c r="F417" s="32">
        <v>32</v>
      </c>
      <c r="G417" s="32">
        <v>80</v>
      </c>
      <c r="H417" s="27"/>
      <c r="I417" s="27"/>
      <c r="J417" s="28"/>
      <c r="K417" s="28"/>
      <c r="L417" s="29"/>
    </row>
    <row r="418" spans="1:12">
      <c r="A418" s="30"/>
      <c r="B418" s="25" t="s">
        <v>364</v>
      </c>
      <c r="C418" s="31">
        <v>0</v>
      </c>
      <c r="D418" s="32">
        <v>32</v>
      </c>
      <c r="E418" s="32">
        <v>21</v>
      </c>
      <c r="F418" s="32">
        <v>36</v>
      </c>
      <c r="G418" s="32">
        <v>89</v>
      </c>
      <c r="H418" s="27"/>
      <c r="I418" s="27"/>
      <c r="J418" s="28"/>
      <c r="K418" s="28"/>
      <c r="L418" s="29"/>
    </row>
    <row r="419" spans="1:12">
      <c r="A419" s="30"/>
      <c r="B419" s="25" t="s">
        <v>365</v>
      </c>
      <c r="C419" s="31">
        <v>0</v>
      </c>
      <c r="D419" s="32">
        <v>27</v>
      </c>
      <c r="E419" s="32">
        <v>17</v>
      </c>
      <c r="F419" s="32">
        <v>39</v>
      </c>
      <c r="G419" s="32">
        <v>83</v>
      </c>
      <c r="H419" s="27"/>
      <c r="I419" s="27"/>
      <c r="J419" s="28"/>
      <c r="K419" s="28"/>
      <c r="L419" s="29"/>
    </row>
    <row r="420" spans="1:12">
      <c r="A420" s="30"/>
      <c r="B420" s="25" t="s">
        <v>366</v>
      </c>
      <c r="C420" s="31">
        <v>0</v>
      </c>
      <c r="D420" s="32">
        <v>21</v>
      </c>
      <c r="E420" s="32">
        <v>19</v>
      </c>
      <c r="F420" s="32">
        <v>37</v>
      </c>
      <c r="G420" s="32">
        <v>77</v>
      </c>
      <c r="H420" s="27"/>
      <c r="I420" s="27"/>
      <c r="J420" s="28"/>
      <c r="K420" s="28"/>
      <c r="L420" s="29"/>
    </row>
    <row r="421" spans="1:12">
      <c r="A421" s="30"/>
      <c r="B421" s="25" t="s">
        <v>367</v>
      </c>
      <c r="C421" s="31">
        <v>0</v>
      </c>
      <c r="D421" s="32">
        <v>37</v>
      </c>
      <c r="E421" s="32">
        <v>20</v>
      </c>
      <c r="F421" s="32">
        <v>45</v>
      </c>
      <c r="G421" s="32">
        <v>102</v>
      </c>
      <c r="H421" s="27"/>
      <c r="I421" s="27"/>
      <c r="J421" s="28"/>
      <c r="K421" s="28"/>
      <c r="L421" s="29"/>
    </row>
    <row r="422" spans="1:12">
      <c r="A422" s="30"/>
      <c r="B422" s="25" t="s">
        <v>368</v>
      </c>
      <c r="C422" s="31">
        <v>0</v>
      </c>
      <c r="D422" s="32">
        <v>28</v>
      </c>
      <c r="E422" s="32">
        <v>21</v>
      </c>
      <c r="F422" s="32">
        <v>48</v>
      </c>
      <c r="G422" s="32">
        <v>97</v>
      </c>
      <c r="H422" s="27"/>
      <c r="I422" s="27"/>
      <c r="J422" s="28"/>
      <c r="K422" s="28"/>
      <c r="L422" s="29"/>
    </row>
    <row r="423" spans="1:12">
      <c r="A423" s="30"/>
      <c r="B423" s="25" t="s">
        <v>369</v>
      </c>
      <c r="C423" s="31">
        <v>0</v>
      </c>
      <c r="D423" s="32">
        <v>48</v>
      </c>
      <c r="E423" s="32">
        <v>19</v>
      </c>
      <c r="F423" s="32">
        <v>52</v>
      </c>
      <c r="G423" s="32">
        <v>119</v>
      </c>
      <c r="H423" s="27"/>
      <c r="I423" s="27"/>
      <c r="J423" s="28"/>
      <c r="K423" s="28"/>
      <c r="L423" s="29"/>
    </row>
    <row r="424" spans="1:12">
      <c r="A424" s="30"/>
      <c r="B424" s="25" t="s">
        <v>370</v>
      </c>
      <c r="C424" s="31">
        <v>0</v>
      </c>
      <c r="D424" s="32">
        <v>40</v>
      </c>
      <c r="E424" s="32">
        <v>19</v>
      </c>
      <c r="F424" s="32">
        <v>52</v>
      </c>
      <c r="G424" s="32">
        <v>111</v>
      </c>
      <c r="H424" s="27"/>
      <c r="I424" s="27"/>
      <c r="J424" s="28"/>
      <c r="K424" s="28"/>
      <c r="L424" s="29"/>
    </row>
    <row r="425" spans="1:12">
      <c r="A425" s="30"/>
      <c r="B425" s="25" t="s">
        <v>371</v>
      </c>
      <c r="C425" s="31">
        <v>0</v>
      </c>
      <c r="D425" s="32">
        <v>41</v>
      </c>
      <c r="E425" s="32">
        <v>19</v>
      </c>
      <c r="F425" s="32">
        <v>42</v>
      </c>
      <c r="G425" s="32">
        <v>102</v>
      </c>
      <c r="H425" s="27"/>
      <c r="I425" s="27"/>
      <c r="J425" s="28"/>
      <c r="K425" s="28"/>
      <c r="L425" s="29"/>
    </row>
    <row r="426" spans="1:12">
      <c r="A426" s="30"/>
      <c r="B426" s="25" t="s">
        <v>372</v>
      </c>
      <c r="C426" s="31">
        <v>0</v>
      </c>
      <c r="D426" s="32">
        <v>38</v>
      </c>
      <c r="E426" s="32">
        <v>27</v>
      </c>
      <c r="F426" s="32">
        <v>34</v>
      </c>
      <c r="G426" s="32">
        <v>99</v>
      </c>
      <c r="H426" s="27"/>
      <c r="I426" s="27"/>
      <c r="J426" s="28"/>
      <c r="K426" s="28"/>
      <c r="L426" s="29"/>
    </row>
    <row r="427" spans="1:12">
      <c r="A427" s="30"/>
      <c r="B427" s="25" t="s">
        <v>373</v>
      </c>
      <c r="C427" s="31">
        <v>0</v>
      </c>
      <c r="D427" s="32">
        <v>33</v>
      </c>
      <c r="E427" s="32">
        <v>21</v>
      </c>
      <c r="F427" s="32">
        <v>53</v>
      </c>
      <c r="G427" s="32">
        <v>107</v>
      </c>
      <c r="H427" s="27"/>
      <c r="I427" s="27"/>
      <c r="J427" s="28"/>
      <c r="K427" s="28"/>
      <c r="L427" s="29"/>
    </row>
    <row r="428" spans="1:12">
      <c r="A428" s="30"/>
      <c r="B428" s="25" t="s">
        <v>374</v>
      </c>
      <c r="C428" s="31">
        <v>0</v>
      </c>
      <c r="D428" s="32">
        <v>30</v>
      </c>
      <c r="E428" s="32">
        <v>16</v>
      </c>
      <c r="F428" s="32">
        <v>48</v>
      </c>
      <c r="G428" s="32">
        <v>94</v>
      </c>
      <c r="H428" s="27"/>
      <c r="I428" s="27"/>
      <c r="J428" s="28"/>
      <c r="K428" s="28"/>
      <c r="L428" s="29"/>
    </row>
    <row r="429" spans="1:12">
      <c r="A429" s="30"/>
      <c r="B429" s="25" t="s">
        <v>375</v>
      </c>
      <c r="C429" s="31">
        <v>0</v>
      </c>
      <c r="D429" s="32">
        <v>32</v>
      </c>
      <c r="E429" s="32">
        <v>19</v>
      </c>
      <c r="F429" s="32">
        <v>52</v>
      </c>
      <c r="G429" s="32">
        <v>103</v>
      </c>
      <c r="H429" s="27"/>
      <c r="I429" s="27"/>
      <c r="J429" s="28"/>
      <c r="K429" s="28"/>
      <c r="L429" s="29"/>
    </row>
    <row r="430" spans="1:12">
      <c r="A430" s="30"/>
      <c r="B430" s="25" t="s">
        <v>376</v>
      </c>
      <c r="C430" s="31">
        <v>0</v>
      </c>
      <c r="D430" s="32">
        <v>36</v>
      </c>
      <c r="E430" s="32">
        <v>12</v>
      </c>
      <c r="F430" s="32">
        <v>48</v>
      </c>
      <c r="G430" s="32">
        <v>96</v>
      </c>
      <c r="H430" s="27"/>
      <c r="I430" s="27"/>
      <c r="J430" s="28"/>
      <c r="K430" s="28"/>
      <c r="L430" s="29"/>
    </row>
    <row r="431" spans="1:12">
      <c r="A431" s="30"/>
      <c r="B431" s="25" t="s">
        <v>377</v>
      </c>
      <c r="C431" s="31">
        <v>0</v>
      </c>
      <c r="D431" s="32">
        <v>38</v>
      </c>
      <c r="E431" s="32">
        <v>20</v>
      </c>
      <c r="F431" s="32">
        <v>40</v>
      </c>
      <c r="G431" s="32">
        <v>98</v>
      </c>
      <c r="H431" s="27"/>
      <c r="I431" s="27"/>
      <c r="J431" s="28"/>
      <c r="K431" s="28"/>
      <c r="L431" s="29"/>
    </row>
    <row r="432" spans="1:12">
      <c r="A432" s="30"/>
      <c r="B432" s="25" t="s">
        <v>378</v>
      </c>
      <c r="C432" s="31">
        <v>0</v>
      </c>
      <c r="D432" s="32">
        <v>24</v>
      </c>
      <c r="E432" s="32">
        <v>17</v>
      </c>
      <c r="F432" s="32">
        <v>50</v>
      </c>
      <c r="G432" s="32">
        <v>91</v>
      </c>
      <c r="H432" s="27"/>
      <c r="I432" s="27"/>
      <c r="J432" s="28"/>
      <c r="K432" s="28"/>
      <c r="L432" s="29"/>
    </row>
    <row r="433" spans="1:12">
      <c r="A433" s="30"/>
      <c r="B433" s="25" t="s">
        <v>379</v>
      </c>
      <c r="C433" s="31">
        <v>0</v>
      </c>
      <c r="D433" s="32">
        <v>33</v>
      </c>
      <c r="E433" s="32">
        <v>23</v>
      </c>
      <c r="F433" s="32">
        <v>44</v>
      </c>
      <c r="G433" s="32">
        <v>100</v>
      </c>
      <c r="H433" s="27"/>
      <c r="I433" s="27"/>
      <c r="J433" s="28"/>
      <c r="K433" s="28"/>
      <c r="L433" s="29"/>
    </row>
    <row r="434" spans="1:12">
      <c r="A434" s="30"/>
      <c r="B434" s="25" t="s">
        <v>380</v>
      </c>
      <c r="C434" s="31">
        <v>0</v>
      </c>
      <c r="D434" s="32">
        <v>16</v>
      </c>
      <c r="E434" s="32">
        <v>13</v>
      </c>
      <c r="F434" s="32">
        <v>43</v>
      </c>
      <c r="G434" s="32">
        <v>72</v>
      </c>
      <c r="H434" s="27"/>
      <c r="I434" s="27"/>
      <c r="J434" s="28"/>
      <c r="K434" s="28"/>
      <c r="L434" s="29"/>
    </row>
    <row r="435" spans="1:12">
      <c r="A435" s="30"/>
      <c r="B435" s="25" t="s">
        <v>381</v>
      </c>
      <c r="C435" s="31">
        <v>0</v>
      </c>
      <c r="D435" s="32">
        <v>16</v>
      </c>
      <c r="E435" s="32">
        <v>13</v>
      </c>
      <c r="F435" s="32">
        <v>43</v>
      </c>
      <c r="G435" s="32">
        <v>72</v>
      </c>
      <c r="H435" s="27"/>
      <c r="I435" s="27"/>
      <c r="J435" s="28"/>
      <c r="K435" s="28"/>
      <c r="L435" s="29"/>
    </row>
    <row r="436" spans="1:12">
      <c r="A436" s="30"/>
      <c r="B436" s="25" t="s">
        <v>382</v>
      </c>
      <c r="C436" s="31">
        <v>0</v>
      </c>
      <c r="D436" s="32">
        <v>34</v>
      </c>
      <c r="E436" s="32">
        <v>29</v>
      </c>
      <c r="F436" s="32">
        <v>69</v>
      </c>
      <c r="G436" s="32">
        <v>132</v>
      </c>
      <c r="H436" s="27"/>
      <c r="I436" s="27"/>
      <c r="J436" s="28"/>
      <c r="K436" s="28"/>
      <c r="L436" s="29"/>
    </row>
    <row r="437" spans="1:12">
      <c r="A437" s="30"/>
      <c r="B437" s="25" t="s">
        <v>383</v>
      </c>
      <c r="C437" s="31">
        <v>0</v>
      </c>
      <c r="D437" s="32">
        <v>36</v>
      </c>
      <c r="E437" s="32">
        <v>24</v>
      </c>
      <c r="F437" s="32">
        <v>62</v>
      </c>
      <c r="G437" s="32">
        <v>122</v>
      </c>
      <c r="H437" s="27"/>
      <c r="I437" s="27"/>
      <c r="J437" s="28"/>
      <c r="K437" s="28"/>
      <c r="L437" s="29"/>
    </row>
    <row r="438" spans="1:12">
      <c r="A438" s="30"/>
      <c r="B438" s="25" t="s">
        <v>384</v>
      </c>
      <c r="C438" s="31">
        <v>0</v>
      </c>
      <c r="D438" s="32">
        <v>40</v>
      </c>
      <c r="E438" s="32">
        <v>28</v>
      </c>
      <c r="F438" s="32">
        <v>67</v>
      </c>
      <c r="G438" s="32">
        <v>135</v>
      </c>
      <c r="H438" s="27"/>
      <c r="I438" s="27"/>
      <c r="J438" s="28"/>
      <c r="K438" s="28"/>
      <c r="L438" s="29"/>
    </row>
    <row r="439" spans="1:12">
      <c r="A439" s="30"/>
      <c r="B439" s="25" t="s">
        <v>385</v>
      </c>
      <c r="C439" s="31">
        <v>0</v>
      </c>
      <c r="D439" s="32">
        <v>43</v>
      </c>
      <c r="E439" s="32">
        <v>20</v>
      </c>
      <c r="F439" s="32">
        <v>67</v>
      </c>
      <c r="G439" s="32">
        <v>130</v>
      </c>
      <c r="H439" s="27"/>
      <c r="I439" s="27"/>
      <c r="J439" s="28"/>
      <c r="K439" s="28"/>
      <c r="L439" s="29"/>
    </row>
    <row r="440" spans="1:12">
      <c r="A440" s="30"/>
      <c r="B440" s="25" t="s">
        <v>386</v>
      </c>
      <c r="C440" s="31">
        <v>0</v>
      </c>
      <c r="D440" s="32">
        <v>34</v>
      </c>
      <c r="E440" s="32">
        <v>41</v>
      </c>
      <c r="F440" s="32">
        <v>58</v>
      </c>
      <c r="G440" s="32">
        <v>133</v>
      </c>
      <c r="H440" s="27"/>
      <c r="I440" s="27"/>
      <c r="J440" s="28"/>
      <c r="K440" s="28"/>
      <c r="L440" s="29"/>
    </row>
    <row r="441" spans="1:12">
      <c r="A441" s="30"/>
      <c r="B441" s="25" t="s">
        <v>387</v>
      </c>
      <c r="C441" s="31">
        <v>0</v>
      </c>
      <c r="D441" s="32">
        <v>38</v>
      </c>
      <c r="E441" s="32">
        <v>33</v>
      </c>
      <c r="F441" s="32">
        <v>66</v>
      </c>
      <c r="G441" s="32">
        <v>137</v>
      </c>
      <c r="H441" s="27"/>
      <c r="I441" s="27"/>
      <c r="J441" s="28"/>
      <c r="K441" s="28"/>
      <c r="L441" s="29"/>
    </row>
    <row r="442" spans="1:12">
      <c r="A442" s="30"/>
      <c r="B442" s="25" t="s">
        <v>388</v>
      </c>
      <c r="C442" s="31">
        <v>0</v>
      </c>
      <c r="D442" s="32">
        <v>57</v>
      </c>
      <c r="E442" s="32">
        <v>23</v>
      </c>
      <c r="F442" s="32">
        <v>59</v>
      </c>
      <c r="G442" s="32">
        <v>139</v>
      </c>
      <c r="H442" s="27"/>
      <c r="I442" s="27"/>
      <c r="J442" s="28"/>
      <c r="K442" s="28"/>
      <c r="L442" s="29"/>
    </row>
    <row r="443" spans="1:12">
      <c r="A443" s="30"/>
      <c r="B443" s="25" t="s">
        <v>389</v>
      </c>
      <c r="C443" s="31">
        <v>0</v>
      </c>
      <c r="D443" s="32">
        <v>48</v>
      </c>
      <c r="E443" s="32">
        <v>30</v>
      </c>
      <c r="F443" s="32">
        <v>77</v>
      </c>
      <c r="G443" s="32">
        <v>155</v>
      </c>
      <c r="H443" s="27"/>
      <c r="I443" s="27"/>
      <c r="J443" s="28"/>
      <c r="K443" s="28"/>
      <c r="L443" s="29"/>
    </row>
    <row r="444" spans="1:12">
      <c r="A444" s="30"/>
      <c r="B444" s="25" t="s">
        <v>390</v>
      </c>
      <c r="C444" s="31">
        <v>0</v>
      </c>
      <c r="D444" s="32">
        <v>27</v>
      </c>
      <c r="E444" s="32">
        <v>21</v>
      </c>
      <c r="F444" s="32">
        <v>64</v>
      </c>
      <c r="G444" s="32">
        <v>112</v>
      </c>
      <c r="H444" s="27"/>
      <c r="I444" s="27"/>
      <c r="J444" s="28"/>
      <c r="K444" s="28"/>
      <c r="L444" s="29"/>
    </row>
    <row r="445" spans="1:12">
      <c r="A445" s="30"/>
      <c r="B445" s="25" t="s">
        <v>391</v>
      </c>
      <c r="C445" s="31">
        <v>0</v>
      </c>
      <c r="D445" s="32">
        <v>31</v>
      </c>
      <c r="E445" s="32">
        <v>18</v>
      </c>
      <c r="F445" s="32">
        <v>91</v>
      </c>
      <c r="G445" s="32">
        <v>140</v>
      </c>
      <c r="H445" s="27"/>
      <c r="I445" s="27"/>
      <c r="J445" s="28"/>
      <c r="K445" s="28"/>
      <c r="L445" s="29"/>
    </row>
    <row r="446" spans="1:12">
      <c r="A446" s="30"/>
      <c r="B446" s="25" t="s">
        <v>392</v>
      </c>
      <c r="C446" s="31">
        <v>0</v>
      </c>
      <c r="D446" s="32">
        <v>21</v>
      </c>
      <c r="E446" s="32">
        <v>25</v>
      </c>
      <c r="F446" s="32">
        <v>90</v>
      </c>
      <c r="G446" s="32">
        <v>136</v>
      </c>
      <c r="H446" s="27"/>
      <c r="I446" s="27"/>
      <c r="J446" s="28"/>
      <c r="K446" s="28"/>
      <c r="L446" s="29"/>
    </row>
    <row r="447" spans="1:12">
      <c r="A447" s="30"/>
      <c r="B447" s="25" t="s">
        <v>393</v>
      </c>
      <c r="C447" s="31">
        <v>0</v>
      </c>
      <c r="D447" s="32">
        <v>14</v>
      </c>
      <c r="E447" s="32">
        <v>31</v>
      </c>
      <c r="F447" s="32">
        <v>97</v>
      </c>
      <c r="G447" s="32">
        <v>142</v>
      </c>
      <c r="H447" s="27"/>
      <c r="I447" s="27"/>
      <c r="J447" s="28"/>
      <c r="K447" s="28"/>
      <c r="L447" s="29"/>
    </row>
    <row r="448" spans="1:12">
      <c r="A448" s="30"/>
      <c r="B448" s="25" t="s">
        <v>394</v>
      </c>
      <c r="C448" s="31">
        <v>0</v>
      </c>
      <c r="D448" s="32">
        <v>29</v>
      </c>
      <c r="E448" s="32">
        <v>31</v>
      </c>
      <c r="F448" s="32">
        <v>108</v>
      </c>
      <c r="G448" s="32">
        <v>168</v>
      </c>
      <c r="H448" s="27"/>
      <c r="I448" s="27"/>
      <c r="J448" s="28"/>
      <c r="K448" s="28"/>
      <c r="L448" s="29"/>
    </row>
    <row r="449" spans="2:12">
      <c r="B449" s="25" t="s">
        <v>395</v>
      </c>
      <c r="C449" s="31">
        <v>0</v>
      </c>
      <c r="D449" s="32">
        <v>22</v>
      </c>
      <c r="E449" s="32">
        <v>32</v>
      </c>
      <c r="F449" s="32">
        <v>93</v>
      </c>
      <c r="G449" s="32">
        <v>147</v>
      </c>
    </row>
    <row r="450" spans="2:12">
      <c r="B450" s="25" t="s">
        <v>396</v>
      </c>
      <c r="C450" s="31">
        <v>0</v>
      </c>
      <c r="D450" s="32">
        <v>32</v>
      </c>
      <c r="E450" s="32">
        <v>38</v>
      </c>
      <c r="F450" s="32">
        <v>116</v>
      </c>
      <c r="G450" s="32">
        <v>186</v>
      </c>
    </row>
    <row r="451" spans="2:12">
      <c r="B451" s="25" t="s">
        <v>397</v>
      </c>
      <c r="C451" s="31">
        <v>0</v>
      </c>
      <c r="D451" s="32">
        <v>32</v>
      </c>
      <c r="E451" s="32">
        <v>38</v>
      </c>
      <c r="F451" s="32">
        <v>116</v>
      </c>
      <c r="G451" s="32">
        <v>186</v>
      </c>
    </row>
    <row r="452" spans="2:12">
      <c r="B452" s="25" t="s">
        <v>398</v>
      </c>
      <c r="C452" s="31">
        <v>0</v>
      </c>
      <c r="D452" s="32">
        <v>31</v>
      </c>
      <c r="E452" s="32">
        <v>27</v>
      </c>
      <c r="F452" s="32">
        <v>69</v>
      </c>
      <c r="G452" s="32">
        <v>127</v>
      </c>
    </row>
    <row r="453" spans="2:12">
      <c r="B453" s="25" t="s">
        <v>399</v>
      </c>
      <c r="C453" s="31">
        <v>0</v>
      </c>
      <c r="D453" s="32">
        <v>28</v>
      </c>
      <c r="E453" s="32">
        <v>32</v>
      </c>
      <c r="F453" s="32">
        <v>74</v>
      </c>
      <c r="G453" s="32">
        <v>134</v>
      </c>
    </row>
    <row r="454" spans="2:12">
      <c r="B454" s="25" t="s">
        <v>400</v>
      </c>
      <c r="C454" s="31">
        <v>0</v>
      </c>
      <c r="D454" s="32">
        <v>29</v>
      </c>
      <c r="E454" s="32">
        <v>29</v>
      </c>
      <c r="F454" s="32">
        <v>69</v>
      </c>
      <c r="G454" s="32">
        <v>127</v>
      </c>
    </row>
    <row r="455" spans="2:12">
      <c r="B455" s="25" t="s">
        <v>401</v>
      </c>
      <c r="C455" s="31">
        <v>0</v>
      </c>
      <c r="D455" s="32">
        <v>25</v>
      </c>
      <c r="E455" s="32">
        <v>21</v>
      </c>
      <c r="F455" s="32">
        <v>51</v>
      </c>
      <c r="G455" s="32">
        <v>97</v>
      </c>
    </row>
    <row r="456" spans="2:12">
      <c r="B456" s="25" t="s">
        <v>402</v>
      </c>
      <c r="C456" s="31">
        <v>0</v>
      </c>
      <c r="D456" s="32">
        <v>18</v>
      </c>
      <c r="E456" s="32">
        <v>23</v>
      </c>
      <c r="F456" s="32">
        <v>49</v>
      </c>
      <c r="G456" s="32">
        <v>90</v>
      </c>
    </row>
    <row r="457" spans="2:12">
      <c r="B457" s="25" t="s">
        <v>403</v>
      </c>
      <c r="C457" s="31">
        <v>0</v>
      </c>
      <c r="D457" s="32">
        <v>33</v>
      </c>
      <c r="E457" s="32">
        <v>17</v>
      </c>
      <c r="F457" s="32">
        <v>42</v>
      </c>
      <c r="G457" s="32">
        <v>92</v>
      </c>
      <c r="H457" s="27"/>
      <c r="I457" s="27"/>
      <c r="J457" s="28"/>
      <c r="K457" s="28"/>
      <c r="L457" s="29"/>
    </row>
    <row r="458" spans="2:12">
      <c r="B458" s="25" t="s">
        <v>404</v>
      </c>
      <c r="C458" s="31">
        <v>0</v>
      </c>
      <c r="D458" s="32">
        <v>22</v>
      </c>
      <c r="E458" s="32">
        <v>12</v>
      </c>
      <c r="F458" s="32">
        <v>44</v>
      </c>
      <c r="G458" s="32">
        <v>78</v>
      </c>
      <c r="H458" s="27"/>
      <c r="I458" s="27"/>
      <c r="J458" s="28"/>
      <c r="K458" s="28"/>
      <c r="L458" s="29"/>
    </row>
    <row r="459" spans="2:12">
      <c r="B459" s="25" t="s">
        <v>405</v>
      </c>
      <c r="C459" s="31">
        <v>0</v>
      </c>
      <c r="D459" s="32">
        <v>28</v>
      </c>
      <c r="E459" s="32">
        <v>20</v>
      </c>
      <c r="F459" s="32">
        <v>54</v>
      </c>
      <c r="G459" s="32">
        <v>102</v>
      </c>
      <c r="H459" s="27"/>
      <c r="I459" s="27"/>
      <c r="J459" s="28"/>
      <c r="K459" s="28"/>
      <c r="L459" s="29"/>
    </row>
    <row r="460" spans="2:12">
      <c r="B460" s="25" t="s">
        <v>406</v>
      </c>
      <c r="C460" s="31">
        <v>0</v>
      </c>
      <c r="D460" s="32">
        <v>27</v>
      </c>
      <c r="E460" s="32">
        <v>16</v>
      </c>
      <c r="F460" s="32">
        <v>34</v>
      </c>
      <c r="G460" s="32">
        <v>77</v>
      </c>
      <c r="H460" s="27"/>
      <c r="I460" s="27"/>
      <c r="J460" s="28"/>
      <c r="K460" s="28"/>
      <c r="L460" s="29"/>
    </row>
    <row r="461" spans="2:12">
      <c r="B461" s="25" t="s">
        <v>407</v>
      </c>
      <c r="C461" s="31">
        <v>0</v>
      </c>
      <c r="D461" s="32">
        <v>31</v>
      </c>
      <c r="E461" s="32">
        <v>18</v>
      </c>
      <c r="F461" s="32">
        <v>38</v>
      </c>
      <c r="G461" s="32">
        <v>87</v>
      </c>
      <c r="H461" s="27"/>
      <c r="I461" s="27"/>
      <c r="J461" s="28"/>
      <c r="K461" s="28"/>
      <c r="L461" s="29"/>
    </row>
    <row r="462" spans="2:12">
      <c r="B462" s="25" t="s">
        <v>408</v>
      </c>
      <c r="C462" s="31">
        <v>0</v>
      </c>
      <c r="D462" s="32">
        <v>28</v>
      </c>
      <c r="E462" s="32">
        <v>18</v>
      </c>
      <c r="F462" s="32">
        <v>55</v>
      </c>
      <c r="G462" s="32">
        <v>101</v>
      </c>
      <c r="H462" s="27"/>
      <c r="I462" s="27"/>
      <c r="J462" s="28"/>
      <c r="K462" s="28"/>
      <c r="L462" s="29"/>
    </row>
    <row r="463" spans="2:12">
      <c r="B463" s="25" t="s">
        <v>409</v>
      </c>
      <c r="C463" s="31">
        <v>0</v>
      </c>
      <c r="D463" s="32">
        <v>25</v>
      </c>
      <c r="E463" s="32">
        <v>16</v>
      </c>
      <c r="F463" s="32">
        <v>46</v>
      </c>
      <c r="G463" s="32">
        <v>87</v>
      </c>
      <c r="H463" s="27"/>
      <c r="I463" s="27"/>
      <c r="J463" s="28"/>
      <c r="K463" s="28"/>
      <c r="L463" s="29"/>
    </row>
    <row r="464" spans="2:12">
      <c r="B464" s="25" t="s">
        <v>410</v>
      </c>
      <c r="C464" s="31">
        <v>0</v>
      </c>
      <c r="D464" s="32">
        <v>39</v>
      </c>
      <c r="E464" s="32">
        <v>17</v>
      </c>
      <c r="F464" s="32">
        <v>50</v>
      </c>
      <c r="G464" s="32">
        <v>106</v>
      </c>
      <c r="H464" s="27"/>
      <c r="I464" s="27"/>
      <c r="J464" s="28"/>
      <c r="K464" s="28"/>
      <c r="L464" s="29"/>
    </row>
    <row r="465" spans="2:12">
      <c r="B465" s="25" t="s">
        <v>411</v>
      </c>
      <c r="C465" s="31">
        <v>0</v>
      </c>
      <c r="D465" s="32">
        <v>46</v>
      </c>
      <c r="E465" s="32">
        <v>47</v>
      </c>
      <c r="F465" s="32">
        <v>50</v>
      </c>
      <c r="G465" s="32">
        <v>113</v>
      </c>
      <c r="H465" s="27"/>
      <c r="I465" s="27"/>
      <c r="J465" s="28"/>
      <c r="K465" s="28"/>
      <c r="L465" s="29"/>
    </row>
    <row r="466" spans="2:12">
      <c r="B466" s="25" t="s">
        <v>412</v>
      </c>
      <c r="C466" s="31">
        <v>0</v>
      </c>
      <c r="D466" s="32">
        <v>43</v>
      </c>
      <c r="E466" s="32">
        <v>24</v>
      </c>
      <c r="F466" s="32">
        <v>40</v>
      </c>
      <c r="G466" s="32">
        <v>107</v>
      </c>
      <c r="H466" s="27"/>
      <c r="I466" s="27"/>
      <c r="J466" s="28"/>
      <c r="K466" s="28"/>
      <c r="L466" s="29"/>
    </row>
    <row r="467" spans="2:12">
      <c r="B467" s="25" t="s">
        <v>413</v>
      </c>
      <c r="C467" s="31">
        <v>0</v>
      </c>
      <c r="D467" s="32">
        <v>33</v>
      </c>
      <c r="E467" s="32">
        <v>20</v>
      </c>
      <c r="F467" s="32">
        <v>47</v>
      </c>
      <c r="G467" s="32">
        <v>100</v>
      </c>
      <c r="H467" s="27"/>
      <c r="I467" s="27"/>
      <c r="J467" s="28"/>
      <c r="K467" s="28"/>
      <c r="L467" s="29"/>
    </row>
    <row r="468" spans="2:12">
      <c r="B468" s="25" t="s">
        <v>414</v>
      </c>
      <c r="C468" s="31">
        <v>0</v>
      </c>
      <c r="D468" s="32">
        <v>27</v>
      </c>
      <c r="E468" s="32">
        <v>27</v>
      </c>
      <c r="F468" s="32">
        <v>42</v>
      </c>
      <c r="G468" s="32">
        <v>96</v>
      </c>
      <c r="H468" s="27"/>
      <c r="I468" s="27"/>
      <c r="J468" s="28"/>
      <c r="K468" s="28"/>
      <c r="L468" s="29"/>
    </row>
    <row r="469" spans="2:12">
      <c r="B469" s="25" t="s">
        <v>415</v>
      </c>
      <c r="C469" s="31">
        <v>0</v>
      </c>
      <c r="D469" s="32">
        <v>25</v>
      </c>
      <c r="E469" s="32">
        <v>17</v>
      </c>
      <c r="F469" s="32">
        <v>45</v>
      </c>
      <c r="G469" s="32">
        <v>87</v>
      </c>
      <c r="H469" s="27"/>
      <c r="I469" s="27"/>
      <c r="J469" s="28"/>
      <c r="K469" s="28"/>
      <c r="L469" s="29"/>
    </row>
    <row r="470" spans="2:12">
      <c r="B470" s="25" t="s">
        <v>416</v>
      </c>
      <c r="C470" s="31">
        <v>0</v>
      </c>
      <c r="D470" s="32">
        <v>27</v>
      </c>
      <c r="E470" s="32">
        <v>16</v>
      </c>
      <c r="F470" s="32">
        <v>41</v>
      </c>
      <c r="G470" s="32">
        <v>84</v>
      </c>
      <c r="H470" s="27"/>
      <c r="I470" s="27"/>
      <c r="J470" s="28"/>
      <c r="K470" s="28"/>
      <c r="L470" s="29"/>
    </row>
    <row r="471" spans="2:12">
      <c r="B471" s="25" t="s">
        <v>417</v>
      </c>
      <c r="C471" s="31">
        <v>0</v>
      </c>
      <c r="D471" s="32">
        <v>24</v>
      </c>
      <c r="E471" s="32">
        <v>26</v>
      </c>
      <c r="F471" s="32">
        <v>33</v>
      </c>
      <c r="G471" s="32">
        <v>83</v>
      </c>
      <c r="H471" s="27"/>
      <c r="I471" s="27"/>
      <c r="J471" s="28"/>
      <c r="K471" s="28"/>
      <c r="L471" s="29"/>
    </row>
    <row r="472" spans="2:12">
      <c r="B472" s="25" t="s">
        <v>418</v>
      </c>
      <c r="C472" s="31">
        <v>0</v>
      </c>
      <c r="D472" s="32">
        <v>19</v>
      </c>
      <c r="E472" s="32">
        <v>18</v>
      </c>
      <c r="F472" s="32">
        <v>40</v>
      </c>
      <c r="G472" s="32">
        <v>77</v>
      </c>
      <c r="H472" s="27"/>
      <c r="I472" s="27"/>
      <c r="J472" s="28"/>
      <c r="K472" s="28"/>
      <c r="L472" s="29"/>
    </row>
    <row r="473" spans="2:12">
      <c r="B473" s="25" t="s">
        <v>419</v>
      </c>
      <c r="C473" s="31">
        <v>0</v>
      </c>
      <c r="D473" s="32">
        <v>18</v>
      </c>
      <c r="E473" s="32">
        <v>14</v>
      </c>
      <c r="F473" s="32">
        <v>47</v>
      </c>
      <c r="G473" s="32">
        <v>79</v>
      </c>
      <c r="H473" s="27"/>
      <c r="I473" s="27"/>
      <c r="J473" s="28"/>
      <c r="K473" s="28"/>
      <c r="L473" s="29"/>
    </row>
    <row r="474" spans="2:12">
      <c r="B474" s="25" t="s">
        <v>420</v>
      </c>
      <c r="C474" s="31">
        <v>0</v>
      </c>
      <c r="D474" s="32">
        <v>23</v>
      </c>
      <c r="E474" s="32">
        <v>11</v>
      </c>
      <c r="F474" s="32">
        <v>48</v>
      </c>
      <c r="G474" s="32">
        <v>82</v>
      </c>
      <c r="H474" s="27"/>
      <c r="I474" s="27"/>
      <c r="J474" s="28"/>
      <c r="K474" s="28"/>
      <c r="L474" s="29"/>
    </row>
    <row r="475" spans="2:12">
      <c r="B475" s="25" t="s">
        <v>421</v>
      </c>
      <c r="C475" s="31">
        <v>0</v>
      </c>
      <c r="D475" s="32">
        <v>9</v>
      </c>
      <c r="E475" s="32">
        <v>20</v>
      </c>
      <c r="F475" s="32">
        <v>49</v>
      </c>
      <c r="G475" s="32">
        <v>78</v>
      </c>
      <c r="H475" s="27"/>
      <c r="I475" s="27"/>
      <c r="J475" s="28"/>
      <c r="K475" s="28"/>
      <c r="L475" s="29"/>
    </row>
    <row r="476" spans="2:12">
      <c r="B476" s="25" t="s">
        <v>422</v>
      </c>
      <c r="C476" s="31">
        <v>0</v>
      </c>
      <c r="D476" s="32">
        <v>21</v>
      </c>
      <c r="E476" s="32">
        <v>12</v>
      </c>
      <c r="F476" s="32">
        <v>41</v>
      </c>
      <c r="G476" s="32">
        <v>74</v>
      </c>
      <c r="H476" s="27"/>
      <c r="I476" s="27"/>
      <c r="J476" s="28"/>
      <c r="K476" s="28"/>
      <c r="L476" s="29"/>
    </row>
    <row r="477" spans="2:12">
      <c r="B477" s="25" t="s">
        <v>423</v>
      </c>
      <c r="C477" s="31">
        <v>0</v>
      </c>
      <c r="D477" s="32">
        <v>19</v>
      </c>
      <c r="E477" s="32">
        <v>17</v>
      </c>
      <c r="F477" s="32">
        <v>36</v>
      </c>
      <c r="G477" s="32">
        <v>72</v>
      </c>
      <c r="H477" s="27"/>
      <c r="I477" s="27"/>
      <c r="J477" s="28"/>
      <c r="K477" s="28"/>
      <c r="L477" s="29"/>
    </row>
    <row r="478" spans="2:12">
      <c r="B478" s="25" t="s">
        <v>424</v>
      </c>
      <c r="C478" s="31">
        <v>0</v>
      </c>
      <c r="D478" s="32">
        <v>18</v>
      </c>
      <c r="E478" s="32">
        <v>15</v>
      </c>
      <c r="F478" s="32">
        <v>34</v>
      </c>
      <c r="G478" s="32">
        <v>67</v>
      </c>
      <c r="H478" s="27"/>
      <c r="I478" s="27"/>
      <c r="J478" s="28"/>
      <c r="K478" s="28"/>
      <c r="L478" s="29"/>
    </row>
    <row r="479" spans="2:12">
      <c r="B479" s="25" t="s">
        <v>425</v>
      </c>
      <c r="C479" s="31">
        <v>0</v>
      </c>
      <c r="D479" s="32">
        <v>35</v>
      </c>
      <c r="E479" s="32">
        <v>25</v>
      </c>
      <c r="F479" s="32">
        <v>63</v>
      </c>
      <c r="G479" s="32">
        <v>123</v>
      </c>
      <c r="H479" s="27"/>
      <c r="I479" s="27"/>
      <c r="J479" s="28"/>
      <c r="K479" s="28"/>
      <c r="L479" s="29"/>
    </row>
    <row r="480" spans="2:12">
      <c r="B480" s="25" t="s">
        <v>426</v>
      </c>
      <c r="C480" s="31">
        <v>0</v>
      </c>
      <c r="D480" s="32">
        <v>32</v>
      </c>
      <c r="E480" s="32">
        <v>29</v>
      </c>
      <c r="F480" s="32">
        <v>51</v>
      </c>
      <c r="G480" s="32">
        <v>112</v>
      </c>
      <c r="H480" s="27"/>
      <c r="I480" s="27"/>
      <c r="J480" s="28"/>
      <c r="K480" s="28"/>
      <c r="L480" s="29"/>
    </row>
    <row r="481" spans="2:12">
      <c r="B481" s="25" t="s">
        <v>427</v>
      </c>
      <c r="C481" s="31">
        <v>0</v>
      </c>
      <c r="D481" s="32">
        <v>33</v>
      </c>
      <c r="E481" s="32">
        <v>26</v>
      </c>
      <c r="F481" s="32">
        <v>46</v>
      </c>
      <c r="G481" s="32">
        <v>105</v>
      </c>
      <c r="H481" s="27"/>
      <c r="I481" s="27"/>
      <c r="J481" s="28"/>
      <c r="K481" s="28"/>
      <c r="L481" s="29"/>
    </row>
    <row r="482" spans="2:12">
      <c r="B482" s="25" t="s">
        <v>428</v>
      </c>
      <c r="C482" s="31">
        <v>0</v>
      </c>
      <c r="D482" s="32">
        <v>12</v>
      </c>
      <c r="E482" s="32">
        <v>13</v>
      </c>
      <c r="F482" s="32">
        <v>46</v>
      </c>
      <c r="G482" s="32">
        <v>71</v>
      </c>
      <c r="H482" s="27"/>
      <c r="I482" s="27"/>
      <c r="J482" s="28"/>
      <c r="K482" s="28"/>
      <c r="L482" s="29"/>
    </row>
    <row r="483" spans="2:12">
      <c r="B483" s="25" t="s">
        <v>429</v>
      </c>
      <c r="C483" s="31">
        <v>0</v>
      </c>
      <c r="D483" s="32">
        <v>17</v>
      </c>
      <c r="E483" s="32">
        <v>24</v>
      </c>
      <c r="F483" s="32">
        <v>46</v>
      </c>
      <c r="G483" s="32">
        <v>87</v>
      </c>
      <c r="H483" s="27"/>
      <c r="I483" s="27"/>
      <c r="J483" s="28"/>
      <c r="K483" s="28"/>
      <c r="L483" s="29"/>
    </row>
    <row r="484" spans="2:12">
      <c r="B484" s="25" t="s">
        <v>430</v>
      </c>
      <c r="C484" s="31">
        <v>0</v>
      </c>
      <c r="D484" s="32">
        <v>17</v>
      </c>
      <c r="E484" s="32">
        <v>17</v>
      </c>
      <c r="F484" s="32">
        <v>29</v>
      </c>
      <c r="G484" s="32">
        <v>63</v>
      </c>
      <c r="H484" s="27"/>
      <c r="I484" s="27"/>
      <c r="J484" s="28"/>
      <c r="K484" s="28"/>
      <c r="L484" s="29"/>
    </row>
    <row r="485" spans="2:12">
      <c r="B485" s="25" t="s">
        <v>431</v>
      </c>
      <c r="C485" s="31">
        <v>0</v>
      </c>
      <c r="D485" s="32">
        <v>20</v>
      </c>
      <c r="E485" s="32">
        <v>16</v>
      </c>
      <c r="F485" s="32">
        <v>38</v>
      </c>
      <c r="G485" s="32">
        <v>74</v>
      </c>
      <c r="H485" s="27"/>
      <c r="I485" s="27"/>
      <c r="J485" s="28"/>
      <c r="K485" s="28"/>
      <c r="L485" s="29"/>
    </row>
    <row r="486" spans="2:12">
      <c r="B486" s="25" t="s">
        <v>432</v>
      </c>
      <c r="C486" s="31">
        <v>0</v>
      </c>
      <c r="D486" s="32">
        <v>21</v>
      </c>
      <c r="E486" s="32">
        <v>19</v>
      </c>
      <c r="F486" s="32">
        <v>38</v>
      </c>
      <c r="G486" s="32">
        <v>78</v>
      </c>
      <c r="H486" s="27"/>
      <c r="I486" s="27"/>
      <c r="J486" s="28"/>
      <c r="K486" s="28"/>
      <c r="L486" s="29"/>
    </row>
    <row r="487" spans="2:12">
      <c r="B487" s="25" t="s">
        <v>433</v>
      </c>
      <c r="C487" s="31">
        <v>0</v>
      </c>
      <c r="D487" s="32">
        <v>14</v>
      </c>
      <c r="E487" s="32">
        <v>13</v>
      </c>
      <c r="F487" s="32">
        <v>41</v>
      </c>
      <c r="G487" s="32">
        <v>68</v>
      </c>
      <c r="H487" s="27"/>
      <c r="I487" s="27"/>
      <c r="J487" s="28"/>
      <c r="K487" s="28"/>
      <c r="L487" s="29"/>
    </row>
    <row r="488" spans="2:12">
      <c r="B488" s="25" t="s">
        <v>434</v>
      </c>
      <c r="C488" s="31">
        <v>0</v>
      </c>
      <c r="D488" s="32">
        <v>16</v>
      </c>
      <c r="E488" s="32">
        <v>12</v>
      </c>
      <c r="F488" s="32">
        <v>41</v>
      </c>
      <c r="G488" s="32">
        <v>69</v>
      </c>
      <c r="H488" s="27"/>
      <c r="I488" s="27"/>
      <c r="J488" s="28"/>
      <c r="K488" s="28"/>
      <c r="L488" s="29"/>
    </row>
    <row r="489" spans="2:12">
      <c r="B489" s="25" t="s">
        <v>435</v>
      </c>
      <c r="C489" s="31">
        <v>0</v>
      </c>
      <c r="D489" s="32">
        <v>18</v>
      </c>
      <c r="E489" s="32">
        <v>9</v>
      </c>
      <c r="F489" s="32">
        <v>42</v>
      </c>
      <c r="G489" s="32">
        <v>69</v>
      </c>
      <c r="H489" s="27"/>
      <c r="I489" s="27"/>
      <c r="J489" s="28"/>
      <c r="K489" s="28"/>
      <c r="L489" s="29"/>
    </row>
    <row r="490" spans="2:12">
      <c r="B490" s="25" t="s">
        <v>436</v>
      </c>
      <c r="C490" s="31">
        <v>0</v>
      </c>
      <c r="D490" s="32">
        <v>22</v>
      </c>
      <c r="E490" s="32">
        <v>12</v>
      </c>
      <c r="F490" s="32">
        <v>38</v>
      </c>
      <c r="G490" s="32">
        <v>72</v>
      </c>
      <c r="H490" s="27"/>
      <c r="I490" s="27"/>
      <c r="J490" s="28"/>
      <c r="K490" s="28"/>
      <c r="L490" s="29"/>
    </row>
    <row r="491" spans="2:12">
      <c r="B491" s="25" t="s">
        <v>437</v>
      </c>
      <c r="C491" s="31">
        <v>0</v>
      </c>
      <c r="D491" s="32">
        <v>22</v>
      </c>
      <c r="E491" s="32">
        <v>17</v>
      </c>
      <c r="F491" s="32">
        <v>55</v>
      </c>
      <c r="G491" s="32">
        <v>94</v>
      </c>
      <c r="H491" s="27"/>
      <c r="I491" s="27"/>
      <c r="J491" s="28"/>
      <c r="K491" s="28"/>
      <c r="L491" s="29"/>
    </row>
    <row r="492" spans="2:12">
      <c r="B492" s="25" t="s">
        <v>438</v>
      </c>
      <c r="C492" s="31">
        <v>0</v>
      </c>
      <c r="D492" s="32">
        <v>7</v>
      </c>
      <c r="E492" s="32">
        <v>24</v>
      </c>
      <c r="F492" s="32">
        <v>48</v>
      </c>
      <c r="G492" s="32">
        <v>79</v>
      </c>
      <c r="H492" s="27"/>
      <c r="I492" s="27"/>
      <c r="J492" s="28"/>
      <c r="K492" s="28"/>
      <c r="L492" s="29"/>
    </row>
    <row r="493" spans="2:12">
      <c r="B493" s="25" t="s">
        <v>439</v>
      </c>
      <c r="C493" s="31">
        <v>0</v>
      </c>
      <c r="D493" s="32">
        <v>10</v>
      </c>
      <c r="E493" s="32">
        <v>29</v>
      </c>
      <c r="F493" s="32">
        <v>59</v>
      </c>
      <c r="G493" s="32">
        <v>98</v>
      </c>
      <c r="H493" s="27"/>
      <c r="I493" s="27"/>
      <c r="J493" s="28"/>
      <c r="K493" s="28"/>
      <c r="L493" s="29"/>
    </row>
    <row r="494" spans="2:12">
      <c r="B494" s="25" t="s">
        <v>440</v>
      </c>
      <c r="C494" s="31">
        <v>0</v>
      </c>
      <c r="D494" s="32">
        <v>16</v>
      </c>
      <c r="E494" s="32">
        <v>31</v>
      </c>
      <c r="F494" s="32">
        <v>56</v>
      </c>
      <c r="G494" s="32">
        <v>103</v>
      </c>
      <c r="H494" s="27"/>
      <c r="I494" s="27"/>
      <c r="J494" s="28"/>
      <c r="K494" s="28"/>
      <c r="L494" s="29"/>
    </row>
    <row r="495" spans="2:12">
      <c r="B495" s="25" t="s">
        <v>441</v>
      </c>
      <c r="C495" s="31">
        <v>0</v>
      </c>
      <c r="D495" s="32">
        <v>21</v>
      </c>
      <c r="E495" s="32">
        <v>41</v>
      </c>
      <c r="F495" s="32">
        <v>58</v>
      </c>
      <c r="G495" s="32">
        <v>120</v>
      </c>
      <c r="H495" s="27"/>
      <c r="I495" s="27"/>
      <c r="J495" s="28"/>
      <c r="K495" s="28"/>
      <c r="L495" s="29"/>
    </row>
    <row r="496" spans="2:12">
      <c r="B496" s="25" t="s">
        <v>442</v>
      </c>
      <c r="C496" s="31">
        <v>0</v>
      </c>
      <c r="D496" s="32">
        <v>9</v>
      </c>
      <c r="E496" s="32">
        <v>23</v>
      </c>
      <c r="F496" s="32">
        <v>36</v>
      </c>
      <c r="G496" s="32">
        <v>68</v>
      </c>
      <c r="H496" s="27"/>
      <c r="I496" s="27"/>
      <c r="J496" s="28"/>
      <c r="K496" s="28"/>
      <c r="L496" s="29"/>
    </row>
    <row r="497" spans="2:12">
      <c r="B497" s="25" t="s">
        <v>443</v>
      </c>
      <c r="C497" s="31">
        <v>0</v>
      </c>
      <c r="D497" s="32">
        <v>12</v>
      </c>
      <c r="E497" s="32">
        <v>41</v>
      </c>
      <c r="F497" s="32">
        <v>45</v>
      </c>
      <c r="G497" s="32">
        <v>98</v>
      </c>
      <c r="H497" s="27"/>
      <c r="I497" s="27"/>
      <c r="J497" s="28"/>
      <c r="K497" s="28"/>
      <c r="L497" s="29"/>
    </row>
    <row r="498" spans="2:12">
      <c r="B498" s="25" t="s">
        <v>444</v>
      </c>
      <c r="C498" s="31">
        <v>0</v>
      </c>
      <c r="D498" s="32">
        <v>17</v>
      </c>
      <c r="E498" s="32">
        <v>29</v>
      </c>
      <c r="F498" s="32">
        <v>58</v>
      </c>
      <c r="G498" s="32">
        <v>104</v>
      </c>
      <c r="H498" s="27"/>
      <c r="I498" s="27"/>
      <c r="J498" s="28"/>
      <c r="K498" s="28"/>
      <c r="L498" s="29"/>
    </row>
    <row r="499" spans="2:12">
      <c r="B499" s="25" t="s">
        <v>445</v>
      </c>
      <c r="C499" s="31">
        <v>0</v>
      </c>
      <c r="D499" s="32">
        <v>14</v>
      </c>
      <c r="E499" s="32">
        <v>40</v>
      </c>
      <c r="F499" s="32">
        <v>77</v>
      </c>
      <c r="G499" s="32">
        <v>131</v>
      </c>
      <c r="H499" s="27"/>
      <c r="I499" s="27"/>
      <c r="J499" s="28"/>
      <c r="K499" s="28"/>
      <c r="L499" s="29"/>
    </row>
    <row r="500" spans="2:12">
      <c r="B500" s="25" t="s">
        <v>446</v>
      </c>
      <c r="C500" s="31">
        <v>0</v>
      </c>
      <c r="D500" s="32">
        <v>11</v>
      </c>
      <c r="E500" s="32">
        <v>37</v>
      </c>
      <c r="F500" s="32">
        <v>81</v>
      </c>
      <c r="G500" s="32">
        <v>129</v>
      </c>
      <c r="H500" s="27"/>
      <c r="I500" s="27"/>
      <c r="J500" s="28"/>
      <c r="K500" s="28"/>
      <c r="L500" s="29"/>
    </row>
    <row r="501" spans="2:12">
      <c r="B501" s="25" t="s">
        <v>447</v>
      </c>
      <c r="C501" s="31">
        <v>0</v>
      </c>
      <c r="D501" s="32">
        <v>15</v>
      </c>
      <c r="E501" s="32">
        <v>22</v>
      </c>
      <c r="F501" s="32">
        <v>55</v>
      </c>
      <c r="G501" s="32">
        <v>92</v>
      </c>
      <c r="H501" s="27"/>
      <c r="I501" s="27"/>
      <c r="J501" s="28"/>
      <c r="K501" s="28"/>
      <c r="L501" s="29"/>
    </row>
    <row r="502" spans="2:12">
      <c r="B502" s="25" t="s">
        <v>448</v>
      </c>
      <c r="C502" s="31">
        <v>0</v>
      </c>
      <c r="D502" s="32">
        <v>14</v>
      </c>
      <c r="E502" s="32">
        <v>24</v>
      </c>
      <c r="F502" s="32">
        <v>66</v>
      </c>
      <c r="G502" s="32">
        <v>104</v>
      </c>
      <c r="H502" s="27"/>
      <c r="I502" s="27"/>
      <c r="J502" s="28"/>
      <c r="K502" s="28"/>
      <c r="L502" s="29"/>
    </row>
    <row r="503" spans="2:12">
      <c r="B503" s="25" t="s">
        <v>449</v>
      </c>
      <c r="C503" s="31">
        <v>0</v>
      </c>
      <c r="D503" s="32">
        <v>7</v>
      </c>
      <c r="E503" s="32">
        <v>12</v>
      </c>
      <c r="F503" s="32">
        <v>58</v>
      </c>
      <c r="G503" s="32">
        <v>77</v>
      </c>
      <c r="H503" s="27"/>
      <c r="I503" s="27"/>
      <c r="J503" s="28"/>
      <c r="K503" s="28"/>
      <c r="L503" s="29"/>
    </row>
    <row r="504" spans="2:12">
      <c r="B504" s="25" t="s">
        <v>450</v>
      </c>
      <c r="C504" s="31">
        <v>0</v>
      </c>
      <c r="D504" s="32">
        <v>7</v>
      </c>
      <c r="E504" s="32">
        <v>21</v>
      </c>
      <c r="F504" s="32">
        <v>61</v>
      </c>
      <c r="G504" s="32">
        <v>77</v>
      </c>
      <c r="H504" s="27"/>
      <c r="I504" s="27"/>
      <c r="J504" s="28"/>
      <c r="K504" s="28"/>
      <c r="L504" s="29"/>
    </row>
    <row r="505" spans="2:12">
      <c r="B505" s="25" t="s">
        <v>451</v>
      </c>
      <c r="C505" s="31">
        <v>0</v>
      </c>
      <c r="D505" s="32">
        <v>5</v>
      </c>
      <c r="E505" s="32">
        <v>20</v>
      </c>
      <c r="F505" s="32">
        <v>70</v>
      </c>
      <c r="G505" s="32">
        <v>95</v>
      </c>
      <c r="H505" s="27"/>
      <c r="I505" s="27"/>
      <c r="J505" s="28"/>
      <c r="K505" s="28"/>
      <c r="L505" s="29"/>
    </row>
    <row r="506" spans="2:12">
      <c r="B506" s="25" t="s">
        <v>452</v>
      </c>
      <c r="C506" s="31">
        <v>0</v>
      </c>
      <c r="D506" s="32">
        <v>1</v>
      </c>
      <c r="E506" s="32">
        <v>14</v>
      </c>
      <c r="F506" s="32">
        <v>57</v>
      </c>
      <c r="G506" s="32">
        <v>72</v>
      </c>
      <c r="H506" s="27"/>
      <c r="I506" s="27"/>
      <c r="J506" s="28"/>
      <c r="K506" s="28"/>
      <c r="L506" s="29"/>
    </row>
    <row r="507" spans="2:12">
      <c r="B507" s="25" t="s">
        <v>453</v>
      </c>
      <c r="C507" s="31">
        <v>0</v>
      </c>
      <c r="D507" s="32">
        <v>0</v>
      </c>
      <c r="E507" s="32">
        <v>11</v>
      </c>
      <c r="F507" s="32">
        <v>64</v>
      </c>
      <c r="G507" s="32">
        <v>75</v>
      </c>
      <c r="H507" s="27"/>
      <c r="I507" s="27"/>
      <c r="J507" s="28"/>
      <c r="K507" s="28"/>
      <c r="L507" s="29"/>
    </row>
    <row r="508" spans="2:12">
      <c r="B508" s="25" t="s">
        <v>454</v>
      </c>
      <c r="C508" s="31">
        <v>0</v>
      </c>
      <c r="D508" s="32">
        <v>0</v>
      </c>
      <c r="E508" s="32">
        <v>4</v>
      </c>
      <c r="F508" s="32">
        <v>46</v>
      </c>
      <c r="G508" s="32">
        <v>50</v>
      </c>
      <c r="H508" s="27"/>
      <c r="I508" s="27"/>
      <c r="J508" s="28"/>
      <c r="K508" s="28"/>
      <c r="L508" s="29"/>
    </row>
    <row r="509" spans="2:12">
      <c r="B509" s="25" t="s">
        <v>455</v>
      </c>
      <c r="C509" s="31">
        <v>0</v>
      </c>
      <c r="D509" s="32">
        <v>0</v>
      </c>
      <c r="E509" s="32">
        <v>5</v>
      </c>
      <c r="F509" s="32">
        <v>46</v>
      </c>
      <c r="G509" s="32">
        <v>51</v>
      </c>
      <c r="H509" s="27"/>
      <c r="I509" s="27"/>
      <c r="J509" s="28"/>
      <c r="K509" s="28"/>
      <c r="L509" s="29"/>
    </row>
    <row r="510" spans="2:12">
      <c r="B510" s="25" t="s">
        <v>456</v>
      </c>
      <c r="C510" s="31">
        <v>0</v>
      </c>
      <c r="D510" s="32">
        <v>0</v>
      </c>
      <c r="E510" s="32">
        <v>9</v>
      </c>
      <c r="F510" s="32">
        <v>48</v>
      </c>
      <c r="G510" s="32">
        <v>57</v>
      </c>
      <c r="H510" s="27"/>
      <c r="I510" s="27"/>
      <c r="J510" s="28"/>
      <c r="K510" s="28"/>
      <c r="L510" s="29"/>
    </row>
    <row r="511" spans="2:12">
      <c r="B511" s="25" t="s">
        <v>457</v>
      </c>
      <c r="C511" s="31">
        <v>0</v>
      </c>
      <c r="D511" s="32">
        <v>0</v>
      </c>
      <c r="E511" s="32">
        <v>9</v>
      </c>
      <c r="F511" s="32">
        <v>54</v>
      </c>
      <c r="G511" s="32">
        <v>63</v>
      </c>
      <c r="H511" s="27"/>
      <c r="I511" s="27"/>
      <c r="J511" s="28"/>
      <c r="K511" s="28"/>
      <c r="L511" s="29"/>
    </row>
    <row r="512" spans="2:12">
      <c r="B512" s="25" t="s">
        <v>458</v>
      </c>
      <c r="C512" s="31">
        <v>0</v>
      </c>
      <c r="D512" s="32">
        <v>0</v>
      </c>
      <c r="E512" s="32">
        <v>22</v>
      </c>
      <c r="F512" s="32">
        <v>94</v>
      </c>
      <c r="G512" s="32">
        <v>116</v>
      </c>
      <c r="H512" s="27"/>
      <c r="I512" s="27"/>
      <c r="J512" s="28"/>
      <c r="K512" s="28"/>
      <c r="L512" s="29"/>
    </row>
    <row r="513" spans="2:12">
      <c r="B513" s="25" t="s">
        <v>459</v>
      </c>
      <c r="C513" s="31">
        <v>0</v>
      </c>
      <c r="D513" s="32">
        <v>2</v>
      </c>
      <c r="E513" s="32">
        <v>11</v>
      </c>
      <c r="F513" s="32">
        <v>50</v>
      </c>
      <c r="G513" s="32">
        <v>63</v>
      </c>
      <c r="H513" s="27"/>
      <c r="I513" s="27"/>
      <c r="J513" s="28"/>
      <c r="K513" s="28"/>
      <c r="L513" s="29"/>
    </row>
    <row r="514" spans="2:12">
      <c r="B514" s="25" t="s">
        <v>460</v>
      </c>
      <c r="C514" s="31">
        <v>0</v>
      </c>
      <c r="D514" s="32">
        <v>0</v>
      </c>
      <c r="E514" s="32">
        <v>13</v>
      </c>
      <c r="F514" s="32">
        <v>39</v>
      </c>
      <c r="G514" s="32">
        <v>52</v>
      </c>
      <c r="H514" s="27"/>
      <c r="I514" s="27"/>
      <c r="J514" s="28"/>
      <c r="K514" s="28"/>
      <c r="L514" s="29"/>
    </row>
    <row r="515" spans="2:12">
      <c r="B515" s="25" t="s">
        <v>461</v>
      </c>
      <c r="C515" s="31">
        <v>0</v>
      </c>
      <c r="D515" s="32">
        <v>2</v>
      </c>
      <c r="E515" s="32">
        <v>11</v>
      </c>
      <c r="F515" s="32">
        <v>48</v>
      </c>
      <c r="G515" s="32">
        <v>61</v>
      </c>
      <c r="H515" s="27"/>
      <c r="I515" s="27"/>
      <c r="J515" s="28"/>
      <c r="K515" s="28"/>
      <c r="L515" s="29"/>
    </row>
    <row r="516" spans="2:12">
      <c r="B516" s="25" t="s">
        <v>462</v>
      </c>
      <c r="C516" s="31">
        <v>0</v>
      </c>
      <c r="D516" s="32">
        <v>1</v>
      </c>
      <c r="E516" s="32">
        <v>8</v>
      </c>
      <c r="F516" s="32">
        <v>38</v>
      </c>
      <c r="G516" s="32">
        <v>47</v>
      </c>
      <c r="H516" s="27"/>
      <c r="I516" s="27"/>
      <c r="J516" s="28"/>
      <c r="K516" s="28"/>
      <c r="L516" s="29"/>
    </row>
    <row r="517" spans="2:12">
      <c r="B517" s="25" t="s">
        <v>463</v>
      </c>
      <c r="C517" s="31">
        <v>0</v>
      </c>
      <c r="D517" s="32">
        <v>4</v>
      </c>
      <c r="E517" s="32">
        <v>7</v>
      </c>
      <c r="F517" s="32">
        <v>38</v>
      </c>
      <c r="G517" s="32">
        <v>49</v>
      </c>
      <c r="H517" s="27"/>
      <c r="I517" s="27"/>
      <c r="J517" s="28"/>
      <c r="K517" s="28"/>
      <c r="L517" s="29"/>
    </row>
    <row r="518" spans="2:12">
      <c r="B518" s="25" t="s">
        <v>464</v>
      </c>
      <c r="C518" s="31">
        <v>0</v>
      </c>
      <c r="D518" s="32">
        <v>6</v>
      </c>
      <c r="E518" s="32">
        <v>7</v>
      </c>
      <c r="F518" s="32">
        <v>47</v>
      </c>
      <c r="G518" s="32">
        <v>60</v>
      </c>
      <c r="H518" s="27"/>
      <c r="I518" s="27"/>
      <c r="J518" s="28"/>
      <c r="K518" s="28"/>
      <c r="L518" s="29"/>
    </row>
    <row r="519" spans="2:12">
      <c r="B519" s="25" t="s">
        <v>465</v>
      </c>
      <c r="C519" s="31">
        <v>0</v>
      </c>
      <c r="D519" s="32">
        <v>3</v>
      </c>
      <c r="E519" s="32">
        <v>9</v>
      </c>
      <c r="F519" s="32">
        <v>47</v>
      </c>
      <c r="G519" s="32">
        <v>59</v>
      </c>
      <c r="H519" s="27"/>
      <c r="I519" s="27"/>
      <c r="J519" s="28"/>
      <c r="K519" s="28"/>
      <c r="L519" s="29"/>
    </row>
    <row r="520" spans="2:12">
      <c r="B520" s="25" t="s">
        <v>466</v>
      </c>
      <c r="C520" s="31">
        <v>0</v>
      </c>
      <c r="D520" s="32">
        <v>2</v>
      </c>
      <c r="E520" s="32">
        <v>15</v>
      </c>
      <c r="F520" s="32">
        <v>53</v>
      </c>
      <c r="G520" s="32">
        <v>70</v>
      </c>
      <c r="H520" s="27"/>
      <c r="I520" s="27"/>
      <c r="J520" s="28"/>
      <c r="K520" s="28"/>
      <c r="L520" s="29"/>
    </row>
    <row r="521" spans="2:12">
      <c r="B521" s="25" t="s">
        <v>467</v>
      </c>
      <c r="C521" s="31">
        <v>0</v>
      </c>
      <c r="D521" s="32">
        <v>2</v>
      </c>
      <c r="E521" s="32">
        <v>9</v>
      </c>
      <c r="F521" s="32">
        <v>54</v>
      </c>
      <c r="G521" s="32">
        <v>65</v>
      </c>
      <c r="H521" s="27"/>
      <c r="I521" s="27"/>
      <c r="J521" s="28"/>
      <c r="K521" s="28"/>
      <c r="L521" s="29"/>
    </row>
    <row r="522" spans="2:12">
      <c r="B522" s="25" t="s">
        <v>468</v>
      </c>
      <c r="C522" s="31">
        <v>0</v>
      </c>
      <c r="D522" s="32">
        <v>4</v>
      </c>
      <c r="E522" s="32">
        <v>7</v>
      </c>
      <c r="F522" s="32">
        <v>42</v>
      </c>
      <c r="G522" s="32">
        <v>53</v>
      </c>
      <c r="H522" s="27"/>
      <c r="I522" s="27"/>
      <c r="J522" s="28"/>
      <c r="K522" s="28"/>
      <c r="L522" s="29"/>
    </row>
    <row r="523" spans="2:12">
      <c r="B523" s="25" t="s">
        <v>469</v>
      </c>
      <c r="C523" s="31">
        <v>0</v>
      </c>
      <c r="D523" s="32">
        <v>0</v>
      </c>
      <c r="E523" s="32">
        <v>8</v>
      </c>
      <c r="F523" s="32">
        <v>45</v>
      </c>
      <c r="G523" s="32">
        <v>53</v>
      </c>
      <c r="H523" s="27"/>
      <c r="I523" s="27"/>
      <c r="J523" s="28"/>
      <c r="K523" s="28"/>
      <c r="L523" s="29"/>
    </row>
    <row r="524" spans="2:12">
      <c r="B524" s="25" t="s">
        <v>470</v>
      </c>
      <c r="C524" s="31">
        <v>0</v>
      </c>
      <c r="D524" s="32">
        <v>1</v>
      </c>
      <c r="E524" s="32">
        <v>2</v>
      </c>
      <c r="F524" s="32">
        <v>41</v>
      </c>
      <c r="G524" s="32">
        <v>44</v>
      </c>
      <c r="H524" s="27"/>
      <c r="I524" s="27"/>
      <c r="J524" s="28"/>
      <c r="K524" s="28"/>
      <c r="L524" s="29"/>
    </row>
    <row r="525" spans="2:12">
      <c r="B525" s="25" t="s">
        <v>471</v>
      </c>
      <c r="C525" s="31">
        <v>0</v>
      </c>
      <c r="D525" s="32">
        <v>5</v>
      </c>
      <c r="E525" s="32">
        <v>16</v>
      </c>
      <c r="F525" s="32">
        <v>54</v>
      </c>
      <c r="G525" s="32">
        <v>75</v>
      </c>
      <c r="H525" s="27"/>
      <c r="I525" s="27"/>
      <c r="J525" s="28"/>
      <c r="K525" s="28"/>
      <c r="L525" s="29"/>
    </row>
    <row r="526" spans="2:12">
      <c r="B526" s="25" t="s">
        <v>472</v>
      </c>
      <c r="C526" s="31">
        <v>0</v>
      </c>
      <c r="D526" s="32">
        <v>4</v>
      </c>
      <c r="E526" s="32">
        <v>15</v>
      </c>
      <c r="F526" s="32">
        <v>48</v>
      </c>
      <c r="G526" s="32">
        <v>67</v>
      </c>
      <c r="H526" s="27"/>
      <c r="I526" s="27"/>
      <c r="J526" s="28"/>
      <c r="K526" s="28"/>
      <c r="L526" s="29"/>
    </row>
    <row r="527" spans="2:12">
      <c r="B527" s="25" t="s">
        <v>473</v>
      </c>
      <c r="C527" s="31">
        <v>0</v>
      </c>
      <c r="D527" s="32">
        <v>4</v>
      </c>
      <c r="E527" s="32">
        <v>12</v>
      </c>
      <c r="F527" s="32">
        <v>55</v>
      </c>
      <c r="G527" s="32">
        <v>71</v>
      </c>
      <c r="H527" s="27"/>
      <c r="I527" s="27"/>
      <c r="J527" s="28"/>
      <c r="K527" s="28"/>
      <c r="L527" s="29"/>
    </row>
    <row r="528" spans="2:12">
      <c r="B528" s="25" t="s">
        <v>474</v>
      </c>
      <c r="C528" s="31">
        <v>0</v>
      </c>
      <c r="D528" s="32">
        <v>3</v>
      </c>
      <c r="E528" s="32">
        <v>11</v>
      </c>
      <c r="F528" s="32">
        <v>46</v>
      </c>
      <c r="G528" s="32">
        <v>60</v>
      </c>
      <c r="H528" s="27"/>
      <c r="I528" s="27"/>
      <c r="J528" s="28"/>
      <c r="K528" s="28"/>
      <c r="L528" s="29"/>
    </row>
    <row r="529" spans="2:12">
      <c r="B529" s="25" t="s">
        <v>475</v>
      </c>
      <c r="C529" s="31">
        <v>0</v>
      </c>
      <c r="D529" s="32">
        <v>6</v>
      </c>
      <c r="E529" s="32">
        <v>13</v>
      </c>
      <c r="F529" s="32">
        <v>45</v>
      </c>
      <c r="G529" s="32">
        <v>64</v>
      </c>
      <c r="H529" s="27"/>
      <c r="I529" s="27"/>
      <c r="J529" s="28"/>
      <c r="K529" s="28"/>
      <c r="L529" s="29"/>
    </row>
    <row r="530" spans="2:12">
      <c r="B530" s="25" t="s">
        <v>476</v>
      </c>
      <c r="C530" s="31">
        <v>0</v>
      </c>
      <c r="D530" s="32">
        <v>1</v>
      </c>
      <c r="E530" s="32">
        <v>9</v>
      </c>
      <c r="F530" s="32">
        <v>41</v>
      </c>
      <c r="G530" s="32">
        <v>51</v>
      </c>
      <c r="H530" s="27"/>
      <c r="I530" s="27"/>
      <c r="J530" s="28"/>
      <c r="K530" s="28"/>
      <c r="L530" s="29"/>
    </row>
    <row r="531" spans="2:12">
      <c r="B531" s="25" t="s">
        <v>477</v>
      </c>
      <c r="C531" s="31">
        <v>0</v>
      </c>
      <c r="D531" s="32">
        <v>1</v>
      </c>
      <c r="E531" s="32">
        <v>10</v>
      </c>
      <c r="F531" s="32">
        <v>51</v>
      </c>
      <c r="G531" s="32">
        <v>62</v>
      </c>
      <c r="H531" s="27"/>
      <c r="I531" s="27"/>
      <c r="J531" s="28"/>
      <c r="K531" s="28"/>
      <c r="L531" s="29"/>
    </row>
    <row r="532" spans="2:12">
      <c r="B532" s="25" t="s">
        <v>478</v>
      </c>
      <c r="C532" s="31">
        <v>0</v>
      </c>
      <c r="D532" s="32">
        <v>1</v>
      </c>
      <c r="E532" s="32">
        <v>11</v>
      </c>
      <c r="F532" s="32">
        <v>38</v>
      </c>
      <c r="G532" s="32">
        <v>50</v>
      </c>
      <c r="H532" s="27"/>
      <c r="I532" s="27"/>
      <c r="J532" s="28"/>
      <c r="K532" s="28"/>
      <c r="L532" s="29"/>
    </row>
    <row r="533" spans="2:12">
      <c r="B533" s="25" t="s">
        <v>479</v>
      </c>
      <c r="C533" s="31">
        <v>0</v>
      </c>
      <c r="D533" s="32">
        <v>0</v>
      </c>
      <c r="E533" s="32">
        <v>17</v>
      </c>
      <c r="F533" s="32">
        <v>38</v>
      </c>
      <c r="G533" s="32">
        <v>55</v>
      </c>
      <c r="H533" s="27"/>
      <c r="I533" s="27"/>
      <c r="J533" s="28"/>
      <c r="K533" s="28"/>
      <c r="L533" s="29"/>
    </row>
    <row r="534" spans="2:12">
      <c r="B534" s="25" t="s">
        <v>480</v>
      </c>
      <c r="C534" s="31">
        <v>0</v>
      </c>
      <c r="D534" s="32">
        <v>0</v>
      </c>
      <c r="E534" s="32">
        <v>15</v>
      </c>
      <c r="F534" s="32">
        <v>37</v>
      </c>
      <c r="G534" s="32">
        <v>52</v>
      </c>
      <c r="H534" s="27"/>
      <c r="I534" s="27"/>
      <c r="J534" s="28"/>
      <c r="K534" s="28"/>
      <c r="L534" s="29"/>
    </row>
    <row r="535" spans="2:12">
      <c r="B535" s="25" t="s">
        <v>481</v>
      </c>
      <c r="C535" s="31">
        <v>0</v>
      </c>
      <c r="D535" s="32">
        <v>5</v>
      </c>
      <c r="E535" s="32">
        <v>9</v>
      </c>
      <c r="F535" s="32">
        <v>30</v>
      </c>
      <c r="G535" s="32">
        <v>44</v>
      </c>
      <c r="H535" s="27"/>
      <c r="I535" s="27"/>
      <c r="J535" s="28"/>
      <c r="K535" s="28"/>
      <c r="L535" s="29"/>
    </row>
    <row r="536" spans="2:12">
      <c r="B536" s="25" t="s">
        <v>482</v>
      </c>
      <c r="C536" s="31">
        <v>0</v>
      </c>
      <c r="D536" s="32">
        <v>1</v>
      </c>
      <c r="E536" s="32">
        <v>10</v>
      </c>
      <c r="F536" s="32">
        <v>35</v>
      </c>
      <c r="G536" s="32">
        <v>46</v>
      </c>
      <c r="H536" s="27"/>
      <c r="I536" s="27"/>
      <c r="J536" s="28"/>
      <c r="K536" s="28"/>
      <c r="L536" s="29"/>
    </row>
    <row r="537" spans="2:12">
      <c r="B537" s="25" t="s">
        <v>483</v>
      </c>
      <c r="C537" s="31">
        <v>0</v>
      </c>
      <c r="D537" s="32">
        <v>5</v>
      </c>
      <c r="E537" s="32">
        <v>15</v>
      </c>
      <c r="F537" s="32">
        <v>59</v>
      </c>
      <c r="G537" s="32">
        <v>79</v>
      </c>
      <c r="H537" s="27"/>
      <c r="I537" s="27"/>
      <c r="J537" s="28"/>
      <c r="K537" s="28"/>
      <c r="L537" s="29"/>
    </row>
    <row r="538" spans="2:12">
      <c r="B538" s="25" t="s">
        <v>484</v>
      </c>
      <c r="C538" s="31">
        <v>0</v>
      </c>
      <c r="D538" s="32">
        <v>4</v>
      </c>
      <c r="E538" s="32">
        <v>11</v>
      </c>
      <c r="F538" s="32">
        <v>46</v>
      </c>
      <c r="G538" s="32">
        <v>61</v>
      </c>
      <c r="H538" s="27"/>
      <c r="I538" s="27"/>
      <c r="J538" s="28"/>
      <c r="K538" s="28"/>
      <c r="L538" s="29"/>
    </row>
    <row r="539" spans="2:12">
      <c r="B539" s="25" t="s">
        <v>485</v>
      </c>
      <c r="C539" s="31">
        <v>0</v>
      </c>
      <c r="D539" s="32">
        <v>4</v>
      </c>
      <c r="E539" s="32">
        <v>10</v>
      </c>
      <c r="F539" s="32">
        <v>40</v>
      </c>
      <c r="G539" s="32">
        <v>54</v>
      </c>
      <c r="H539" s="27"/>
      <c r="I539" s="27"/>
      <c r="J539" s="28"/>
      <c r="K539" s="28"/>
      <c r="L539" s="29"/>
    </row>
    <row r="540" spans="2:12">
      <c r="B540" s="25" t="s">
        <v>486</v>
      </c>
      <c r="C540" s="31">
        <v>0</v>
      </c>
      <c r="D540" s="32">
        <v>4</v>
      </c>
      <c r="E540" s="32">
        <v>10</v>
      </c>
      <c r="F540" s="32">
        <v>40</v>
      </c>
      <c r="G540" s="32">
        <v>54</v>
      </c>
      <c r="H540" s="27"/>
      <c r="I540" s="27"/>
      <c r="J540" s="28"/>
      <c r="K540" s="28"/>
      <c r="L540" s="29"/>
    </row>
    <row r="541" spans="2:12">
      <c r="B541" s="25" t="s">
        <v>487</v>
      </c>
      <c r="C541" s="31">
        <v>0</v>
      </c>
      <c r="D541" s="32">
        <v>4</v>
      </c>
      <c r="E541" s="32">
        <v>10</v>
      </c>
      <c r="F541" s="32">
        <v>40</v>
      </c>
      <c r="G541" s="32">
        <v>54</v>
      </c>
      <c r="H541" s="27"/>
      <c r="I541" s="27"/>
      <c r="J541" s="28"/>
      <c r="K541" s="28"/>
      <c r="L541" s="29"/>
    </row>
    <row r="542" spans="2:12">
      <c r="B542" s="25" t="s">
        <v>488</v>
      </c>
      <c r="C542" s="31">
        <v>0</v>
      </c>
      <c r="D542" s="32">
        <v>13</v>
      </c>
      <c r="E542" s="32">
        <v>14</v>
      </c>
      <c r="F542" s="32">
        <v>44</v>
      </c>
      <c r="G542" s="32">
        <v>71</v>
      </c>
      <c r="H542" s="27"/>
      <c r="I542" s="27"/>
      <c r="J542" s="28"/>
      <c r="K542" s="28"/>
      <c r="L542" s="29"/>
    </row>
    <row r="543" spans="2:12">
      <c r="B543" s="25" t="s">
        <v>489</v>
      </c>
      <c r="C543" s="31">
        <v>0</v>
      </c>
      <c r="D543" s="32">
        <v>19</v>
      </c>
      <c r="E543" s="32">
        <v>16</v>
      </c>
      <c r="F543" s="32">
        <v>42</v>
      </c>
      <c r="G543" s="32">
        <v>77</v>
      </c>
      <c r="H543" s="27"/>
      <c r="I543" s="27"/>
      <c r="J543" s="28"/>
      <c r="K543" s="28"/>
      <c r="L543" s="29"/>
    </row>
    <row r="544" spans="2:12">
      <c r="B544" s="25" t="s">
        <v>490</v>
      </c>
      <c r="C544" s="31">
        <v>0</v>
      </c>
      <c r="D544" s="32">
        <v>13</v>
      </c>
      <c r="E544" s="32">
        <v>15</v>
      </c>
      <c r="F544" s="32">
        <v>38</v>
      </c>
      <c r="G544" s="32">
        <v>66</v>
      </c>
      <c r="H544" s="27"/>
      <c r="I544" s="27"/>
      <c r="J544" s="28"/>
      <c r="K544" s="28"/>
      <c r="L544" s="29"/>
    </row>
    <row r="545" spans="2:12">
      <c r="B545" s="25" t="s">
        <v>491</v>
      </c>
      <c r="C545" s="31">
        <v>0</v>
      </c>
      <c r="D545" s="32">
        <v>9</v>
      </c>
      <c r="E545" s="32">
        <v>23</v>
      </c>
      <c r="F545" s="32">
        <v>49</v>
      </c>
      <c r="G545" s="32">
        <v>81</v>
      </c>
      <c r="H545" s="27"/>
      <c r="I545" s="27"/>
      <c r="J545" s="28"/>
      <c r="K545" s="28"/>
      <c r="L545" s="29"/>
    </row>
    <row r="546" spans="2:12">
      <c r="B546" s="25" t="s">
        <v>492</v>
      </c>
      <c r="C546" s="31">
        <v>0</v>
      </c>
      <c r="D546" s="32">
        <v>13</v>
      </c>
      <c r="E546" s="32">
        <v>28</v>
      </c>
      <c r="F546" s="32">
        <v>48</v>
      </c>
      <c r="G546" s="32">
        <v>89</v>
      </c>
      <c r="H546" s="27"/>
      <c r="I546" s="27"/>
      <c r="J546" s="28"/>
      <c r="K546" s="28"/>
      <c r="L546" s="29"/>
    </row>
    <row r="547" spans="2:12">
      <c r="B547" s="25" t="s">
        <v>493</v>
      </c>
      <c r="C547" s="31">
        <v>0</v>
      </c>
      <c r="D547" s="32">
        <v>14</v>
      </c>
      <c r="E547" s="32">
        <v>14</v>
      </c>
      <c r="F547" s="32">
        <v>54</v>
      </c>
      <c r="G547" s="32">
        <v>82</v>
      </c>
      <c r="H547" s="27"/>
      <c r="I547" s="27"/>
      <c r="J547" s="28"/>
      <c r="K547" s="28"/>
      <c r="L547" s="29"/>
    </row>
    <row r="548" spans="2:12">
      <c r="B548" s="25" t="s">
        <v>494</v>
      </c>
      <c r="C548" s="31">
        <v>0</v>
      </c>
      <c r="D548" s="32">
        <v>11</v>
      </c>
      <c r="E548" s="32">
        <v>26</v>
      </c>
      <c r="F548" s="32">
        <v>42</v>
      </c>
      <c r="G548" s="32">
        <v>79</v>
      </c>
      <c r="H548" s="27"/>
      <c r="I548" s="27"/>
      <c r="J548" s="28"/>
      <c r="K548" s="28"/>
      <c r="L548" s="29"/>
    </row>
    <row r="549" spans="2:12">
      <c r="B549" s="25" t="s">
        <v>495</v>
      </c>
      <c r="C549" s="31">
        <v>0</v>
      </c>
      <c r="D549" s="32">
        <v>25</v>
      </c>
      <c r="E549" s="32">
        <v>26</v>
      </c>
      <c r="F549" s="32">
        <v>58</v>
      </c>
      <c r="G549" s="32">
        <v>109</v>
      </c>
      <c r="H549" s="27"/>
      <c r="I549" s="27"/>
      <c r="J549" s="28"/>
      <c r="K549" s="28"/>
      <c r="L549" s="29"/>
    </row>
    <row r="550" spans="2:12">
      <c r="B550" s="25" t="s">
        <v>496</v>
      </c>
      <c r="C550" s="31">
        <v>0</v>
      </c>
      <c r="D550" s="32">
        <v>10</v>
      </c>
      <c r="E550" s="32">
        <v>7</v>
      </c>
      <c r="F550" s="32">
        <v>39</v>
      </c>
      <c r="G550" s="32">
        <v>56</v>
      </c>
      <c r="H550" s="27"/>
      <c r="I550" s="27"/>
      <c r="J550" s="28"/>
      <c r="K550" s="28"/>
      <c r="L550" s="29"/>
    </row>
    <row r="551" spans="2:12">
      <c r="B551" s="25" t="s">
        <v>497</v>
      </c>
      <c r="C551" s="31">
        <v>0</v>
      </c>
      <c r="D551" s="32">
        <v>8</v>
      </c>
      <c r="E551" s="32">
        <v>8</v>
      </c>
      <c r="F551" s="32">
        <v>45</v>
      </c>
      <c r="G551" s="32">
        <v>61</v>
      </c>
      <c r="H551" s="27"/>
      <c r="I551" s="27"/>
      <c r="J551" s="28"/>
      <c r="K551" s="28"/>
      <c r="L551" s="29"/>
    </row>
    <row r="552" spans="2:12">
      <c r="B552" s="25" t="s">
        <v>498</v>
      </c>
      <c r="C552" s="31">
        <v>0</v>
      </c>
      <c r="D552" s="32">
        <v>12</v>
      </c>
      <c r="E552" s="32">
        <v>9</v>
      </c>
      <c r="F552" s="32">
        <v>60</v>
      </c>
      <c r="G552" s="32">
        <v>81</v>
      </c>
      <c r="H552" s="27"/>
      <c r="I552" s="27"/>
      <c r="J552" s="28"/>
      <c r="K552" s="28"/>
      <c r="L552" s="29"/>
    </row>
    <row r="553" spans="2:12">
      <c r="B553" s="25" t="s">
        <v>499</v>
      </c>
      <c r="C553" s="31">
        <v>0</v>
      </c>
      <c r="D553" s="32">
        <v>24</v>
      </c>
      <c r="E553" s="32">
        <v>20</v>
      </c>
      <c r="F553" s="32">
        <v>71</v>
      </c>
      <c r="G553" s="32">
        <v>115</v>
      </c>
      <c r="H553" s="27"/>
      <c r="I553" s="27"/>
      <c r="J553" s="28"/>
      <c r="K553" s="28"/>
      <c r="L553" s="29"/>
    </row>
    <row r="554" spans="2:12">
      <c r="B554" s="25" t="s">
        <v>500</v>
      </c>
      <c r="C554" s="31">
        <v>0</v>
      </c>
      <c r="D554" s="32">
        <v>26</v>
      </c>
      <c r="E554" s="32">
        <v>24</v>
      </c>
      <c r="F554" s="32">
        <v>56</v>
      </c>
      <c r="G554" s="32">
        <v>106</v>
      </c>
      <c r="H554" s="27"/>
      <c r="I554" s="27"/>
      <c r="J554" s="28"/>
      <c r="K554" s="28"/>
      <c r="L554" s="29"/>
    </row>
    <row r="555" spans="2:12">
      <c r="B555" s="25" t="s">
        <v>501</v>
      </c>
      <c r="C555" s="31">
        <v>0</v>
      </c>
      <c r="D555" s="32">
        <v>20</v>
      </c>
      <c r="E555" s="32">
        <v>22</v>
      </c>
      <c r="F555" s="32">
        <v>40</v>
      </c>
      <c r="G555" s="32">
        <v>82</v>
      </c>
      <c r="H555" s="27"/>
      <c r="I555" s="27"/>
      <c r="J555" s="28"/>
      <c r="K555" s="28"/>
      <c r="L555" s="29"/>
    </row>
    <row r="556" spans="2:12">
      <c r="B556" s="25" t="s">
        <v>502</v>
      </c>
      <c r="C556" s="31">
        <v>0</v>
      </c>
      <c r="D556" s="32">
        <v>14</v>
      </c>
      <c r="E556" s="32">
        <v>12</v>
      </c>
      <c r="F556" s="32">
        <v>10</v>
      </c>
      <c r="G556" s="32">
        <v>66</v>
      </c>
      <c r="H556" s="27"/>
      <c r="I556" s="27"/>
      <c r="J556" s="28"/>
      <c r="K556" s="28"/>
      <c r="L556" s="29"/>
    </row>
    <row r="557" spans="2:12">
      <c r="B557" s="25" t="s">
        <v>503</v>
      </c>
      <c r="C557" s="31">
        <v>0</v>
      </c>
      <c r="D557" s="32">
        <v>14</v>
      </c>
      <c r="E557" s="32">
        <v>12</v>
      </c>
      <c r="F557" s="32">
        <v>40</v>
      </c>
      <c r="G557" s="32">
        <v>66</v>
      </c>
      <c r="H557" s="27"/>
      <c r="I557" s="27"/>
      <c r="J557" s="28"/>
      <c r="K557" s="28"/>
      <c r="L557" s="29"/>
    </row>
    <row r="558" spans="2:12">
      <c r="B558" s="25" t="s">
        <v>504</v>
      </c>
      <c r="C558" s="31">
        <v>0</v>
      </c>
      <c r="D558" s="32">
        <v>12</v>
      </c>
      <c r="E558" s="32">
        <v>10</v>
      </c>
      <c r="F558" s="32">
        <v>34</v>
      </c>
      <c r="G558" s="32">
        <v>56</v>
      </c>
      <c r="H558" s="27"/>
      <c r="I558" s="27"/>
      <c r="J558" s="28"/>
      <c r="K558" s="28"/>
      <c r="L558" s="29"/>
    </row>
    <row r="559" spans="2:12">
      <c r="B559" s="25" t="s">
        <v>505</v>
      </c>
      <c r="C559" s="31">
        <v>0</v>
      </c>
      <c r="D559" s="32">
        <v>12</v>
      </c>
      <c r="E559" s="32">
        <v>5</v>
      </c>
      <c r="F559" s="32">
        <v>35</v>
      </c>
      <c r="G559" s="32">
        <v>52</v>
      </c>
      <c r="H559" s="27"/>
      <c r="I559" s="27"/>
      <c r="J559" s="28"/>
      <c r="K559" s="28"/>
      <c r="L559" s="29"/>
    </row>
    <row r="560" spans="2:12">
      <c r="B560" s="25" t="s">
        <v>506</v>
      </c>
      <c r="C560" s="31">
        <v>0</v>
      </c>
      <c r="D560" s="32">
        <v>15</v>
      </c>
      <c r="E560" s="32">
        <v>5</v>
      </c>
      <c r="F560" s="32">
        <v>45</v>
      </c>
      <c r="G560" s="32">
        <v>65</v>
      </c>
      <c r="H560" s="27"/>
      <c r="I560" s="27"/>
      <c r="J560" s="28"/>
      <c r="K560" s="28"/>
      <c r="L560" s="29"/>
    </row>
    <row r="561" spans="2:12">
      <c r="B561" s="25" t="s">
        <v>507</v>
      </c>
      <c r="C561" s="31">
        <v>0</v>
      </c>
      <c r="D561" s="32">
        <v>14</v>
      </c>
      <c r="E561" s="32">
        <v>10</v>
      </c>
      <c r="F561" s="32">
        <v>44</v>
      </c>
      <c r="G561" s="32">
        <v>68</v>
      </c>
      <c r="H561" s="27"/>
      <c r="I561" s="27"/>
      <c r="J561" s="28"/>
      <c r="K561" s="28"/>
      <c r="L561" s="29"/>
    </row>
    <row r="562" spans="2:12">
      <c r="B562" s="25" t="s">
        <v>508</v>
      </c>
      <c r="C562" s="31">
        <v>0</v>
      </c>
      <c r="D562" s="32">
        <v>6</v>
      </c>
      <c r="E562" s="32">
        <v>7</v>
      </c>
      <c r="F562" s="32">
        <v>29</v>
      </c>
      <c r="G562" s="32">
        <v>42</v>
      </c>
      <c r="H562" s="27"/>
      <c r="I562" s="27"/>
      <c r="J562" s="28"/>
      <c r="K562" s="28"/>
      <c r="L562" s="29"/>
    </row>
    <row r="563" spans="2:12">
      <c r="B563" s="25" t="s">
        <v>509</v>
      </c>
      <c r="C563" s="31">
        <v>0</v>
      </c>
      <c r="D563" s="32">
        <v>4</v>
      </c>
      <c r="E563" s="32">
        <v>8</v>
      </c>
      <c r="F563" s="32">
        <v>26</v>
      </c>
      <c r="G563" s="32">
        <v>38</v>
      </c>
      <c r="H563" s="27"/>
      <c r="I563" s="27"/>
      <c r="J563" s="28"/>
      <c r="K563" s="28"/>
      <c r="L563" s="29"/>
    </row>
    <row r="564" spans="2:12">
      <c r="B564" s="25" t="s">
        <v>510</v>
      </c>
      <c r="C564" s="31">
        <v>0</v>
      </c>
      <c r="D564" s="32">
        <v>4</v>
      </c>
      <c r="E564" s="32">
        <v>5</v>
      </c>
      <c r="F564" s="32">
        <v>16</v>
      </c>
      <c r="G564" s="32">
        <v>25</v>
      </c>
      <c r="H564" s="27"/>
      <c r="I564" s="27"/>
      <c r="J564" s="28"/>
      <c r="K564" s="28"/>
      <c r="L564" s="29"/>
    </row>
    <row r="565" spans="2:12">
      <c r="B565" s="25" t="s">
        <v>961</v>
      </c>
      <c r="C565" s="31">
        <v>0</v>
      </c>
      <c r="D565" s="90">
        <v>6</v>
      </c>
      <c r="E565" s="90">
        <v>21</v>
      </c>
      <c r="F565" s="90">
        <v>37</v>
      </c>
      <c r="G565" s="90">
        <v>64</v>
      </c>
      <c r="H565" s="27"/>
      <c r="I565" s="27"/>
      <c r="J565" s="28"/>
      <c r="K565" s="28"/>
      <c r="L565" s="29"/>
    </row>
    <row r="566" spans="2:12">
      <c r="B566" s="25" t="s">
        <v>963</v>
      </c>
      <c r="C566" s="31">
        <v>0</v>
      </c>
      <c r="D566" s="90">
        <v>9</v>
      </c>
      <c r="E566" s="90">
        <v>10</v>
      </c>
      <c r="F566" s="90">
        <v>26</v>
      </c>
      <c r="G566" s="90">
        <v>45</v>
      </c>
      <c r="H566" s="27"/>
      <c r="I566" s="27"/>
      <c r="J566" s="28"/>
      <c r="K566" s="28"/>
      <c r="L566" s="29"/>
    </row>
    <row r="567" spans="2:12">
      <c r="B567" s="25" t="s">
        <v>965</v>
      </c>
      <c r="C567" s="31">
        <v>0</v>
      </c>
      <c r="D567" s="90">
        <v>11</v>
      </c>
      <c r="E567" s="90">
        <v>7</v>
      </c>
      <c r="F567" s="90">
        <v>31</v>
      </c>
      <c r="G567" s="90">
        <v>49</v>
      </c>
      <c r="H567" s="27"/>
      <c r="I567" s="27"/>
      <c r="J567" s="28"/>
      <c r="K567" s="28"/>
      <c r="L567" s="29"/>
    </row>
    <row r="568" spans="2:12">
      <c r="B568" s="25" t="s">
        <v>967</v>
      </c>
      <c r="C568" s="31">
        <v>0</v>
      </c>
      <c r="D568" s="90">
        <v>9</v>
      </c>
      <c r="E568" s="90">
        <v>6</v>
      </c>
      <c r="F568" s="90">
        <v>39</v>
      </c>
      <c r="G568" s="90">
        <v>54</v>
      </c>
      <c r="H568" s="27"/>
      <c r="I568" s="27"/>
      <c r="J568" s="28"/>
      <c r="K568" s="28"/>
      <c r="L568" s="29"/>
    </row>
    <row r="569" spans="2:12">
      <c r="B569" s="25" t="s">
        <v>970</v>
      </c>
      <c r="C569" s="31">
        <v>0</v>
      </c>
      <c r="D569" s="90">
        <v>0</v>
      </c>
      <c r="E569" s="90">
        <v>0</v>
      </c>
      <c r="F569" s="90">
        <v>48</v>
      </c>
      <c r="G569" s="90">
        <v>48</v>
      </c>
      <c r="H569" s="27"/>
      <c r="I569" s="27"/>
      <c r="J569" s="28"/>
      <c r="K569" s="28"/>
      <c r="L569" s="29"/>
    </row>
    <row r="570" spans="2:12">
      <c r="B570" s="25" t="s">
        <v>972</v>
      </c>
      <c r="C570" s="31">
        <v>0</v>
      </c>
      <c r="D570" s="90">
        <v>3</v>
      </c>
      <c r="E570" s="90">
        <v>10</v>
      </c>
      <c r="F570" s="90">
        <v>47</v>
      </c>
      <c r="G570" s="90">
        <v>60</v>
      </c>
      <c r="H570" s="27"/>
      <c r="I570" s="27"/>
      <c r="J570" s="28"/>
      <c r="K570" s="28"/>
      <c r="L570" s="29"/>
    </row>
    <row r="571" spans="2:12">
      <c r="B571" s="25" t="s">
        <v>973</v>
      </c>
      <c r="C571" s="31">
        <v>0</v>
      </c>
      <c r="D571" s="90">
        <v>3</v>
      </c>
      <c r="E571" s="90">
        <v>10</v>
      </c>
      <c r="F571" s="90">
        <v>42</v>
      </c>
      <c r="G571" s="90">
        <v>55</v>
      </c>
      <c r="H571" s="27"/>
      <c r="I571" s="27"/>
      <c r="J571" s="28"/>
      <c r="K571" s="28"/>
      <c r="L571" s="29"/>
    </row>
    <row r="572" spans="2:12">
      <c r="B572" s="25" t="s">
        <v>976</v>
      </c>
      <c r="C572" s="31">
        <v>0</v>
      </c>
      <c r="D572" s="90">
        <v>8</v>
      </c>
      <c r="E572" s="90">
        <v>12</v>
      </c>
      <c r="F572" s="90">
        <v>46</v>
      </c>
      <c r="G572" s="90">
        <v>66</v>
      </c>
      <c r="H572" s="27"/>
      <c r="I572" s="27"/>
      <c r="J572" s="28"/>
      <c r="K572" s="28"/>
      <c r="L572" s="29"/>
    </row>
    <row r="573" spans="2:12">
      <c r="B573" s="25" t="s">
        <v>979</v>
      </c>
      <c r="C573" s="31">
        <v>0</v>
      </c>
      <c r="D573" s="90">
        <v>6</v>
      </c>
      <c r="E573" s="90">
        <v>9</v>
      </c>
      <c r="F573" s="90">
        <v>43</v>
      </c>
      <c r="G573" s="90">
        <v>58</v>
      </c>
      <c r="H573" s="27"/>
      <c r="I573" s="27"/>
      <c r="J573" s="28"/>
      <c r="K573" s="28"/>
      <c r="L573" s="29"/>
    </row>
    <row r="574" spans="2:12">
      <c r="B574" s="25" t="s">
        <v>981</v>
      </c>
      <c r="C574" s="31">
        <v>0</v>
      </c>
      <c r="D574" s="90">
        <v>7</v>
      </c>
      <c r="E574" s="90">
        <v>4</v>
      </c>
      <c r="F574" s="90">
        <v>42</v>
      </c>
      <c r="G574" s="90">
        <v>53</v>
      </c>
      <c r="H574" s="27"/>
      <c r="I574" s="27"/>
      <c r="J574" s="28"/>
      <c r="K574" s="28"/>
      <c r="L574" s="29"/>
    </row>
    <row r="575" spans="2:12">
      <c r="B575" s="25" t="s">
        <v>984</v>
      </c>
      <c r="C575" s="31">
        <v>0</v>
      </c>
      <c r="D575" s="90">
        <v>2</v>
      </c>
      <c r="E575" s="90">
        <v>5</v>
      </c>
      <c r="F575" s="90">
        <v>40</v>
      </c>
      <c r="G575" s="90">
        <v>47</v>
      </c>
      <c r="H575" s="27"/>
      <c r="I575" s="27"/>
      <c r="J575" s="28"/>
      <c r="K575" s="28"/>
      <c r="L575" s="29"/>
    </row>
    <row r="576" spans="2:12">
      <c r="B576" s="25" t="s">
        <v>986</v>
      </c>
      <c r="C576" s="31">
        <v>0</v>
      </c>
      <c r="D576" s="90">
        <v>2</v>
      </c>
      <c r="E576" s="90">
        <v>7</v>
      </c>
      <c r="F576" s="90">
        <v>36</v>
      </c>
      <c r="G576" s="90">
        <v>45</v>
      </c>
      <c r="H576" s="27"/>
      <c r="I576" s="27"/>
      <c r="J576" s="28"/>
      <c r="K576" s="28"/>
      <c r="L576" s="29"/>
    </row>
    <row r="577" spans="2:12">
      <c r="B577" s="25" t="s">
        <v>988</v>
      </c>
      <c r="C577" s="31">
        <v>0</v>
      </c>
      <c r="D577" s="90">
        <v>4</v>
      </c>
      <c r="E577" s="90">
        <v>7</v>
      </c>
      <c r="F577" s="90">
        <v>48</v>
      </c>
      <c r="G577" s="90">
        <v>59</v>
      </c>
      <c r="H577" s="27"/>
      <c r="I577" s="27"/>
      <c r="J577" s="28"/>
      <c r="K577" s="28"/>
      <c r="L577" s="29"/>
    </row>
    <row r="578" spans="2:12">
      <c r="B578" s="25" t="s">
        <v>990</v>
      </c>
      <c r="C578" s="31">
        <v>0</v>
      </c>
      <c r="D578" s="90">
        <v>0</v>
      </c>
      <c r="E578" s="90">
        <v>5</v>
      </c>
      <c r="F578" s="90">
        <v>26</v>
      </c>
      <c r="G578" s="90">
        <v>31</v>
      </c>
      <c r="H578" s="27"/>
      <c r="I578" s="27"/>
      <c r="J578" s="28"/>
      <c r="K578" s="28"/>
      <c r="L578" s="29"/>
    </row>
    <row r="579" spans="2:12">
      <c r="B579" s="25" t="s">
        <v>991</v>
      </c>
      <c r="C579" s="31">
        <v>0</v>
      </c>
      <c r="D579" s="90">
        <v>0</v>
      </c>
      <c r="E579" s="90">
        <v>8</v>
      </c>
      <c r="F579" s="90">
        <v>38</v>
      </c>
      <c r="G579" s="90">
        <v>46</v>
      </c>
      <c r="H579" s="27"/>
      <c r="I579" s="27"/>
      <c r="J579" s="28"/>
      <c r="K579" s="28"/>
      <c r="L579" s="29"/>
    </row>
    <row r="580" spans="2:12">
      <c r="B580" s="25" t="s">
        <v>994</v>
      </c>
      <c r="C580" s="31">
        <v>0</v>
      </c>
      <c r="D580" s="90">
        <v>1</v>
      </c>
      <c r="E580" s="90">
        <v>8</v>
      </c>
      <c r="F580" s="90">
        <v>35</v>
      </c>
      <c r="G580" s="90">
        <v>44</v>
      </c>
      <c r="H580" s="27"/>
      <c r="I580" s="27"/>
      <c r="J580" s="28"/>
      <c r="K580" s="28"/>
      <c r="L580" s="29"/>
    </row>
    <row r="581" spans="2:12">
      <c r="B581" s="25" t="s">
        <v>995</v>
      </c>
      <c r="C581" s="31">
        <v>0</v>
      </c>
      <c r="D581" s="90">
        <v>0</v>
      </c>
      <c r="E581" s="90">
        <v>8</v>
      </c>
      <c r="F581" s="90">
        <v>48</v>
      </c>
      <c r="G581" s="90">
        <v>56</v>
      </c>
      <c r="H581" s="27"/>
      <c r="I581" s="27"/>
      <c r="J581" s="28"/>
      <c r="K581" s="28"/>
      <c r="L581" s="29"/>
    </row>
    <row r="582" spans="2:12">
      <c r="B582" s="25" t="s">
        <v>997</v>
      </c>
      <c r="C582" s="31">
        <v>0</v>
      </c>
      <c r="D582" s="90">
        <v>0</v>
      </c>
      <c r="E582" s="90">
        <v>19</v>
      </c>
      <c r="F582" s="90">
        <v>54</v>
      </c>
      <c r="G582" s="90">
        <v>73</v>
      </c>
      <c r="H582" s="27"/>
      <c r="I582" s="27"/>
      <c r="J582" s="28"/>
      <c r="K582" s="28"/>
      <c r="L582" s="29"/>
    </row>
    <row r="583" spans="2:12">
      <c r="B583" s="25" t="s">
        <v>999</v>
      </c>
      <c r="C583" s="31">
        <v>0</v>
      </c>
      <c r="D583" s="90">
        <v>1</v>
      </c>
      <c r="E583" s="90">
        <v>12</v>
      </c>
      <c r="F583" s="90">
        <v>38</v>
      </c>
      <c r="G583" s="90">
        <v>51</v>
      </c>
      <c r="H583" s="27"/>
      <c r="I583" s="27"/>
      <c r="J583" s="28"/>
      <c r="K583" s="28"/>
      <c r="L583" s="29"/>
    </row>
    <row r="584" spans="2:12">
      <c r="B584" s="25" t="s">
        <v>1001</v>
      </c>
      <c r="C584" s="31">
        <v>0</v>
      </c>
      <c r="D584" s="90">
        <v>1</v>
      </c>
      <c r="E584" s="90">
        <v>14</v>
      </c>
      <c r="F584" s="90">
        <v>41</v>
      </c>
      <c r="G584" s="90">
        <v>56</v>
      </c>
      <c r="H584" s="27"/>
      <c r="I584" s="27"/>
      <c r="J584" s="28"/>
      <c r="K584" s="28"/>
      <c r="L584" s="29"/>
    </row>
    <row r="585" spans="2:12">
      <c r="B585" s="25" t="s">
        <v>1002</v>
      </c>
      <c r="C585" s="31">
        <v>0</v>
      </c>
      <c r="D585" s="90">
        <v>1</v>
      </c>
      <c r="E585" s="90">
        <v>7</v>
      </c>
      <c r="F585" s="90">
        <v>31</v>
      </c>
      <c r="G585" s="90">
        <v>37</v>
      </c>
      <c r="H585" s="27"/>
      <c r="I585" s="27"/>
      <c r="J585" s="28"/>
      <c r="K585" s="28"/>
      <c r="L585" s="29"/>
    </row>
    <row r="586" spans="2:12">
      <c r="B586" s="25" t="s">
        <v>1006</v>
      </c>
      <c r="C586" s="31">
        <v>0</v>
      </c>
      <c r="D586" s="90">
        <v>2</v>
      </c>
      <c r="E586" s="90">
        <v>14</v>
      </c>
      <c r="F586" s="90">
        <v>31</v>
      </c>
      <c r="G586" s="90">
        <v>37</v>
      </c>
      <c r="H586" s="27"/>
      <c r="I586" s="27"/>
      <c r="J586" s="28"/>
      <c r="K586" s="28"/>
      <c r="L586" s="29"/>
    </row>
    <row r="587" spans="2:12">
      <c r="B587" s="25" t="s">
        <v>1007</v>
      </c>
      <c r="C587" s="31">
        <v>0</v>
      </c>
      <c r="D587" s="90">
        <v>2</v>
      </c>
      <c r="E587" s="90">
        <v>8</v>
      </c>
      <c r="F587" s="90">
        <v>34</v>
      </c>
      <c r="G587" s="90">
        <v>44</v>
      </c>
      <c r="H587" s="27"/>
      <c r="I587" s="27"/>
      <c r="J587" s="28"/>
      <c r="K587" s="28"/>
      <c r="L587" s="29"/>
    </row>
    <row r="588" spans="2:12">
      <c r="B588" s="25" t="s">
        <v>1009</v>
      </c>
      <c r="C588" s="31">
        <v>0</v>
      </c>
      <c r="D588" s="90">
        <v>6</v>
      </c>
      <c r="E588" s="90">
        <v>18</v>
      </c>
      <c r="F588" s="90">
        <v>38</v>
      </c>
      <c r="G588" s="90">
        <v>62</v>
      </c>
      <c r="H588" s="27"/>
      <c r="I588" s="27"/>
      <c r="J588" s="28"/>
      <c r="K588" s="28"/>
      <c r="L588" s="29"/>
    </row>
    <row r="589" spans="2:12">
      <c r="B589" s="25" t="s">
        <v>1011</v>
      </c>
      <c r="C589" s="31">
        <v>0</v>
      </c>
      <c r="D589" s="90">
        <v>6</v>
      </c>
      <c r="E589" s="90">
        <v>12</v>
      </c>
      <c r="F589" s="90">
        <v>56</v>
      </c>
      <c r="G589" s="90">
        <v>74</v>
      </c>
      <c r="H589" s="27"/>
      <c r="I589" s="27"/>
      <c r="J589" s="28"/>
      <c r="K589" s="28"/>
      <c r="L589" s="29"/>
    </row>
    <row r="590" spans="2:12">
      <c r="B590" s="25" t="s">
        <v>1013</v>
      </c>
      <c r="C590" s="31">
        <v>0</v>
      </c>
      <c r="D590" s="90">
        <v>4</v>
      </c>
      <c r="E590" s="90">
        <v>6</v>
      </c>
      <c r="F590" s="90">
        <v>22</v>
      </c>
      <c r="G590" s="90">
        <v>67</v>
      </c>
      <c r="H590" s="27"/>
      <c r="I590" s="27"/>
      <c r="J590" s="28"/>
      <c r="K590" s="28"/>
      <c r="L590" s="29"/>
    </row>
    <row r="591" spans="2:12">
      <c r="B591" s="25" t="s">
        <v>1016</v>
      </c>
      <c r="C591" s="31">
        <v>0</v>
      </c>
      <c r="D591" s="90">
        <v>4</v>
      </c>
      <c r="E591" s="90">
        <v>5</v>
      </c>
      <c r="F591" s="90">
        <v>29</v>
      </c>
      <c r="G591" s="90">
        <v>38</v>
      </c>
      <c r="H591" s="27"/>
      <c r="I591" s="27"/>
      <c r="J591" s="28"/>
      <c r="K591" s="28"/>
      <c r="L591" s="29"/>
    </row>
    <row r="592" spans="2:12">
      <c r="B592" s="25" t="s">
        <v>1017</v>
      </c>
      <c r="C592" s="31">
        <v>0</v>
      </c>
      <c r="D592" s="90">
        <v>0</v>
      </c>
      <c r="E592" s="90">
        <v>3</v>
      </c>
      <c r="F592" s="90">
        <v>28</v>
      </c>
      <c r="G592" s="90">
        <v>31</v>
      </c>
      <c r="H592" s="27"/>
      <c r="I592" s="27"/>
      <c r="J592" s="28"/>
      <c r="K592" s="28"/>
      <c r="L592" s="29"/>
    </row>
    <row r="593" spans="2:12">
      <c r="B593" s="25" t="s">
        <v>1020</v>
      </c>
      <c r="C593" s="31">
        <v>0</v>
      </c>
      <c r="D593" s="90">
        <v>1</v>
      </c>
      <c r="E593" s="90">
        <v>9</v>
      </c>
      <c r="F593" s="90">
        <v>36</v>
      </c>
      <c r="G593" s="90">
        <v>46</v>
      </c>
      <c r="H593" s="27"/>
      <c r="I593" s="27"/>
      <c r="J593" s="28"/>
      <c r="K593" s="28"/>
      <c r="L593" s="29"/>
    </row>
    <row r="594" spans="2:12">
      <c r="B594" s="25" t="s">
        <v>1021</v>
      </c>
      <c r="C594" s="31">
        <v>0</v>
      </c>
      <c r="D594" s="90">
        <v>3</v>
      </c>
      <c r="E594" s="90">
        <v>11</v>
      </c>
      <c r="F594" s="90">
        <v>39</v>
      </c>
      <c r="G594" s="90">
        <v>53</v>
      </c>
      <c r="H594" s="27"/>
      <c r="I594" s="27"/>
      <c r="J594" s="28"/>
      <c r="K594" s="28"/>
      <c r="L594" s="29"/>
    </row>
    <row r="595" spans="2:12">
      <c r="B595" s="25" t="s">
        <v>1023</v>
      </c>
      <c r="C595" s="31">
        <v>0</v>
      </c>
      <c r="D595" s="90">
        <v>4</v>
      </c>
      <c r="E595" s="90">
        <v>15</v>
      </c>
      <c r="F595" s="90">
        <v>45</v>
      </c>
      <c r="G595" s="90">
        <v>64</v>
      </c>
      <c r="H595" s="27"/>
      <c r="I595" s="27"/>
      <c r="J595" s="28"/>
      <c r="K595" s="28"/>
      <c r="L595" s="29"/>
    </row>
    <row r="596" spans="2:12">
      <c r="B596" s="25" t="s">
        <v>1026</v>
      </c>
      <c r="C596" s="31">
        <v>0</v>
      </c>
      <c r="D596" s="90">
        <v>4</v>
      </c>
      <c r="E596" s="90">
        <v>17</v>
      </c>
      <c r="F596" s="90">
        <v>50</v>
      </c>
      <c r="G596" s="90">
        <v>71</v>
      </c>
      <c r="H596" s="27"/>
      <c r="I596" s="27"/>
      <c r="J596" s="28"/>
      <c r="K596" s="28"/>
      <c r="L596" s="29"/>
    </row>
    <row r="597" spans="2:12">
      <c r="B597" s="25" t="s">
        <v>1027</v>
      </c>
      <c r="C597" s="31">
        <v>0</v>
      </c>
      <c r="D597" s="90">
        <v>3</v>
      </c>
      <c r="E597" s="90">
        <v>13</v>
      </c>
      <c r="F597" s="90">
        <v>51</v>
      </c>
      <c r="G597" s="90">
        <f t="shared" ref="G597:G618" si="0">C597+D597+E597+F597</f>
        <v>67</v>
      </c>
      <c r="H597" s="27"/>
      <c r="I597" s="27"/>
      <c r="J597" s="28"/>
      <c r="K597" s="28"/>
      <c r="L597" s="29"/>
    </row>
    <row r="598" spans="2:12">
      <c r="B598" s="25" t="s">
        <v>1029</v>
      </c>
      <c r="C598" s="31">
        <v>0</v>
      </c>
      <c r="D598" s="90">
        <v>4</v>
      </c>
      <c r="E598" s="90">
        <v>7</v>
      </c>
      <c r="F598" s="90">
        <v>56</v>
      </c>
      <c r="G598" s="90">
        <f t="shared" si="0"/>
        <v>67</v>
      </c>
      <c r="H598" s="27"/>
      <c r="I598" s="27"/>
      <c r="J598" s="28"/>
      <c r="K598" s="28"/>
      <c r="L598" s="29"/>
    </row>
    <row r="599" spans="2:12">
      <c r="B599" s="25" t="s">
        <v>1031</v>
      </c>
      <c r="C599" s="31">
        <v>0</v>
      </c>
      <c r="D599" s="90">
        <v>0</v>
      </c>
      <c r="E599" s="90">
        <v>3</v>
      </c>
      <c r="F599" s="90">
        <v>60</v>
      </c>
      <c r="G599" s="90">
        <f t="shared" si="0"/>
        <v>63</v>
      </c>
      <c r="H599" s="27"/>
      <c r="I599" s="27"/>
      <c r="J599" s="28"/>
      <c r="K599" s="28"/>
      <c r="L599" s="29"/>
    </row>
    <row r="600" spans="2:12">
      <c r="B600" s="25" t="s">
        <v>1033</v>
      </c>
      <c r="C600" s="31">
        <v>0</v>
      </c>
      <c r="D600" s="90">
        <v>4</v>
      </c>
      <c r="E600" s="90">
        <v>8</v>
      </c>
      <c r="F600" s="90">
        <v>50</v>
      </c>
      <c r="G600" s="90">
        <f t="shared" si="0"/>
        <v>62</v>
      </c>
      <c r="H600" s="27"/>
      <c r="I600" s="27"/>
      <c r="J600" s="28"/>
      <c r="K600" s="28"/>
      <c r="L600" s="29"/>
    </row>
    <row r="601" spans="2:12">
      <c r="B601" s="25" t="s">
        <v>1035</v>
      </c>
      <c r="C601" s="31">
        <v>0</v>
      </c>
      <c r="D601" s="90">
        <v>7</v>
      </c>
      <c r="E601" s="90">
        <v>5</v>
      </c>
      <c r="F601" s="90">
        <v>54</v>
      </c>
      <c r="G601" s="90">
        <f t="shared" si="0"/>
        <v>66</v>
      </c>
      <c r="H601" s="27"/>
      <c r="I601" s="27"/>
      <c r="J601" s="28"/>
      <c r="K601" s="28"/>
      <c r="L601" s="29"/>
    </row>
    <row r="602" spans="2:12">
      <c r="B602" s="25" t="s">
        <v>1037</v>
      </c>
      <c r="C602" s="31">
        <v>0</v>
      </c>
      <c r="D602" s="90">
        <v>3</v>
      </c>
      <c r="E602" s="90">
        <v>6</v>
      </c>
      <c r="F602" s="90">
        <v>44</v>
      </c>
      <c r="G602" s="90">
        <f t="shared" si="0"/>
        <v>53</v>
      </c>
      <c r="H602" s="27"/>
      <c r="I602" s="27"/>
      <c r="J602" s="28"/>
      <c r="K602" s="28"/>
      <c r="L602" s="29"/>
    </row>
    <row r="603" spans="2:12">
      <c r="B603" s="25" t="s">
        <v>1039</v>
      </c>
      <c r="C603" s="31">
        <v>0</v>
      </c>
      <c r="D603" s="90">
        <v>7</v>
      </c>
      <c r="E603" s="90">
        <v>11</v>
      </c>
      <c r="F603" s="90">
        <v>44</v>
      </c>
      <c r="G603" s="90">
        <f t="shared" si="0"/>
        <v>62</v>
      </c>
      <c r="H603" s="27"/>
      <c r="I603" s="27"/>
      <c r="J603" s="28"/>
      <c r="K603" s="28"/>
      <c r="L603" s="29"/>
    </row>
    <row r="604" spans="2:12">
      <c r="B604" s="25" t="s">
        <v>1041</v>
      </c>
      <c r="C604" s="31">
        <v>0</v>
      </c>
      <c r="D604" s="90">
        <v>4</v>
      </c>
      <c r="E604" s="90">
        <v>5</v>
      </c>
      <c r="F604" s="90">
        <v>51</v>
      </c>
      <c r="G604" s="90">
        <f t="shared" si="0"/>
        <v>60</v>
      </c>
      <c r="H604" s="27"/>
      <c r="I604" s="27"/>
      <c r="J604" s="28"/>
      <c r="K604" s="28"/>
      <c r="L604" s="29"/>
    </row>
    <row r="605" spans="2:12">
      <c r="B605" s="25" t="s">
        <v>1044</v>
      </c>
      <c r="C605" s="31">
        <v>0</v>
      </c>
      <c r="D605" s="90">
        <v>5</v>
      </c>
      <c r="E605" s="90">
        <v>5</v>
      </c>
      <c r="F605" s="90">
        <v>59</v>
      </c>
      <c r="G605" s="90">
        <f t="shared" si="0"/>
        <v>69</v>
      </c>
      <c r="H605" s="27"/>
      <c r="I605" s="27"/>
      <c r="J605" s="28"/>
      <c r="K605" s="28"/>
      <c r="L605" s="29"/>
    </row>
    <row r="606" spans="2:12">
      <c r="B606" s="25" t="s">
        <v>1047</v>
      </c>
      <c r="C606" s="31">
        <v>0</v>
      </c>
      <c r="D606" s="90">
        <v>5</v>
      </c>
      <c r="E606" s="90">
        <v>6</v>
      </c>
      <c r="F606" s="90">
        <v>41</v>
      </c>
      <c r="G606" s="90">
        <f t="shared" si="0"/>
        <v>52</v>
      </c>
      <c r="H606" s="27"/>
      <c r="I606" s="27"/>
      <c r="J606" s="28"/>
      <c r="K606" s="28"/>
      <c r="L606" s="29"/>
    </row>
    <row r="607" spans="2:12">
      <c r="B607" s="25" t="s">
        <v>1050</v>
      </c>
      <c r="C607" s="31">
        <v>0</v>
      </c>
      <c r="D607" s="90">
        <v>6</v>
      </c>
      <c r="E607" s="90">
        <v>4</v>
      </c>
      <c r="F607" s="90">
        <v>49</v>
      </c>
      <c r="G607" s="90">
        <f t="shared" si="0"/>
        <v>59</v>
      </c>
      <c r="H607" s="27"/>
      <c r="I607" s="27"/>
      <c r="J607" s="28"/>
      <c r="K607" s="28"/>
      <c r="L607" s="29"/>
    </row>
    <row r="608" spans="2:12">
      <c r="B608" s="25" t="s">
        <v>1052</v>
      </c>
      <c r="C608" s="31">
        <v>0</v>
      </c>
      <c r="D608" s="90">
        <v>5</v>
      </c>
      <c r="E608" s="90">
        <v>5</v>
      </c>
      <c r="F608" s="90">
        <v>40</v>
      </c>
      <c r="G608" s="90">
        <f t="shared" si="0"/>
        <v>50</v>
      </c>
      <c r="H608" s="27"/>
      <c r="I608" s="27"/>
      <c r="J608" s="28"/>
      <c r="K608" s="28"/>
      <c r="L608" s="29"/>
    </row>
    <row r="609" spans="2:12">
      <c r="B609" s="25" t="s">
        <v>1056</v>
      </c>
      <c r="C609" s="31">
        <v>0</v>
      </c>
      <c r="D609" s="90">
        <v>2</v>
      </c>
      <c r="E609" s="90">
        <v>8</v>
      </c>
      <c r="F609" s="90">
        <v>45</v>
      </c>
      <c r="G609" s="90">
        <f t="shared" si="0"/>
        <v>55</v>
      </c>
      <c r="H609" s="27"/>
      <c r="I609" s="27"/>
      <c r="J609" s="28"/>
      <c r="K609" s="28"/>
      <c r="L609" s="29"/>
    </row>
    <row r="610" spans="2:12">
      <c r="B610" s="25" t="s">
        <v>1059</v>
      </c>
      <c r="C610" s="31">
        <v>0</v>
      </c>
      <c r="D610" s="90">
        <v>3</v>
      </c>
      <c r="E610" s="90">
        <v>9</v>
      </c>
      <c r="F610" s="90">
        <v>32</v>
      </c>
      <c r="G610" s="90">
        <f t="shared" si="0"/>
        <v>44</v>
      </c>
      <c r="H610" s="27"/>
      <c r="I610" s="27"/>
      <c r="J610" s="28"/>
      <c r="K610" s="28"/>
      <c r="L610" s="29"/>
    </row>
    <row r="611" spans="2:12">
      <c r="B611" s="25" t="s">
        <v>1062</v>
      </c>
      <c r="C611" s="31">
        <v>0</v>
      </c>
      <c r="D611" s="90">
        <v>4</v>
      </c>
      <c r="E611" s="90">
        <v>8</v>
      </c>
      <c r="F611" s="90">
        <v>46</v>
      </c>
      <c r="G611" s="90">
        <f t="shared" si="0"/>
        <v>58</v>
      </c>
      <c r="H611" s="27"/>
      <c r="I611" s="27"/>
      <c r="J611" s="28"/>
      <c r="K611" s="28"/>
      <c r="L611" s="29"/>
    </row>
    <row r="612" spans="2:12">
      <c r="B612" s="25" t="s">
        <v>1065</v>
      </c>
      <c r="C612" s="31">
        <v>0</v>
      </c>
      <c r="D612" s="90">
        <v>4</v>
      </c>
      <c r="E612" s="90">
        <v>8</v>
      </c>
      <c r="F612" s="90">
        <v>46</v>
      </c>
      <c r="G612" s="90">
        <f t="shared" si="0"/>
        <v>58</v>
      </c>
      <c r="H612" s="27"/>
      <c r="I612" s="27"/>
      <c r="J612" s="28"/>
      <c r="K612" s="28"/>
      <c r="L612" s="29"/>
    </row>
    <row r="613" spans="2:12">
      <c r="B613" s="25" t="s">
        <v>1077</v>
      </c>
      <c r="C613" s="31">
        <v>2</v>
      </c>
      <c r="D613" s="90">
        <v>4</v>
      </c>
      <c r="E613" s="90">
        <v>4</v>
      </c>
      <c r="F613" s="90">
        <v>32</v>
      </c>
      <c r="G613" s="90">
        <f t="shared" si="0"/>
        <v>42</v>
      </c>
      <c r="H613" s="27"/>
      <c r="I613" s="27"/>
      <c r="J613" s="28"/>
      <c r="K613" s="28"/>
      <c r="L613" s="29"/>
    </row>
    <row r="614" spans="2:12">
      <c r="B614" s="25" t="s">
        <v>1081</v>
      </c>
      <c r="C614" s="31">
        <v>8</v>
      </c>
      <c r="D614" s="90">
        <v>4</v>
      </c>
      <c r="E614" s="90">
        <v>6</v>
      </c>
      <c r="F614" s="90">
        <v>36</v>
      </c>
      <c r="G614" s="90">
        <f t="shared" si="0"/>
        <v>54</v>
      </c>
      <c r="H614" s="27"/>
      <c r="I614" s="27"/>
      <c r="J614" s="28"/>
      <c r="K614" s="28"/>
      <c r="L614" s="29"/>
    </row>
    <row r="615" spans="2:12">
      <c r="B615" s="25" t="s">
        <v>1084</v>
      </c>
      <c r="C615" s="31">
        <v>6</v>
      </c>
      <c r="D615" s="90">
        <v>5</v>
      </c>
      <c r="E615" s="90">
        <v>3</v>
      </c>
      <c r="F615" s="90">
        <v>43</v>
      </c>
      <c r="G615" s="90">
        <f t="shared" si="0"/>
        <v>57</v>
      </c>
      <c r="H615" s="27"/>
      <c r="I615" s="27"/>
      <c r="J615" s="28"/>
      <c r="K615" s="28"/>
      <c r="L615" s="29"/>
    </row>
    <row r="616" spans="2:12">
      <c r="B616" s="25" t="s">
        <v>1086</v>
      </c>
      <c r="C616" s="31">
        <v>6</v>
      </c>
      <c r="D616" s="90">
        <v>5</v>
      </c>
      <c r="E616" s="90">
        <v>3</v>
      </c>
      <c r="F616" s="90">
        <v>43</v>
      </c>
      <c r="G616" s="90">
        <f t="shared" si="0"/>
        <v>57</v>
      </c>
      <c r="H616" s="27"/>
      <c r="I616" s="27"/>
      <c r="J616" s="28"/>
      <c r="K616" s="28"/>
      <c r="L616" s="29"/>
    </row>
    <row r="617" spans="2:12">
      <c r="B617" s="25" t="s">
        <v>1089</v>
      </c>
      <c r="C617" s="31">
        <v>9</v>
      </c>
      <c r="D617" s="90">
        <v>7</v>
      </c>
      <c r="E617" s="90">
        <v>7</v>
      </c>
      <c r="F617" s="90">
        <v>38</v>
      </c>
      <c r="G617" s="90">
        <f t="shared" si="0"/>
        <v>61</v>
      </c>
      <c r="H617" s="27"/>
      <c r="I617" s="27"/>
      <c r="J617" s="28"/>
      <c r="K617" s="28"/>
      <c r="L617" s="29"/>
    </row>
    <row r="618" spans="2:12">
      <c r="B618" s="25" t="s">
        <v>1092</v>
      </c>
      <c r="C618" s="31">
        <v>8</v>
      </c>
      <c r="D618" s="90">
        <v>7</v>
      </c>
      <c r="E618" s="90">
        <v>13</v>
      </c>
      <c r="F618" s="90">
        <v>50</v>
      </c>
      <c r="G618" s="90">
        <f t="shared" si="0"/>
        <v>78</v>
      </c>
      <c r="H618" s="27"/>
      <c r="I618" s="27"/>
      <c r="J618" s="28"/>
      <c r="K618" s="28"/>
      <c r="L618" s="29"/>
    </row>
    <row r="619" spans="2:12">
      <c r="B619" s="25" t="s">
        <v>1095</v>
      </c>
      <c r="C619" s="31">
        <v>7</v>
      </c>
      <c r="D619" s="90">
        <v>12</v>
      </c>
      <c r="E619" s="90">
        <v>12</v>
      </c>
      <c r="F619" s="90">
        <v>40</v>
      </c>
      <c r="G619" s="90">
        <f>C619+D619+E619+F619</f>
        <v>71</v>
      </c>
      <c r="H619" s="27"/>
      <c r="I619" s="27"/>
      <c r="J619" s="28"/>
      <c r="K619" s="28"/>
      <c r="L619" s="29"/>
    </row>
    <row r="620" spans="2:12">
      <c r="B620" s="25" t="s">
        <v>1113</v>
      </c>
      <c r="C620" s="31">
        <v>4</v>
      </c>
      <c r="D620" s="90">
        <v>6</v>
      </c>
      <c r="E620" s="90">
        <v>5</v>
      </c>
      <c r="F620" s="90">
        <v>40</v>
      </c>
      <c r="G620" s="90">
        <v>55</v>
      </c>
      <c r="H620" s="27"/>
      <c r="I620" s="27"/>
      <c r="J620" s="28"/>
      <c r="K620" s="28"/>
      <c r="L620" s="29"/>
    </row>
    <row r="621" spans="2:12">
      <c r="B621" s="25" t="s">
        <v>1116</v>
      </c>
      <c r="C621" s="31">
        <v>0</v>
      </c>
      <c r="D621" s="90">
        <v>2</v>
      </c>
      <c r="E621" s="90">
        <v>6</v>
      </c>
      <c r="F621" s="90">
        <v>55</v>
      </c>
      <c r="G621" s="90">
        <v>63</v>
      </c>
      <c r="H621" s="27"/>
      <c r="I621" s="27"/>
      <c r="J621" s="28"/>
      <c r="K621" s="28"/>
      <c r="L621" s="29"/>
    </row>
    <row r="622" spans="2:12">
      <c r="B622" s="25" t="s">
        <v>1119</v>
      </c>
      <c r="C622" s="31">
        <v>2</v>
      </c>
      <c r="D622" s="90">
        <v>9</v>
      </c>
      <c r="E622" s="90">
        <v>8</v>
      </c>
      <c r="F622" s="90">
        <v>50</v>
      </c>
      <c r="G622" s="90">
        <v>69</v>
      </c>
      <c r="H622" s="27"/>
      <c r="I622" s="27"/>
      <c r="J622" s="28"/>
      <c r="K622" s="28"/>
      <c r="L622" s="29"/>
    </row>
    <row r="623" spans="2:12">
      <c r="B623" s="25" t="s">
        <v>1122</v>
      </c>
      <c r="C623" s="31">
        <v>3</v>
      </c>
      <c r="D623" s="90">
        <v>5</v>
      </c>
      <c r="E623" s="90">
        <v>6</v>
      </c>
      <c r="F623" s="90">
        <v>55</v>
      </c>
      <c r="G623" s="90">
        <v>69</v>
      </c>
      <c r="H623" s="27"/>
      <c r="I623" s="27"/>
      <c r="J623" s="28"/>
      <c r="K623" s="28"/>
      <c r="L623" s="29"/>
    </row>
    <row r="624" spans="2:12">
      <c r="B624" s="25" t="s">
        <v>1125</v>
      </c>
      <c r="C624" s="31">
        <v>1</v>
      </c>
      <c r="D624" s="90">
        <v>5</v>
      </c>
      <c r="E624" s="90">
        <v>6</v>
      </c>
      <c r="F624" s="90">
        <v>57</v>
      </c>
      <c r="G624" s="90">
        <v>69</v>
      </c>
      <c r="H624" s="27"/>
      <c r="I624" s="27"/>
      <c r="J624" s="28"/>
      <c r="K624" s="28"/>
      <c r="L624" s="29"/>
    </row>
    <row r="625" spans="1:12">
      <c r="B625" s="25" t="s">
        <v>1129</v>
      </c>
      <c r="C625" s="31">
        <v>1</v>
      </c>
      <c r="D625" s="90">
        <v>5</v>
      </c>
      <c r="E625" s="90">
        <v>6</v>
      </c>
      <c r="F625" s="90">
        <v>57</v>
      </c>
      <c r="G625" s="90">
        <v>69</v>
      </c>
      <c r="H625" s="27"/>
      <c r="I625" s="27"/>
      <c r="J625" s="28"/>
      <c r="K625" s="28"/>
      <c r="L625" s="29"/>
    </row>
    <row r="626" spans="1:12">
      <c r="B626" s="25" t="s">
        <v>1131</v>
      </c>
      <c r="C626" s="31">
        <v>1</v>
      </c>
      <c r="D626" s="90">
        <v>5</v>
      </c>
      <c r="E626" s="90">
        <v>6</v>
      </c>
      <c r="F626" s="90">
        <v>57</v>
      </c>
      <c r="G626" s="90">
        <v>69</v>
      </c>
      <c r="H626" s="27"/>
      <c r="I626" s="27"/>
      <c r="J626" s="28"/>
      <c r="K626" s="28"/>
      <c r="L626" s="29"/>
    </row>
    <row r="627" spans="1:12">
      <c r="B627" s="25" t="s">
        <v>1133</v>
      </c>
      <c r="C627" s="31">
        <v>1</v>
      </c>
      <c r="D627" s="90">
        <v>5</v>
      </c>
      <c r="E627" s="90">
        <v>12</v>
      </c>
      <c r="F627" s="90">
        <v>68</v>
      </c>
      <c r="G627" s="90">
        <v>86</v>
      </c>
      <c r="H627" s="27"/>
      <c r="I627" s="27"/>
      <c r="J627" s="28"/>
      <c r="K627" s="28"/>
      <c r="L627" s="29"/>
    </row>
    <row r="628" spans="1:12">
      <c r="B628" s="25" t="s">
        <v>1137</v>
      </c>
      <c r="C628" s="31">
        <v>1</v>
      </c>
      <c r="D628" s="90">
        <v>5</v>
      </c>
      <c r="E628" s="90">
        <v>18</v>
      </c>
      <c r="F628" s="90">
        <v>69</v>
      </c>
      <c r="G628" s="90">
        <v>93</v>
      </c>
      <c r="H628" s="27"/>
      <c r="I628" s="27"/>
      <c r="J628" s="28"/>
      <c r="K628" s="28"/>
      <c r="L628" s="29"/>
    </row>
    <row r="629" spans="1:12">
      <c r="B629" s="25" t="s">
        <v>1140</v>
      </c>
      <c r="C629" s="31">
        <v>1</v>
      </c>
      <c r="D629" s="90">
        <v>5</v>
      </c>
      <c r="E629" s="90">
        <v>15</v>
      </c>
      <c r="F629" s="90">
        <v>54</v>
      </c>
      <c r="G629" s="90">
        <v>75</v>
      </c>
      <c r="H629" s="27"/>
      <c r="I629" s="27"/>
      <c r="J629" s="28"/>
      <c r="K629" s="28"/>
      <c r="L629" s="29"/>
    </row>
    <row r="630" spans="1:12">
      <c r="B630" s="25" t="s">
        <v>1143</v>
      </c>
      <c r="C630" s="31">
        <v>4</v>
      </c>
      <c r="D630" s="90">
        <v>2</v>
      </c>
      <c r="E630" s="90">
        <v>8</v>
      </c>
      <c r="F630" s="90">
        <v>40</v>
      </c>
      <c r="G630" s="90">
        <v>54</v>
      </c>
      <c r="H630" s="27"/>
      <c r="I630" s="27"/>
      <c r="J630" s="28"/>
      <c r="K630" s="28"/>
      <c r="L630" s="29"/>
    </row>
    <row r="631" spans="1:12">
      <c r="A631" s="30"/>
      <c r="B631" s="25" t="s">
        <v>1146</v>
      </c>
      <c r="C631" s="31">
        <v>4</v>
      </c>
      <c r="D631" s="90">
        <v>2</v>
      </c>
      <c r="E631" s="90">
        <v>4</v>
      </c>
      <c r="F631" s="90">
        <v>15</v>
      </c>
      <c r="G631" s="90">
        <v>25</v>
      </c>
      <c r="H631" s="27"/>
      <c r="I631" s="27"/>
      <c r="J631" s="28"/>
      <c r="K631" s="28"/>
      <c r="L631" s="29"/>
    </row>
    <row r="632" spans="1:12">
      <c r="A632" s="30"/>
      <c r="B632" s="25" t="s">
        <v>1153</v>
      </c>
      <c r="C632" s="31">
        <v>5</v>
      </c>
      <c r="D632" s="90">
        <v>2</v>
      </c>
      <c r="E632" s="90">
        <v>2</v>
      </c>
      <c r="F632" s="90">
        <v>22</v>
      </c>
      <c r="G632" s="90">
        <v>31</v>
      </c>
      <c r="H632" s="27"/>
      <c r="I632" s="27"/>
      <c r="J632" s="28"/>
      <c r="K632" s="28"/>
      <c r="L632" s="29"/>
    </row>
    <row r="633" spans="1:12">
      <c r="A633" s="30"/>
      <c r="B633" s="25" t="s">
        <v>1161</v>
      </c>
      <c r="C633" s="31">
        <v>1</v>
      </c>
      <c r="D633" s="90">
        <v>8</v>
      </c>
      <c r="E633" s="90">
        <v>6</v>
      </c>
      <c r="F633" s="90">
        <v>14</v>
      </c>
      <c r="G633" s="90">
        <v>29</v>
      </c>
      <c r="H633" s="27"/>
      <c r="I633" s="27"/>
      <c r="J633" s="28"/>
      <c r="K633" s="28"/>
      <c r="L633" s="29"/>
    </row>
    <row r="634" spans="1:12">
      <c r="A634" s="30"/>
      <c r="B634" s="25" t="s">
        <v>1171</v>
      </c>
      <c r="C634" s="31">
        <v>2</v>
      </c>
      <c r="D634" s="90">
        <v>7</v>
      </c>
      <c r="E634" s="90">
        <v>11</v>
      </c>
      <c r="F634" s="90">
        <v>45</v>
      </c>
      <c r="G634" s="90">
        <v>65</v>
      </c>
      <c r="H634" s="27"/>
      <c r="I634" s="27"/>
      <c r="J634" s="28"/>
      <c r="K634" s="28"/>
      <c r="L634" s="29"/>
    </row>
    <row r="635" spans="1:12">
      <c r="A635" s="30"/>
      <c r="B635" s="25" t="s">
        <v>1176</v>
      </c>
      <c r="C635" s="31">
        <v>2</v>
      </c>
      <c r="D635" s="90">
        <v>7</v>
      </c>
      <c r="E635" s="90">
        <v>11</v>
      </c>
      <c r="F635" s="90">
        <v>45</v>
      </c>
      <c r="G635" s="90">
        <v>65</v>
      </c>
      <c r="H635" s="27"/>
      <c r="I635" s="27"/>
      <c r="J635" s="28"/>
      <c r="K635" s="28"/>
      <c r="L635" s="29"/>
    </row>
    <row r="636" spans="1:12">
      <c r="A636" s="30"/>
      <c r="B636" s="25" t="s">
        <v>1179</v>
      </c>
      <c r="C636" s="31">
        <v>3</v>
      </c>
      <c r="D636" s="90">
        <v>0</v>
      </c>
      <c r="E636" s="90">
        <v>2</v>
      </c>
      <c r="F636" s="90">
        <v>12</v>
      </c>
      <c r="G636" s="90">
        <v>17</v>
      </c>
      <c r="H636" s="27"/>
      <c r="I636" s="27"/>
      <c r="J636" s="28"/>
      <c r="K636" s="28"/>
      <c r="L636" s="29"/>
    </row>
    <row r="637" spans="1:12">
      <c r="A637" s="30"/>
      <c r="B637" s="25" t="s">
        <v>1181</v>
      </c>
      <c r="C637" s="31">
        <v>9</v>
      </c>
      <c r="D637" s="90">
        <v>4</v>
      </c>
      <c r="E637" s="90">
        <v>10</v>
      </c>
      <c r="F637" s="90">
        <v>28</v>
      </c>
      <c r="G637" s="90">
        <v>51</v>
      </c>
      <c r="H637" s="27"/>
      <c r="I637" s="27"/>
      <c r="J637" s="28"/>
      <c r="K637" s="28"/>
      <c r="L637" s="29"/>
    </row>
    <row r="638" spans="1:12">
      <c r="A638" s="30"/>
      <c r="B638" s="25" t="s">
        <v>1186</v>
      </c>
      <c r="C638" s="31">
        <v>8</v>
      </c>
      <c r="D638" s="90">
        <v>4</v>
      </c>
      <c r="E638" s="90">
        <v>2</v>
      </c>
      <c r="F638" s="90">
        <v>23</v>
      </c>
      <c r="G638" s="90">
        <v>37</v>
      </c>
      <c r="H638" s="27"/>
      <c r="I638" s="27"/>
      <c r="J638" s="28"/>
      <c r="K638" s="28"/>
      <c r="L638" s="29"/>
    </row>
    <row r="639" spans="1:12">
      <c r="A639" s="30"/>
      <c r="B639" s="25" t="s">
        <v>1188</v>
      </c>
      <c r="C639" s="31">
        <v>11</v>
      </c>
      <c r="D639" s="90">
        <v>6</v>
      </c>
      <c r="E639" s="90">
        <v>5</v>
      </c>
      <c r="F639" s="90">
        <v>26</v>
      </c>
      <c r="G639" s="90">
        <v>48</v>
      </c>
      <c r="H639" s="27"/>
      <c r="I639" s="27"/>
      <c r="J639" s="28"/>
      <c r="K639" s="28"/>
      <c r="L639" s="29"/>
    </row>
    <row r="640" spans="1:12">
      <c r="A640" s="30"/>
      <c r="B640" s="25" t="s">
        <v>1193</v>
      </c>
      <c r="C640" s="31">
        <v>8</v>
      </c>
      <c r="D640" s="90">
        <v>5</v>
      </c>
      <c r="E640" s="90">
        <v>11</v>
      </c>
      <c r="F640" s="90">
        <v>36</v>
      </c>
      <c r="G640" s="90">
        <v>60</v>
      </c>
      <c r="H640" s="27"/>
      <c r="I640" s="27"/>
      <c r="J640" s="28"/>
      <c r="K640" s="28"/>
      <c r="L640" s="29"/>
    </row>
    <row r="641" spans="1:256">
      <c r="A641" s="30"/>
      <c r="B641" s="25" t="s">
        <v>1196</v>
      </c>
      <c r="C641" s="31">
        <v>7</v>
      </c>
      <c r="D641" s="90">
        <v>6</v>
      </c>
      <c r="E641" s="90">
        <v>15</v>
      </c>
      <c r="F641" s="90">
        <v>33</v>
      </c>
      <c r="G641" s="90">
        <v>61</v>
      </c>
      <c r="H641" s="27"/>
      <c r="I641" s="27"/>
      <c r="J641" s="28"/>
      <c r="K641" s="28"/>
      <c r="L641" s="29"/>
    </row>
    <row r="642" spans="1:256">
      <c r="A642" s="30"/>
      <c r="B642" s="25" t="s">
        <v>1199</v>
      </c>
      <c r="C642" s="31">
        <v>4</v>
      </c>
      <c r="D642" s="90">
        <v>5</v>
      </c>
      <c r="E642" s="90">
        <v>11</v>
      </c>
      <c r="F642" s="90">
        <v>32</v>
      </c>
      <c r="G642" s="90">
        <v>52</v>
      </c>
      <c r="H642" s="27"/>
      <c r="I642" s="27"/>
      <c r="J642" s="28"/>
      <c r="K642" s="28"/>
      <c r="L642" s="29"/>
    </row>
    <row r="643" spans="1:256">
      <c r="A643" s="30"/>
      <c r="B643" s="25" t="s">
        <v>1203</v>
      </c>
      <c r="C643" s="31">
        <v>0</v>
      </c>
      <c r="D643" s="90">
        <v>2</v>
      </c>
      <c r="E643" s="90">
        <v>4</v>
      </c>
      <c r="F643" s="90">
        <v>22</v>
      </c>
      <c r="G643" s="90">
        <v>28</v>
      </c>
      <c r="H643" s="27"/>
      <c r="I643" s="27"/>
      <c r="J643" s="28"/>
      <c r="K643" s="28"/>
      <c r="L643" s="29"/>
    </row>
    <row r="644" spans="1:256">
      <c r="A644" s="30"/>
      <c r="B644" s="25" t="s">
        <v>1206</v>
      </c>
      <c r="C644" s="31">
        <v>4</v>
      </c>
      <c r="D644" s="90">
        <v>2</v>
      </c>
      <c r="E644" s="90">
        <v>9</v>
      </c>
      <c r="F644" s="90">
        <v>25</v>
      </c>
      <c r="G644" s="90">
        <v>40</v>
      </c>
      <c r="H644" s="27"/>
      <c r="I644" s="27"/>
      <c r="J644" s="28"/>
      <c r="K644" s="28"/>
      <c r="L644" s="29"/>
    </row>
    <row r="645" spans="1:256">
      <c r="A645" s="30"/>
      <c r="B645" s="25" t="s">
        <v>1208</v>
      </c>
      <c r="C645" s="31">
        <v>8</v>
      </c>
      <c r="D645" s="90">
        <v>8</v>
      </c>
      <c r="E645" s="90">
        <v>14</v>
      </c>
      <c r="F645" s="90">
        <v>35</v>
      </c>
      <c r="G645" s="90">
        <v>65</v>
      </c>
      <c r="H645" s="27"/>
      <c r="I645" s="27"/>
      <c r="J645" s="28"/>
      <c r="K645" s="28"/>
      <c r="L645" s="29"/>
    </row>
    <row r="646" spans="1:256">
      <c r="A646" s="30"/>
      <c r="B646" s="25" t="s">
        <v>1213</v>
      </c>
      <c r="C646" s="31">
        <v>8</v>
      </c>
      <c r="D646" s="90">
        <v>8</v>
      </c>
      <c r="E646" s="90">
        <v>14</v>
      </c>
      <c r="F646" s="90">
        <v>35</v>
      </c>
      <c r="G646" s="90">
        <v>65</v>
      </c>
      <c r="H646" s="27"/>
      <c r="I646" s="27"/>
      <c r="J646" s="28"/>
      <c r="K646" s="28"/>
      <c r="L646" s="29"/>
    </row>
    <row r="647" spans="1:256" ht="13.5" customHeight="1">
      <c r="A647" s="30"/>
      <c r="B647" s="25" t="s">
        <v>1214</v>
      </c>
      <c r="C647" s="31">
        <v>8</v>
      </c>
      <c r="D647" s="90">
        <v>8</v>
      </c>
      <c r="E647" s="90">
        <v>14</v>
      </c>
      <c r="F647" s="90">
        <v>35</v>
      </c>
      <c r="G647" s="90">
        <v>65</v>
      </c>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c r="IV647"/>
    </row>
    <row r="648" spans="1:256" ht="13.5" customHeight="1">
      <c r="A648" s="30"/>
      <c r="B648" s="25" t="s">
        <v>1217</v>
      </c>
      <c r="C648" s="31">
        <v>8</v>
      </c>
      <c r="D648" s="90">
        <v>8</v>
      </c>
      <c r="E648" s="90">
        <v>14</v>
      </c>
      <c r="F648" s="90">
        <v>35</v>
      </c>
      <c r="G648" s="90">
        <v>65</v>
      </c>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c r="IV648"/>
    </row>
    <row r="649" spans="1:256" ht="13.5" customHeight="1">
      <c r="A649" s="30"/>
      <c r="B649" s="25" t="s">
        <v>1221</v>
      </c>
      <c r="C649" s="31">
        <v>10</v>
      </c>
      <c r="D649" s="90">
        <v>5</v>
      </c>
      <c r="E649" s="90">
        <v>12</v>
      </c>
      <c r="F649" s="90">
        <v>53</v>
      </c>
      <c r="G649" s="90">
        <v>80</v>
      </c>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c r="IB649"/>
      <c r="IC649"/>
      <c r="ID649"/>
      <c r="IE649"/>
      <c r="IF649"/>
      <c r="IG649"/>
      <c r="IH649"/>
      <c r="II649"/>
      <c r="IJ649"/>
      <c r="IK649"/>
      <c r="IL649"/>
      <c r="IM649"/>
      <c r="IN649"/>
      <c r="IO649"/>
      <c r="IP649"/>
      <c r="IQ649"/>
      <c r="IR649"/>
      <c r="IS649"/>
      <c r="IT649"/>
      <c r="IU649"/>
      <c r="IV649"/>
    </row>
    <row r="650" spans="1:256">
      <c r="A650" s="30"/>
      <c r="B650" s="25" t="s">
        <v>1224</v>
      </c>
      <c r="C650" s="31">
        <v>6</v>
      </c>
      <c r="D650" s="90">
        <v>8</v>
      </c>
      <c r="E650" s="90">
        <v>9</v>
      </c>
      <c r="F650" s="90">
        <v>46</v>
      </c>
      <c r="G650" s="90">
        <v>69</v>
      </c>
    </row>
    <row r="651" spans="1:256">
      <c r="A651" s="30"/>
      <c r="B651" s="25" t="s">
        <v>1228</v>
      </c>
      <c r="C651" s="31">
        <v>6</v>
      </c>
      <c r="D651" s="90">
        <v>6</v>
      </c>
      <c r="E651" s="90">
        <v>7</v>
      </c>
      <c r="F651" s="90">
        <v>68</v>
      </c>
      <c r="G651" s="90">
        <v>87</v>
      </c>
    </row>
    <row r="652" spans="1:256">
      <c r="A652" s="30"/>
      <c r="B652" s="368" t="s">
        <v>1231</v>
      </c>
      <c r="C652" s="31">
        <v>14</v>
      </c>
      <c r="D652" s="90">
        <v>6</v>
      </c>
      <c r="E652" s="90">
        <v>11</v>
      </c>
      <c r="F652" s="90">
        <v>52</v>
      </c>
      <c r="G652" s="90">
        <v>83</v>
      </c>
    </row>
    <row r="653" spans="1:256">
      <c r="A653" s="30"/>
      <c r="B653" s="368" t="s">
        <v>1234</v>
      </c>
      <c r="C653" s="31">
        <v>16</v>
      </c>
      <c r="D653" s="90">
        <v>8</v>
      </c>
      <c r="E653" s="90">
        <v>18</v>
      </c>
      <c r="F653" s="90">
        <v>53</v>
      </c>
      <c r="G653" s="90">
        <v>95</v>
      </c>
    </row>
    <row r="654" spans="1:256">
      <c r="A654" s="30"/>
      <c r="B654" s="368" t="s">
        <v>1238</v>
      </c>
      <c r="C654" s="31">
        <v>19</v>
      </c>
      <c r="D654" s="90">
        <v>6</v>
      </c>
      <c r="E654" s="90">
        <v>8</v>
      </c>
      <c r="F654" s="90">
        <v>31</v>
      </c>
      <c r="G654" s="90">
        <v>64</v>
      </c>
    </row>
    <row r="655" spans="1:256">
      <c r="A655" s="30"/>
      <c r="B655" s="368" t="s">
        <v>1241</v>
      </c>
      <c r="C655" s="31">
        <v>12</v>
      </c>
      <c r="D655" s="90">
        <v>8</v>
      </c>
      <c r="E655" s="90">
        <v>13</v>
      </c>
      <c r="F655" s="90">
        <v>37</v>
      </c>
      <c r="G655" s="90">
        <v>70</v>
      </c>
    </row>
    <row r="656" spans="1:256">
      <c r="A656" s="30"/>
      <c r="B656" s="368" t="s">
        <v>1244</v>
      </c>
      <c r="C656" s="31">
        <v>11</v>
      </c>
      <c r="D656" s="90">
        <v>3</v>
      </c>
      <c r="E656" s="90">
        <v>12</v>
      </c>
      <c r="F656" s="90">
        <v>47</v>
      </c>
      <c r="G656" s="90">
        <v>73</v>
      </c>
    </row>
    <row r="657" spans="1:7">
      <c r="A657" s="30"/>
      <c r="B657" s="368" t="s">
        <v>1247</v>
      </c>
      <c r="C657" s="31">
        <v>3</v>
      </c>
      <c r="D657" s="90">
        <v>10</v>
      </c>
      <c r="E657" s="90">
        <v>12</v>
      </c>
      <c r="F657" s="90">
        <v>30</v>
      </c>
      <c r="G657" s="90">
        <v>55</v>
      </c>
    </row>
    <row r="658" spans="1:7">
      <c r="A658" s="30"/>
      <c r="B658" s="368" t="s">
        <v>1249</v>
      </c>
      <c r="C658" s="31">
        <v>7</v>
      </c>
      <c r="D658" s="90">
        <v>6</v>
      </c>
      <c r="E658" s="90">
        <v>4</v>
      </c>
      <c r="F658" s="90">
        <v>39</v>
      </c>
      <c r="G658" s="90">
        <v>56</v>
      </c>
    </row>
    <row r="659" spans="1:7">
      <c r="A659" s="30"/>
      <c r="B659" s="368" t="s">
        <v>1251</v>
      </c>
      <c r="C659" s="31">
        <v>13</v>
      </c>
      <c r="D659" s="90">
        <v>4</v>
      </c>
      <c r="E659" s="90">
        <v>8</v>
      </c>
      <c r="F659" s="90">
        <v>37</v>
      </c>
      <c r="G659" s="90">
        <v>62</v>
      </c>
    </row>
    <row r="660" spans="1:7">
      <c r="A660" s="30"/>
      <c r="B660" s="368" t="s">
        <v>1253</v>
      </c>
      <c r="C660" s="31">
        <v>9</v>
      </c>
      <c r="D660" s="90">
        <v>11</v>
      </c>
      <c r="E660" s="90">
        <v>11</v>
      </c>
      <c r="F660" s="90">
        <v>48</v>
      </c>
      <c r="G660" s="90">
        <v>79</v>
      </c>
    </row>
    <row r="661" spans="1:7">
      <c r="A661" s="30"/>
      <c r="B661" s="368" t="s">
        <v>1255</v>
      </c>
      <c r="C661" s="31">
        <v>9</v>
      </c>
      <c r="D661" s="90">
        <v>11</v>
      </c>
      <c r="E661" s="90">
        <v>11</v>
      </c>
      <c r="F661" s="90">
        <v>48</v>
      </c>
      <c r="G661" s="90">
        <v>79</v>
      </c>
    </row>
    <row r="662" spans="1:7">
      <c r="A662" s="30"/>
      <c r="B662" s="368" t="s">
        <v>1257</v>
      </c>
      <c r="C662" s="31">
        <v>9</v>
      </c>
      <c r="D662" s="90">
        <v>11</v>
      </c>
      <c r="E662" s="90">
        <v>11</v>
      </c>
      <c r="F662" s="90">
        <v>48</v>
      </c>
      <c r="G662" s="90">
        <v>79</v>
      </c>
    </row>
    <row r="663" spans="1:7">
      <c r="A663" s="30"/>
      <c r="B663" s="389" t="s">
        <v>1259</v>
      </c>
      <c r="C663" s="31">
        <v>9</v>
      </c>
      <c r="D663" s="90">
        <v>11</v>
      </c>
      <c r="E663" s="90">
        <v>11</v>
      </c>
      <c r="F663" s="90">
        <v>48</v>
      </c>
      <c r="G663" s="90">
        <v>79</v>
      </c>
    </row>
    <row r="664" spans="1:7">
      <c r="A664" s="30"/>
      <c r="B664" s="389" t="s">
        <v>1262</v>
      </c>
      <c r="C664" s="31">
        <v>12</v>
      </c>
      <c r="D664" s="90">
        <v>6</v>
      </c>
      <c r="E664" s="90">
        <v>9</v>
      </c>
      <c r="F664" s="90">
        <v>50</v>
      </c>
      <c r="G664" s="90">
        <v>77</v>
      </c>
    </row>
    <row r="665" spans="1:7">
      <c r="A665" s="30"/>
      <c r="B665" s="389" t="s">
        <v>1263</v>
      </c>
      <c r="C665" s="31">
        <v>5</v>
      </c>
      <c r="D665" s="90">
        <v>2</v>
      </c>
      <c r="E665" s="90">
        <v>9</v>
      </c>
      <c r="F665" s="90">
        <v>26</v>
      </c>
      <c r="G665" s="90">
        <v>42</v>
      </c>
    </row>
    <row r="666" spans="1:7">
      <c r="A666" s="30"/>
      <c r="B666" s="389" t="s">
        <v>1267</v>
      </c>
      <c r="C666" s="31">
        <f>$C$231</f>
        <v>1</v>
      </c>
      <c r="D666" s="90">
        <f>$D$231</f>
        <v>3</v>
      </c>
      <c r="E666" s="90">
        <f>$E$231</f>
        <v>9</v>
      </c>
      <c r="F666" s="90">
        <f>$F$231</f>
        <v>35</v>
      </c>
      <c r="G666" s="90">
        <f>$G$231</f>
        <v>48</v>
      </c>
    </row>
    <row r="667" spans="1:7">
      <c r="A667" s="30"/>
      <c r="D667" s="14"/>
      <c r="E667" s="14"/>
      <c r="F667" s="14"/>
      <c r="G667" s="14"/>
    </row>
    <row r="668" spans="1:7">
      <c r="A668" s="30"/>
      <c r="B668" s="33" t="s">
        <v>511</v>
      </c>
      <c r="C668" s="34">
        <f>SUM(C666-C665)/C665</f>
        <v>-0.8</v>
      </c>
      <c r="D668" s="34">
        <f t="shared" ref="D668:G668" si="1">SUM(D666-D665)/D665</f>
        <v>0.5</v>
      </c>
      <c r="E668" s="34">
        <f t="shared" si="1"/>
        <v>0</v>
      </c>
      <c r="F668" s="34">
        <f t="shared" si="1"/>
        <v>0.34615384615384615</v>
      </c>
      <c r="G668" s="34">
        <f t="shared" si="1"/>
        <v>0.14285714285714285</v>
      </c>
    </row>
    <row r="669" spans="1:7">
      <c r="A669" s="30"/>
      <c r="B669" s="33" t="s">
        <v>512</v>
      </c>
      <c r="C669" s="34">
        <f>SUM(C666-C663)/C663</f>
        <v>-0.88888888888888884</v>
      </c>
      <c r="D669" s="34">
        <f t="shared" ref="D669:F669" si="2">SUM(D666-D663)/D663</f>
        <v>-0.72727272727272729</v>
      </c>
      <c r="E669" s="34">
        <f t="shared" si="2"/>
        <v>-0.18181818181818182</v>
      </c>
      <c r="F669" s="34">
        <f t="shared" si="2"/>
        <v>-0.27083333333333331</v>
      </c>
      <c r="G669" s="34">
        <f>SUM(G666-G663)/G663</f>
        <v>-0.39240506329113922</v>
      </c>
    </row>
    <row r="670" spans="1:7">
      <c r="D670" s="14"/>
      <c r="E670" s="14"/>
      <c r="F670" s="14"/>
      <c r="G670" s="14"/>
    </row>
    <row r="671" spans="1:7" ht="23.25">
      <c r="A671" s="24" t="s">
        <v>162</v>
      </c>
      <c r="B671" s="25" t="s">
        <v>186</v>
      </c>
      <c r="C671" s="98" t="s">
        <v>1068</v>
      </c>
      <c r="D671" s="26" t="s">
        <v>1069</v>
      </c>
      <c r="E671" s="26" t="s">
        <v>1070</v>
      </c>
      <c r="F671" s="26" t="s">
        <v>1071</v>
      </c>
      <c r="G671" s="26" t="s">
        <v>160</v>
      </c>
    </row>
    <row r="672" spans="1:7">
      <c r="A672" s="30"/>
      <c r="B672" s="25" t="s">
        <v>187</v>
      </c>
      <c r="C672" s="31">
        <v>0</v>
      </c>
      <c r="D672" s="31">
        <v>28</v>
      </c>
      <c r="E672" s="31">
        <v>54</v>
      </c>
      <c r="F672" s="31">
        <v>63</v>
      </c>
      <c r="G672" s="31">
        <v>145</v>
      </c>
    </row>
    <row r="673" spans="1:12">
      <c r="A673" s="30"/>
      <c r="B673" s="25" t="s">
        <v>188</v>
      </c>
      <c r="C673" s="31">
        <v>0</v>
      </c>
      <c r="D673" s="32">
        <v>21</v>
      </c>
      <c r="E673" s="32">
        <v>47</v>
      </c>
      <c r="F673" s="32">
        <v>59</v>
      </c>
      <c r="G673" s="32">
        <v>127</v>
      </c>
    </row>
    <row r="674" spans="1:12">
      <c r="A674" s="30"/>
      <c r="B674" s="25" t="s">
        <v>189</v>
      </c>
      <c r="C674" s="31">
        <v>0</v>
      </c>
      <c r="D674" s="32">
        <v>28</v>
      </c>
      <c r="E674" s="32">
        <v>47</v>
      </c>
      <c r="F674" s="32">
        <v>43</v>
      </c>
      <c r="G674" s="32">
        <v>118</v>
      </c>
    </row>
    <row r="675" spans="1:12">
      <c r="A675" s="30"/>
      <c r="B675" s="25" t="s">
        <v>190</v>
      </c>
      <c r="C675" s="31">
        <v>0</v>
      </c>
      <c r="D675" s="32">
        <v>26</v>
      </c>
      <c r="E675" s="32">
        <v>46</v>
      </c>
      <c r="F675" s="32">
        <v>35</v>
      </c>
      <c r="G675" s="32">
        <v>107</v>
      </c>
    </row>
    <row r="676" spans="1:12">
      <c r="A676" s="30"/>
      <c r="B676" s="25" t="s">
        <v>191</v>
      </c>
      <c r="C676" s="31">
        <v>0</v>
      </c>
      <c r="D676" s="32">
        <v>42</v>
      </c>
      <c r="E676" s="32">
        <v>54</v>
      </c>
      <c r="F676" s="32">
        <v>47</v>
      </c>
      <c r="G676" s="32">
        <v>143</v>
      </c>
    </row>
    <row r="677" spans="1:12">
      <c r="A677" s="30"/>
      <c r="B677" s="25" t="s">
        <v>192</v>
      </c>
      <c r="C677" s="31">
        <v>0</v>
      </c>
      <c r="D677" s="32">
        <v>12</v>
      </c>
      <c r="E677" s="32">
        <v>34</v>
      </c>
      <c r="F677" s="32">
        <v>36</v>
      </c>
      <c r="G677" s="32">
        <v>82</v>
      </c>
    </row>
    <row r="678" spans="1:12">
      <c r="A678" s="30"/>
      <c r="B678" s="25" t="s">
        <v>193</v>
      </c>
      <c r="C678" s="31">
        <v>0</v>
      </c>
      <c r="D678" s="32">
        <v>32</v>
      </c>
      <c r="E678" s="32">
        <v>49</v>
      </c>
      <c r="F678" s="32">
        <v>38</v>
      </c>
      <c r="G678" s="32">
        <v>119</v>
      </c>
    </row>
    <row r="679" spans="1:12">
      <c r="A679" s="30"/>
      <c r="B679" s="25" t="s">
        <v>194</v>
      </c>
      <c r="C679" s="31">
        <v>0</v>
      </c>
      <c r="D679" s="32">
        <v>47</v>
      </c>
      <c r="E679" s="32">
        <v>39</v>
      </c>
      <c r="F679" s="32">
        <v>34</v>
      </c>
      <c r="G679" s="32">
        <v>120</v>
      </c>
      <c r="H679" s="27"/>
      <c r="I679" s="27"/>
      <c r="J679" s="28"/>
      <c r="K679" s="28"/>
      <c r="L679" s="29"/>
    </row>
    <row r="680" spans="1:12">
      <c r="A680" s="30"/>
      <c r="B680" s="25" t="s">
        <v>195</v>
      </c>
      <c r="C680" s="31">
        <v>0</v>
      </c>
      <c r="D680" s="32">
        <v>47</v>
      </c>
      <c r="E680" s="32">
        <v>56</v>
      </c>
      <c r="F680" s="32">
        <v>44</v>
      </c>
      <c r="G680" s="32">
        <v>147</v>
      </c>
      <c r="H680" s="27"/>
      <c r="I680" s="27"/>
      <c r="J680" s="28"/>
      <c r="K680" s="28"/>
      <c r="L680" s="29"/>
    </row>
    <row r="681" spans="1:12">
      <c r="A681" s="30"/>
      <c r="B681" s="25" t="s">
        <v>196</v>
      </c>
      <c r="C681" s="31">
        <v>0</v>
      </c>
      <c r="D681" s="32">
        <v>10</v>
      </c>
      <c r="E681" s="32">
        <v>32</v>
      </c>
      <c r="F681" s="32">
        <v>43</v>
      </c>
      <c r="G681" s="32">
        <v>85</v>
      </c>
      <c r="H681" s="27"/>
      <c r="I681" s="27"/>
      <c r="J681" s="28"/>
      <c r="K681" s="28"/>
      <c r="L681" s="29"/>
    </row>
    <row r="682" spans="1:12">
      <c r="A682" s="30"/>
      <c r="B682" s="25" t="s">
        <v>197</v>
      </c>
      <c r="C682" s="31">
        <v>0</v>
      </c>
      <c r="D682" s="32">
        <v>14</v>
      </c>
      <c r="E682" s="32">
        <v>38</v>
      </c>
      <c r="F682" s="32">
        <v>42</v>
      </c>
      <c r="G682" s="32">
        <v>94</v>
      </c>
      <c r="H682" s="27"/>
      <c r="I682" s="27"/>
      <c r="J682" s="28"/>
      <c r="K682" s="28"/>
      <c r="L682" s="29"/>
    </row>
    <row r="683" spans="1:12">
      <c r="A683" s="30"/>
      <c r="B683" s="25" t="s">
        <v>198</v>
      </c>
      <c r="C683" s="31">
        <v>0</v>
      </c>
      <c r="D683" s="32">
        <v>19</v>
      </c>
      <c r="E683" s="32">
        <v>33</v>
      </c>
      <c r="F683" s="32">
        <v>30</v>
      </c>
      <c r="G683" s="32">
        <v>82</v>
      </c>
      <c r="H683" s="27"/>
      <c r="I683" s="27"/>
      <c r="J683" s="28"/>
      <c r="K683" s="28"/>
      <c r="L683" s="29"/>
    </row>
    <row r="684" spans="1:12">
      <c r="A684" s="30"/>
      <c r="B684" s="25" t="s">
        <v>199</v>
      </c>
      <c r="C684" s="31">
        <v>0</v>
      </c>
      <c r="D684" s="32">
        <v>21</v>
      </c>
      <c r="E684" s="32">
        <v>45</v>
      </c>
      <c r="F684" s="32">
        <v>39</v>
      </c>
      <c r="G684" s="32">
        <v>105</v>
      </c>
      <c r="H684" s="27"/>
      <c r="I684" s="27"/>
      <c r="J684" s="28"/>
      <c r="K684" s="28"/>
      <c r="L684" s="29"/>
    </row>
    <row r="685" spans="1:12">
      <c r="A685" s="30"/>
      <c r="B685" s="25" t="s">
        <v>200</v>
      </c>
      <c r="C685" s="31">
        <v>0</v>
      </c>
      <c r="D685" s="32">
        <v>23</v>
      </c>
      <c r="E685" s="32">
        <v>41</v>
      </c>
      <c r="F685" s="32">
        <v>59</v>
      </c>
      <c r="G685" s="32">
        <v>123</v>
      </c>
      <c r="H685" s="27"/>
      <c r="I685" s="27"/>
      <c r="J685" s="28"/>
      <c r="K685" s="28"/>
      <c r="L685" s="29"/>
    </row>
    <row r="686" spans="1:12">
      <c r="A686" s="30"/>
      <c r="B686" s="25" t="s">
        <v>201</v>
      </c>
      <c r="C686" s="31">
        <v>0</v>
      </c>
      <c r="D686" s="32">
        <v>26</v>
      </c>
      <c r="E686" s="32">
        <v>49</v>
      </c>
      <c r="F686" s="32">
        <v>67</v>
      </c>
      <c r="G686" s="32">
        <v>142</v>
      </c>
      <c r="H686" s="27"/>
      <c r="I686" s="27"/>
      <c r="J686" s="28"/>
      <c r="K686" s="28"/>
      <c r="L686" s="29"/>
    </row>
    <row r="687" spans="1:12">
      <c r="A687" s="30"/>
      <c r="B687" s="25" t="s">
        <v>202</v>
      </c>
      <c r="C687" s="31">
        <v>0</v>
      </c>
      <c r="D687" s="32">
        <v>30</v>
      </c>
      <c r="E687" s="32">
        <v>41</v>
      </c>
      <c r="F687" s="32">
        <v>51</v>
      </c>
      <c r="G687" s="32">
        <v>122</v>
      </c>
      <c r="H687" s="27"/>
      <c r="I687" s="27"/>
      <c r="J687" s="28"/>
      <c r="K687" s="28"/>
      <c r="L687" s="29"/>
    </row>
    <row r="688" spans="1:12">
      <c r="B688" s="25" t="s">
        <v>203</v>
      </c>
      <c r="C688" s="31">
        <v>0</v>
      </c>
      <c r="D688" s="32">
        <v>29</v>
      </c>
      <c r="E688" s="32">
        <v>34</v>
      </c>
      <c r="F688" s="32">
        <v>48</v>
      </c>
      <c r="G688" s="32">
        <v>111</v>
      </c>
      <c r="H688" s="27"/>
      <c r="I688" s="27"/>
      <c r="J688" s="28"/>
      <c r="K688" s="28"/>
      <c r="L688" s="29"/>
    </row>
    <row r="689" spans="2:12">
      <c r="B689" s="25" t="s">
        <v>204</v>
      </c>
      <c r="C689" s="31">
        <v>0</v>
      </c>
      <c r="D689" s="32">
        <v>28</v>
      </c>
      <c r="E689" s="32">
        <v>30</v>
      </c>
      <c r="F689" s="32">
        <v>69</v>
      </c>
      <c r="G689" s="32">
        <v>127</v>
      </c>
      <c r="H689" s="27"/>
      <c r="I689" s="27"/>
      <c r="J689" s="28"/>
      <c r="K689" s="28"/>
      <c r="L689" s="29"/>
    </row>
    <row r="690" spans="2:12">
      <c r="B690" s="25" t="s">
        <v>205</v>
      </c>
      <c r="C690" s="31">
        <v>0</v>
      </c>
      <c r="D690" s="32">
        <v>21</v>
      </c>
      <c r="E690" s="32">
        <v>42</v>
      </c>
      <c r="F690" s="32">
        <v>67</v>
      </c>
      <c r="G690" s="32">
        <v>122</v>
      </c>
      <c r="H690" s="27"/>
      <c r="I690" s="27"/>
      <c r="J690" s="28"/>
      <c r="K690" s="28"/>
      <c r="L690" s="29"/>
    </row>
    <row r="691" spans="2:12">
      <c r="B691" s="25" t="s">
        <v>206</v>
      </c>
      <c r="C691" s="31">
        <v>0</v>
      </c>
      <c r="D691" s="32">
        <v>23</v>
      </c>
      <c r="E691" s="32">
        <v>33</v>
      </c>
      <c r="F691" s="32">
        <v>57</v>
      </c>
      <c r="G691" s="32">
        <v>106</v>
      </c>
      <c r="H691" s="27"/>
      <c r="I691" s="27"/>
      <c r="J691" s="28"/>
      <c r="K691" s="28"/>
      <c r="L691" s="29"/>
    </row>
    <row r="692" spans="2:12">
      <c r="B692" s="25" t="s">
        <v>207</v>
      </c>
      <c r="C692" s="31">
        <v>0</v>
      </c>
      <c r="D692" s="32">
        <v>19</v>
      </c>
      <c r="E692" s="32">
        <v>44</v>
      </c>
      <c r="F692" s="32">
        <v>48</v>
      </c>
      <c r="G692" s="32">
        <v>107</v>
      </c>
      <c r="H692" s="27"/>
      <c r="I692" s="27"/>
      <c r="J692" s="28"/>
      <c r="K692" s="28"/>
      <c r="L692" s="29"/>
    </row>
    <row r="693" spans="2:12">
      <c r="B693" s="25" t="s">
        <v>208</v>
      </c>
      <c r="C693" s="31">
        <v>0</v>
      </c>
      <c r="D693" s="32">
        <v>24</v>
      </c>
      <c r="E693" s="32">
        <v>44</v>
      </c>
      <c r="F693" s="32">
        <v>40</v>
      </c>
      <c r="G693" s="32">
        <v>105</v>
      </c>
      <c r="H693" s="27"/>
      <c r="I693" s="27"/>
      <c r="J693" s="28"/>
      <c r="K693" s="28"/>
      <c r="L693" s="29"/>
    </row>
    <row r="694" spans="2:12">
      <c r="B694" s="25" t="s">
        <v>209</v>
      </c>
      <c r="C694" s="31">
        <v>0</v>
      </c>
      <c r="D694" s="32">
        <v>14</v>
      </c>
      <c r="E694" s="32">
        <v>22</v>
      </c>
      <c r="F694" s="32">
        <v>53</v>
      </c>
      <c r="G694" s="32">
        <v>87</v>
      </c>
      <c r="H694" s="27"/>
      <c r="I694" s="27"/>
      <c r="J694" s="28"/>
      <c r="K694" s="28"/>
      <c r="L694" s="29"/>
    </row>
    <row r="695" spans="2:12">
      <c r="B695" s="25" t="s">
        <v>210</v>
      </c>
      <c r="C695" s="31">
        <v>0</v>
      </c>
      <c r="D695" s="32">
        <v>22</v>
      </c>
      <c r="E695" s="32">
        <v>31</v>
      </c>
      <c r="F695" s="32">
        <v>54</v>
      </c>
      <c r="G695" s="32">
        <v>102</v>
      </c>
      <c r="H695" s="27"/>
      <c r="I695" s="27"/>
      <c r="J695" s="28"/>
      <c r="K695" s="28"/>
      <c r="L695" s="29"/>
    </row>
    <row r="696" spans="2:12">
      <c r="B696" s="25" t="s">
        <v>211</v>
      </c>
      <c r="C696" s="31">
        <v>0</v>
      </c>
      <c r="D696" s="32">
        <v>28</v>
      </c>
      <c r="E696" s="32">
        <v>26</v>
      </c>
      <c r="F696" s="32">
        <v>62</v>
      </c>
      <c r="G696" s="32">
        <v>112</v>
      </c>
      <c r="H696" s="27"/>
      <c r="I696" s="27"/>
      <c r="J696" s="28"/>
      <c r="K696" s="28"/>
      <c r="L696" s="29"/>
    </row>
    <row r="697" spans="2:12">
      <c r="B697" s="25" t="s">
        <v>212</v>
      </c>
      <c r="C697" s="31">
        <v>0</v>
      </c>
      <c r="D697" s="32">
        <v>26</v>
      </c>
      <c r="E697" s="32">
        <v>40</v>
      </c>
      <c r="F697" s="32">
        <v>79</v>
      </c>
      <c r="G697" s="32">
        <v>140</v>
      </c>
      <c r="H697" s="27"/>
      <c r="I697" s="27"/>
      <c r="J697" s="28"/>
      <c r="K697" s="28"/>
      <c r="L697" s="29"/>
    </row>
    <row r="698" spans="2:12">
      <c r="B698" s="25" t="s">
        <v>213</v>
      </c>
      <c r="C698" s="31">
        <v>0</v>
      </c>
      <c r="D698" s="32">
        <v>22</v>
      </c>
      <c r="E698" s="32">
        <v>41</v>
      </c>
      <c r="F698" s="32">
        <v>68</v>
      </c>
      <c r="G698" s="32">
        <v>129</v>
      </c>
      <c r="H698" s="27"/>
      <c r="I698" s="27"/>
      <c r="J698" s="28"/>
      <c r="K698" s="28"/>
      <c r="L698" s="29"/>
    </row>
    <row r="699" spans="2:12">
      <c r="B699" s="25" t="s">
        <v>214</v>
      </c>
      <c r="C699" s="31">
        <v>0</v>
      </c>
      <c r="D699" s="32">
        <v>13</v>
      </c>
      <c r="E699" s="32">
        <v>27</v>
      </c>
      <c r="F699" s="32">
        <v>59</v>
      </c>
      <c r="G699" s="32">
        <v>97</v>
      </c>
      <c r="H699" s="27"/>
      <c r="I699" s="27"/>
      <c r="J699" s="28"/>
      <c r="K699" s="28"/>
      <c r="L699" s="29"/>
    </row>
    <row r="700" spans="2:12">
      <c r="B700" s="25" t="s">
        <v>215</v>
      </c>
      <c r="C700" s="31">
        <v>0</v>
      </c>
      <c r="D700" s="32">
        <v>16</v>
      </c>
      <c r="E700" s="32">
        <v>29</v>
      </c>
      <c r="F700" s="32">
        <v>45</v>
      </c>
      <c r="G700" s="32">
        <v>86</v>
      </c>
      <c r="H700" s="27"/>
      <c r="I700" s="27"/>
      <c r="J700" s="28"/>
      <c r="K700" s="28"/>
      <c r="L700" s="29"/>
    </row>
    <row r="701" spans="2:12">
      <c r="B701" s="25" t="s">
        <v>216</v>
      </c>
      <c r="C701" s="31">
        <v>0</v>
      </c>
      <c r="D701" s="32">
        <v>14</v>
      </c>
      <c r="E701" s="32">
        <v>34</v>
      </c>
      <c r="F701" s="32">
        <v>40</v>
      </c>
      <c r="G701" s="32">
        <v>83</v>
      </c>
      <c r="H701" s="27"/>
      <c r="I701" s="27"/>
      <c r="J701" s="28"/>
      <c r="K701" s="28"/>
      <c r="L701" s="29"/>
    </row>
    <row r="702" spans="2:12">
      <c r="B702" s="25" t="s">
        <v>217</v>
      </c>
      <c r="C702" s="31">
        <v>0</v>
      </c>
      <c r="D702" s="32">
        <v>10</v>
      </c>
      <c r="E702" s="32">
        <v>37</v>
      </c>
      <c r="F702" s="32">
        <v>40</v>
      </c>
      <c r="G702" s="32">
        <v>83</v>
      </c>
      <c r="H702" s="27"/>
      <c r="I702" s="27"/>
      <c r="J702" s="28"/>
      <c r="K702" s="28"/>
      <c r="L702" s="29"/>
    </row>
    <row r="703" spans="2:12">
      <c r="B703" s="25" t="s">
        <v>218</v>
      </c>
      <c r="C703" s="31">
        <v>0</v>
      </c>
      <c r="D703" s="32">
        <v>19</v>
      </c>
      <c r="E703" s="32">
        <v>26</v>
      </c>
      <c r="F703" s="32">
        <v>44</v>
      </c>
      <c r="G703" s="32">
        <v>87</v>
      </c>
      <c r="H703" s="27"/>
      <c r="I703" s="27"/>
      <c r="J703" s="28"/>
      <c r="K703" s="28"/>
      <c r="L703" s="29"/>
    </row>
    <row r="704" spans="2:12">
      <c r="B704" s="25" t="s">
        <v>219</v>
      </c>
      <c r="C704" s="31">
        <v>0</v>
      </c>
      <c r="D704" s="32">
        <v>18</v>
      </c>
      <c r="E704" s="32">
        <v>33</v>
      </c>
      <c r="F704" s="32">
        <v>58</v>
      </c>
      <c r="G704" s="32">
        <v>105</v>
      </c>
      <c r="H704" s="27"/>
      <c r="I704" s="27"/>
      <c r="J704" s="28"/>
      <c r="K704" s="28"/>
      <c r="L704" s="29"/>
    </row>
    <row r="705" spans="1:12">
      <c r="B705" s="25" t="s">
        <v>220</v>
      </c>
      <c r="C705" s="31">
        <v>0</v>
      </c>
      <c r="D705" s="32">
        <v>13</v>
      </c>
      <c r="E705" s="32">
        <v>30</v>
      </c>
      <c r="F705" s="32">
        <v>53</v>
      </c>
      <c r="G705" s="32">
        <v>94</v>
      </c>
      <c r="H705" s="27"/>
      <c r="I705" s="27"/>
      <c r="J705" s="28"/>
      <c r="K705" s="28"/>
      <c r="L705" s="29"/>
    </row>
    <row r="706" spans="1:12">
      <c r="B706" s="25" t="s">
        <v>221</v>
      </c>
      <c r="C706" s="31">
        <v>0</v>
      </c>
      <c r="D706" s="32">
        <v>9</v>
      </c>
      <c r="E706" s="32">
        <v>19</v>
      </c>
      <c r="F706" s="32">
        <v>53</v>
      </c>
      <c r="G706" s="32">
        <v>79</v>
      </c>
      <c r="H706" s="27"/>
      <c r="I706" s="27"/>
      <c r="J706" s="28"/>
      <c r="K706" s="28"/>
      <c r="L706" s="29"/>
    </row>
    <row r="707" spans="1:12">
      <c r="B707" s="25" t="s">
        <v>222</v>
      </c>
      <c r="C707" s="31">
        <v>0</v>
      </c>
      <c r="D707" s="32">
        <v>13</v>
      </c>
      <c r="E707" s="32">
        <v>23</v>
      </c>
      <c r="F707" s="32">
        <v>48</v>
      </c>
      <c r="G707" s="32">
        <v>81</v>
      </c>
      <c r="H707" s="27"/>
      <c r="I707" s="27"/>
      <c r="J707" s="28"/>
      <c r="K707" s="28"/>
      <c r="L707" s="29"/>
    </row>
    <row r="708" spans="1:12">
      <c r="B708" s="25" t="s">
        <v>223</v>
      </c>
      <c r="C708" s="31">
        <v>0</v>
      </c>
      <c r="D708" s="32">
        <v>11</v>
      </c>
      <c r="E708" s="32">
        <v>23</v>
      </c>
      <c r="F708" s="32">
        <v>51</v>
      </c>
      <c r="G708" s="32">
        <v>81</v>
      </c>
      <c r="H708" s="27"/>
      <c r="I708" s="27"/>
      <c r="J708" s="28"/>
      <c r="K708" s="28"/>
      <c r="L708" s="29"/>
    </row>
    <row r="709" spans="1:12">
      <c r="B709" s="25" t="s">
        <v>224</v>
      </c>
      <c r="C709" s="31">
        <v>0</v>
      </c>
      <c r="D709" s="32">
        <v>17</v>
      </c>
      <c r="E709" s="32">
        <v>13</v>
      </c>
      <c r="F709" s="32">
        <v>54</v>
      </c>
      <c r="G709" s="32">
        <v>82</v>
      </c>
      <c r="H709" s="27"/>
      <c r="I709" s="27"/>
      <c r="J709" s="28"/>
      <c r="K709" s="28"/>
      <c r="L709" s="29"/>
    </row>
    <row r="710" spans="1:12">
      <c r="B710" s="25" t="s">
        <v>225</v>
      </c>
      <c r="C710" s="31">
        <v>0</v>
      </c>
      <c r="D710" s="32">
        <v>0</v>
      </c>
      <c r="E710" s="32">
        <v>5</v>
      </c>
      <c r="F710" s="32">
        <v>21</v>
      </c>
      <c r="G710" s="32">
        <v>26</v>
      </c>
      <c r="H710" s="27"/>
      <c r="I710" s="27"/>
      <c r="J710" s="28"/>
      <c r="K710" s="28"/>
      <c r="L710" s="29"/>
    </row>
    <row r="711" spans="1:12">
      <c r="B711" s="25" t="s">
        <v>226</v>
      </c>
      <c r="C711" s="31">
        <v>0</v>
      </c>
      <c r="D711" s="32">
        <v>8</v>
      </c>
      <c r="E711" s="32">
        <v>19</v>
      </c>
      <c r="F711" s="32">
        <v>63</v>
      </c>
      <c r="G711" s="32">
        <v>87</v>
      </c>
      <c r="H711" s="27"/>
      <c r="I711" s="27"/>
      <c r="J711" s="28"/>
      <c r="K711" s="28"/>
      <c r="L711" s="29"/>
    </row>
    <row r="712" spans="1:12">
      <c r="B712" s="25" t="s">
        <v>227</v>
      </c>
      <c r="C712" s="31">
        <v>0</v>
      </c>
      <c r="D712" s="32">
        <v>15</v>
      </c>
      <c r="E712" s="32">
        <v>22</v>
      </c>
      <c r="F712" s="32">
        <v>70</v>
      </c>
      <c r="G712" s="32">
        <v>102</v>
      </c>
      <c r="H712" s="27"/>
      <c r="I712" s="27"/>
      <c r="J712" s="28"/>
      <c r="K712" s="28"/>
      <c r="L712" s="29"/>
    </row>
    <row r="713" spans="1:12">
      <c r="B713" s="25" t="s">
        <v>228</v>
      </c>
      <c r="C713" s="31">
        <v>0</v>
      </c>
      <c r="D713" s="32">
        <v>7</v>
      </c>
      <c r="E713" s="32">
        <v>21</v>
      </c>
      <c r="F713" s="32">
        <v>47</v>
      </c>
      <c r="G713" s="32">
        <v>70</v>
      </c>
      <c r="H713" s="27"/>
      <c r="I713" s="27"/>
      <c r="J713" s="28"/>
      <c r="K713" s="28"/>
      <c r="L713" s="29"/>
    </row>
    <row r="714" spans="1:12">
      <c r="B714" s="25" t="s">
        <v>229</v>
      </c>
      <c r="C714" s="31">
        <v>0</v>
      </c>
      <c r="D714" s="32">
        <v>5</v>
      </c>
      <c r="E714" s="32">
        <v>14</v>
      </c>
      <c r="F714" s="32">
        <v>38</v>
      </c>
      <c r="G714" s="32">
        <v>53</v>
      </c>
      <c r="H714" s="27"/>
      <c r="I714" s="27"/>
      <c r="J714" s="28"/>
      <c r="K714" s="28"/>
      <c r="L714" s="29"/>
    </row>
    <row r="715" spans="1:12">
      <c r="B715" s="25" t="s">
        <v>230</v>
      </c>
      <c r="C715" s="31">
        <v>0</v>
      </c>
      <c r="D715" s="32">
        <v>7</v>
      </c>
      <c r="E715" s="32">
        <v>9</v>
      </c>
      <c r="F715" s="32">
        <v>38</v>
      </c>
      <c r="G715" s="32">
        <v>52</v>
      </c>
      <c r="H715" s="27"/>
      <c r="I715" s="27"/>
      <c r="J715" s="28"/>
      <c r="K715" s="28"/>
      <c r="L715" s="29"/>
    </row>
    <row r="716" spans="1:12">
      <c r="B716" s="25" t="s">
        <v>231</v>
      </c>
      <c r="C716" s="31">
        <v>0</v>
      </c>
      <c r="D716" s="32">
        <v>15</v>
      </c>
      <c r="E716" s="32">
        <v>19</v>
      </c>
      <c r="F716" s="32">
        <v>48</v>
      </c>
      <c r="G716" s="32">
        <v>80</v>
      </c>
      <c r="H716" s="27"/>
      <c r="I716" s="27"/>
      <c r="J716" s="28"/>
      <c r="K716" s="28"/>
      <c r="L716" s="29"/>
    </row>
    <row r="717" spans="1:12">
      <c r="A717" s="30"/>
      <c r="B717" s="25" t="s">
        <v>232</v>
      </c>
      <c r="C717" s="31">
        <v>0</v>
      </c>
      <c r="D717" s="32">
        <v>10</v>
      </c>
      <c r="E717" s="32">
        <v>12</v>
      </c>
      <c r="F717" s="32">
        <v>22</v>
      </c>
      <c r="G717" s="32">
        <v>43</v>
      </c>
      <c r="H717" s="27"/>
      <c r="I717" s="27"/>
      <c r="J717" s="28"/>
      <c r="K717" s="28"/>
      <c r="L717" s="29"/>
    </row>
    <row r="718" spans="1:12">
      <c r="A718" s="30"/>
      <c r="B718" s="25" t="s">
        <v>233</v>
      </c>
      <c r="C718" s="31">
        <v>0</v>
      </c>
      <c r="D718" s="32">
        <v>8</v>
      </c>
      <c r="E718" s="32">
        <v>13</v>
      </c>
      <c r="F718" s="32">
        <v>23</v>
      </c>
      <c r="G718" s="32">
        <v>44</v>
      </c>
      <c r="H718" s="27"/>
      <c r="I718" s="27"/>
      <c r="J718" s="28"/>
      <c r="K718" s="28"/>
      <c r="L718" s="29"/>
    </row>
    <row r="719" spans="1:12">
      <c r="A719" s="30"/>
      <c r="B719" s="25" t="s">
        <v>234</v>
      </c>
      <c r="C719" s="31">
        <v>0</v>
      </c>
      <c r="D719" s="32">
        <v>16</v>
      </c>
      <c r="E719" s="32">
        <v>9</v>
      </c>
      <c r="F719" s="32">
        <v>24</v>
      </c>
      <c r="G719" s="32">
        <v>48</v>
      </c>
      <c r="H719" s="27"/>
      <c r="I719" s="27"/>
      <c r="J719" s="28"/>
      <c r="K719" s="28"/>
      <c r="L719" s="29"/>
    </row>
    <row r="720" spans="1:12">
      <c r="A720" s="30"/>
      <c r="B720" s="25" t="s">
        <v>235</v>
      </c>
      <c r="C720" s="31">
        <v>0</v>
      </c>
      <c r="D720" s="32">
        <v>11</v>
      </c>
      <c r="E720" s="32">
        <v>22</v>
      </c>
      <c r="F720" s="32">
        <v>32</v>
      </c>
      <c r="G720" s="32">
        <v>64</v>
      </c>
      <c r="H720" s="27"/>
      <c r="I720" s="27"/>
      <c r="J720" s="28"/>
      <c r="K720" s="28"/>
      <c r="L720" s="29"/>
    </row>
    <row r="721" spans="1:12">
      <c r="A721" s="30"/>
      <c r="B721" s="25" t="s">
        <v>236</v>
      </c>
      <c r="C721" s="31">
        <v>0</v>
      </c>
      <c r="D721" s="32">
        <v>8</v>
      </c>
      <c r="E721" s="32">
        <v>28</v>
      </c>
      <c r="F721" s="32">
        <v>32</v>
      </c>
      <c r="G721" s="32">
        <v>66</v>
      </c>
      <c r="H721" s="27"/>
      <c r="I721" s="27"/>
      <c r="J721" s="28"/>
      <c r="K721" s="28"/>
      <c r="L721" s="29"/>
    </row>
    <row r="722" spans="1:12">
      <c r="A722" s="30"/>
      <c r="B722" s="25" t="s">
        <v>237</v>
      </c>
      <c r="C722" s="31">
        <v>0</v>
      </c>
      <c r="D722" s="32">
        <v>14</v>
      </c>
      <c r="E722" s="32">
        <v>32</v>
      </c>
      <c r="F722" s="32">
        <v>47</v>
      </c>
      <c r="G722" s="32">
        <v>92</v>
      </c>
      <c r="H722" s="27"/>
      <c r="I722" s="27"/>
      <c r="J722" s="28"/>
      <c r="K722" s="28"/>
      <c r="L722" s="29"/>
    </row>
    <row r="723" spans="1:12">
      <c r="A723" s="30"/>
      <c r="B723" s="25" t="s">
        <v>238</v>
      </c>
      <c r="C723" s="31">
        <v>0</v>
      </c>
      <c r="D723" s="32">
        <v>18</v>
      </c>
      <c r="E723" s="32">
        <v>20</v>
      </c>
      <c r="F723" s="32">
        <v>63</v>
      </c>
      <c r="G723" s="32">
        <v>100</v>
      </c>
      <c r="H723" s="27"/>
      <c r="I723" s="27"/>
      <c r="J723" s="28"/>
      <c r="K723" s="28"/>
      <c r="L723" s="29"/>
    </row>
    <row r="724" spans="1:12">
      <c r="A724" s="30"/>
      <c r="B724" s="25" t="s">
        <v>239</v>
      </c>
      <c r="C724" s="31">
        <v>0</v>
      </c>
      <c r="D724" s="32">
        <v>19</v>
      </c>
      <c r="E724" s="32">
        <v>15</v>
      </c>
      <c r="F724" s="32">
        <v>60</v>
      </c>
      <c r="G724" s="32">
        <v>90</v>
      </c>
      <c r="H724" s="27"/>
      <c r="I724" s="27"/>
      <c r="J724" s="28"/>
      <c r="K724" s="28"/>
      <c r="L724" s="29"/>
    </row>
    <row r="725" spans="1:12">
      <c r="A725" s="30"/>
      <c r="B725" s="25" t="s">
        <v>240</v>
      </c>
      <c r="C725" s="31">
        <v>0</v>
      </c>
      <c r="D725" s="32">
        <v>23</v>
      </c>
      <c r="E725" s="32">
        <v>24</v>
      </c>
      <c r="F725" s="32">
        <v>64</v>
      </c>
      <c r="G725" s="32">
        <v>107</v>
      </c>
      <c r="H725" s="27"/>
      <c r="I725" s="27"/>
      <c r="J725" s="28"/>
      <c r="K725" s="28"/>
      <c r="L725" s="29"/>
    </row>
    <row r="726" spans="1:12">
      <c r="A726" s="30"/>
      <c r="B726" s="25" t="s">
        <v>241</v>
      </c>
      <c r="C726" s="31">
        <v>0</v>
      </c>
      <c r="D726" s="32">
        <v>13</v>
      </c>
      <c r="E726" s="32">
        <v>21</v>
      </c>
      <c r="F726" s="32">
        <v>59</v>
      </c>
      <c r="G726" s="32">
        <v>91</v>
      </c>
      <c r="H726" s="27"/>
      <c r="I726" s="27"/>
      <c r="J726" s="28"/>
      <c r="K726" s="28"/>
      <c r="L726" s="29"/>
    </row>
    <row r="727" spans="1:12">
      <c r="A727" s="30"/>
      <c r="B727" s="25" t="s">
        <v>242</v>
      </c>
      <c r="C727" s="31">
        <v>0</v>
      </c>
      <c r="D727" s="32">
        <v>19</v>
      </c>
      <c r="E727" s="32">
        <v>30</v>
      </c>
      <c r="F727" s="32">
        <v>76</v>
      </c>
      <c r="G727" s="32">
        <v>121</v>
      </c>
      <c r="H727" s="27"/>
      <c r="I727" s="27"/>
      <c r="J727" s="28"/>
      <c r="K727" s="28"/>
      <c r="L727" s="29"/>
    </row>
    <row r="728" spans="1:12">
      <c r="A728" s="30"/>
      <c r="B728" s="25" t="s">
        <v>243</v>
      </c>
      <c r="C728" s="31">
        <v>0</v>
      </c>
      <c r="D728" s="32">
        <v>13</v>
      </c>
      <c r="E728" s="32">
        <v>30</v>
      </c>
      <c r="F728" s="32">
        <v>64</v>
      </c>
      <c r="G728" s="32">
        <v>103</v>
      </c>
      <c r="H728" s="27"/>
      <c r="I728" s="27"/>
      <c r="J728" s="28"/>
      <c r="K728" s="28"/>
      <c r="L728" s="29"/>
    </row>
    <row r="729" spans="1:12">
      <c r="A729" s="30"/>
      <c r="B729" s="25" t="s">
        <v>244</v>
      </c>
      <c r="C729" s="31">
        <v>0</v>
      </c>
      <c r="D729" s="32">
        <v>11</v>
      </c>
      <c r="E729" s="32">
        <v>17</v>
      </c>
      <c r="F729" s="32">
        <v>46</v>
      </c>
      <c r="G729" s="32">
        <v>73</v>
      </c>
      <c r="H729" s="27"/>
      <c r="I729" s="27"/>
      <c r="J729" s="28"/>
      <c r="K729" s="28"/>
      <c r="L729" s="29"/>
    </row>
    <row r="730" spans="1:12">
      <c r="A730" s="30"/>
      <c r="B730" s="25" t="s">
        <v>245</v>
      </c>
      <c r="C730" s="31">
        <v>0</v>
      </c>
      <c r="D730" s="32">
        <v>16</v>
      </c>
      <c r="E730" s="32">
        <v>19</v>
      </c>
      <c r="F730" s="32">
        <v>47</v>
      </c>
      <c r="G730" s="32">
        <v>80</v>
      </c>
      <c r="H730" s="27"/>
      <c r="I730" s="27"/>
      <c r="J730" s="28"/>
      <c r="K730" s="28"/>
      <c r="L730" s="29"/>
    </row>
    <row r="731" spans="1:12">
      <c r="A731" s="30"/>
      <c r="B731" s="25" t="s">
        <v>246</v>
      </c>
      <c r="C731" s="31">
        <v>0</v>
      </c>
      <c r="D731" s="32">
        <v>13</v>
      </c>
      <c r="E731" s="32">
        <v>24</v>
      </c>
      <c r="F731" s="32">
        <v>51</v>
      </c>
      <c r="G731" s="32">
        <v>87</v>
      </c>
      <c r="H731" s="27"/>
      <c r="I731" s="27"/>
      <c r="J731" s="28"/>
      <c r="K731" s="28"/>
      <c r="L731" s="29"/>
    </row>
    <row r="732" spans="1:12">
      <c r="A732" s="30"/>
      <c r="B732" s="25" t="s">
        <v>247</v>
      </c>
      <c r="C732" s="31">
        <v>0</v>
      </c>
      <c r="D732" s="32">
        <v>12</v>
      </c>
      <c r="E732" s="32">
        <v>25</v>
      </c>
      <c r="F732" s="32">
        <v>53</v>
      </c>
      <c r="G732" s="32">
        <v>89</v>
      </c>
      <c r="H732" s="27"/>
      <c r="I732" s="27"/>
      <c r="J732" s="28"/>
      <c r="K732" s="28"/>
      <c r="L732" s="29"/>
    </row>
    <row r="733" spans="1:12">
      <c r="A733" s="30"/>
      <c r="B733" s="25" t="s">
        <v>248</v>
      </c>
      <c r="C733" s="31">
        <v>0</v>
      </c>
      <c r="D733" s="32">
        <v>17</v>
      </c>
      <c r="E733" s="32">
        <v>25</v>
      </c>
      <c r="F733" s="32">
        <v>73</v>
      </c>
      <c r="G733" s="32">
        <v>115</v>
      </c>
      <c r="H733" s="27"/>
      <c r="I733" s="27"/>
      <c r="J733" s="28"/>
      <c r="K733" s="28"/>
      <c r="L733" s="29"/>
    </row>
    <row r="734" spans="1:12">
      <c r="A734" s="30"/>
      <c r="B734" s="25" t="s">
        <v>249</v>
      </c>
      <c r="C734" s="31">
        <v>0</v>
      </c>
      <c r="D734" s="32">
        <v>18</v>
      </c>
      <c r="E734" s="32">
        <v>34</v>
      </c>
      <c r="F734" s="32">
        <v>78</v>
      </c>
      <c r="G734" s="32">
        <v>128</v>
      </c>
      <c r="H734" s="27"/>
      <c r="I734" s="27"/>
      <c r="J734" s="28"/>
      <c r="K734" s="28"/>
      <c r="L734" s="29"/>
    </row>
    <row r="735" spans="1:12">
      <c r="A735" s="30"/>
      <c r="B735" s="25" t="s">
        <v>250</v>
      </c>
      <c r="C735" s="31">
        <v>0</v>
      </c>
      <c r="D735" s="32">
        <v>7</v>
      </c>
      <c r="E735" s="32">
        <v>15</v>
      </c>
      <c r="F735" s="32">
        <v>66</v>
      </c>
      <c r="G735" s="32">
        <v>85</v>
      </c>
      <c r="H735" s="27"/>
      <c r="I735" s="27"/>
      <c r="J735" s="28"/>
      <c r="K735" s="28"/>
      <c r="L735" s="29"/>
    </row>
    <row r="736" spans="1:12">
      <c r="A736" s="30"/>
      <c r="B736" s="25" t="s">
        <v>251</v>
      </c>
      <c r="C736" s="31">
        <v>0</v>
      </c>
      <c r="D736" s="32">
        <v>10</v>
      </c>
      <c r="E736" s="32">
        <v>24</v>
      </c>
      <c r="F736" s="32">
        <v>64</v>
      </c>
      <c r="G736" s="32">
        <v>94</v>
      </c>
      <c r="H736" s="27"/>
      <c r="I736" s="27"/>
      <c r="J736" s="28"/>
      <c r="K736" s="28"/>
      <c r="L736" s="29"/>
    </row>
    <row r="737" spans="1:12">
      <c r="A737" s="30"/>
      <c r="B737" s="25" t="s">
        <v>252</v>
      </c>
      <c r="C737" s="31">
        <v>0</v>
      </c>
      <c r="D737" s="32">
        <v>15</v>
      </c>
      <c r="E737" s="32">
        <v>27</v>
      </c>
      <c r="F737" s="32">
        <v>65</v>
      </c>
      <c r="G737" s="32">
        <v>106</v>
      </c>
      <c r="H737" s="27"/>
      <c r="I737" s="27"/>
      <c r="J737" s="28"/>
      <c r="K737" s="28"/>
      <c r="L737" s="29"/>
    </row>
    <row r="738" spans="1:12">
      <c r="A738" s="30"/>
      <c r="B738" s="25" t="s">
        <v>253</v>
      </c>
      <c r="C738" s="31">
        <v>0</v>
      </c>
      <c r="D738" s="32">
        <v>13</v>
      </c>
      <c r="E738" s="32">
        <v>29</v>
      </c>
      <c r="F738" s="32">
        <v>47</v>
      </c>
      <c r="G738" s="32">
        <v>88</v>
      </c>
      <c r="H738" s="27"/>
      <c r="I738" s="27"/>
      <c r="J738" s="28"/>
      <c r="K738" s="28"/>
      <c r="L738" s="29"/>
    </row>
    <row r="739" spans="1:12">
      <c r="A739" s="30"/>
      <c r="B739" s="25" t="s">
        <v>254</v>
      </c>
      <c r="C739" s="31">
        <v>0</v>
      </c>
      <c r="D739" s="32">
        <v>17</v>
      </c>
      <c r="E739" s="32">
        <v>28</v>
      </c>
      <c r="F739" s="32">
        <v>57</v>
      </c>
      <c r="G739" s="32">
        <v>101</v>
      </c>
      <c r="H739" s="27"/>
      <c r="I739" s="27"/>
      <c r="J739" s="28"/>
      <c r="K739" s="28"/>
      <c r="L739" s="29"/>
    </row>
    <row r="740" spans="1:12">
      <c r="A740" s="30"/>
      <c r="B740" s="25" t="s">
        <v>255</v>
      </c>
      <c r="C740" s="31">
        <v>0</v>
      </c>
      <c r="D740" s="32">
        <v>19</v>
      </c>
      <c r="E740" s="32">
        <v>28</v>
      </c>
      <c r="F740" s="32">
        <v>79</v>
      </c>
      <c r="G740" s="32">
        <v>122</v>
      </c>
      <c r="H740" s="27"/>
      <c r="I740" s="27"/>
      <c r="J740" s="28"/>
      <c r="K740" s="28"/>
      <c r="L740" s="29"/>
    </row>
    <row r="741" spans="1:12">
      <c r="A741" s="30"/>
      <c r="B741" s="25" t="s">
        <v>256</v>
      </c>
      <c r="C741" s="31">
        <v>0</v>
      </c>
      <c r="D741" s="32">
        <v>17</v>
      </c>
      <c r="E741" s="32">
        <v>34</v>
      </c>
      <c r="F741" s="32">
        <v>58</v>
      </c>
      <c r="G741" s="32">
        <v>108</v>
      </c>
      <c r="H741" s="27"/>
      <c r="I741" s="27"/>
      <c r="J741" s="28"/>
      <c r="K741" s="28"/>
      <c r="L741" s="29"/>
    </row>
    <row r="742" spans="1:12">
      <c r="A742" s="30"/>
      <c r="B742" s="25" t="s">
        <v>257</v>
      </c>
      <c r="C742" s="31">
        <v>0</v>
      </c>
      <c r="D742" s="32">
        <v>14</v>
      </c>
      <c r="E742" s="32">
        <v>32</v>
      </c>
      <c r="F742" s="32">
        <v>53</v>
      </c>
      <c r="G742" s="32">
        <v>97</v>
      </c>
      <c r="H742" s="27"/>
      <c r="I742" s="27"/>
      <c r="J742" s="28"/>
      <c r="K742" s="28"/>
      <c r="L742" s="29"/>
    </row>
    <row r="743" spans="1:12">
      <c r="A743" s="30"/>
      <c r="B743" s="25" t="s">
        <v>258</v>
      </c>
      <c r="C743" s="31">
        <v>0</v>
      </c>
      <c r="D743" s="32">
        <v>18</v>
      </c>
      <c r="E743" s="32">
        <v>25</v>
      </c>
      <c r="F743" s="32">
        <v>42</v>
      </c>
      <c r="G743" s="32">
        <v>84</v>
      </c>
      <c r="H743" s="27"/>
      <c r="I743" s="27"/>
      <c r="J743" s="28"/>
      <c r="K743" s="28"/>
      <c r="L743" s="29"/>
    </row>
    <row r="744" spans="1:12">
      <c r="A744" s="30"/>
      <c r="B744" s="25" t="s">
        <v>259</v>
      </c>
      <c r="C744" s="31">
        <v>0</v>
      </c>
      <c r="D744" s="32">
        <v>17</v>
      </c>
      <c r="E744" s="32">
        <v>26</v>
      </c>
      <c r="F744" s="32">
        <v>70</v>
      </c>
      <c r="G744" s="32">
        <v>108</v>
      </c>
      <c r="H744" s="27"/>
      <c r="I744" s="27"/>
      <c r="J744" s="28"/>
      <c r="K744" s="28"/>
      <c r="L744" s="29"/>
    </row>
    <row r="745" spans="1:12">
      <c r="A745" s="30"/>
      <c r="B745" s="25" t="s">
        <v>260</v>
      </c>
      <c r="C745" s="31">
        <v>0</v>
      </c>
      <c r="D745" s="32">
        <v>6</v>
      </c>
      <c r="E745" s="32">
        <v>25</v>
      </c>
      <c r="F745" s="32">
        <v>50</v>
      </c>
      <c r="G745" s="32">
        <v>80</v>
      </c>
      <c r="H745" s="27"/>
      <c r="I745" s="27"/>
      <c r="J745" s="28"/>
      <c r="K745" s="28"/>
      <c r="L745" s="29"/>
    </row>
    <row r="746" spans="1:12">
      <c r="A746" s="30"/>
      <c r="B746" s="25" t="s">
        <v>261</v>
      </c>
      <c r="C746" s="31">
        <v>0</v>
      </c>
      <c r="D746" s="32">
        <v>21</v>
      </c>
      <c r="E746" s="32">
        <v>38</v>
      </c>
      <c r="F746" s="32">
        <v>59</v>
      </c>
      <c r="G746" s="32">
        <v>113</v>
      </c>
      <c r="H746" s="27"/>
      <c r="I746" s="27"/>
      <c r="J746" s="28"/>
      <c r="K746" s="28"/>
      <c r="L746" s="29"/>
    </row>
    <row r="747" spans="1:12">
      <c r="A747" s="30"/>
      <c r="B747" s="25" t="s">
        <v>262</v>
      </c>
      <c r="C747" s="31">
        <v>0</v>
      </c>
      <c r="D747" s="32">
        <v>18</v>
      </c>
      <c r="E747" s="32">
        <v>24</v>
      </c>
      <c r="F747" s="32">
        <v>34</v>
      </c>
      <c r="G747" s="32">
        <v>74</v>
      </c>
      <c r="H747" s="27"/>
      <c r="I747" s="27"/>
      <c r="J747" s="28"/>
      <c r="K747" s="28"/>
      <c r="L747" s="29"/>
    </row>
    <row r="748" spans="1:12">
      <c r="A748" s="30"/>
      <c r="B748" s="25" t="s">
        <v>263</v>
      </c>
      <c r="C748" s="31">
        <v>0</v>
      </c>
      <c r="D748" s="32">
        <v>13</v>
      </c>
      <c r="E748" s="32">
        <v>31</v>
      </c>
      <c r="F748" s="32">
        <v>57</v>
      </c>
      <c r="G748" s="32">
        <v>98</v>
      </c>
      <c r="H748" s="27"/>
      <c r="I748" s="27"/>
      <c r="J748" s="28"/>
      <c r="K748" s="28"/>
      <c r="L748" s="29"/>
    </row>
    <row r="749" spans="1:12">
      <c r="A749" s="30"/>
      <c r="B749" s="25" t="s">
        <v>264</v>
      </c>
      <c r="C749" s="31">
        <v>0</v>
      </c>
      <c r="D749" s="32">
        <v>13</v>
      </c>
      <c r="E749" s="32">
        <v>31</v>
      </c>
      <c r="F749" s="32">
        <v>62</v>
      </c>
      <c r="G749" s="32">
        <v>103</v>
      </c>
      <c r="H749" s="27"/>
      <c r="I749" s="27"/>
      <c r="J749" s="28"/>
      <c r="K749" s="28"/>
      <c r="L749" s="29"/>
    </row>
    <row r="750" spans="1:12">
      <c r="A750" s="30"/>
      <c r="B750" s="25" t="s">
        <v>265</v>
      </c>
      <c r="C750" s="31">
        <v>0</v>
      </c>
      <c r="D750" s="32">
        <v>9</v>
      </c>
      <c r="E750" s="32">
        <v>36</v>
      </c>
      <c r="F750" s="32">
        <v>70</v>
      </c>
      <c r="G750" s="32">
        <v>112</v>
      </c>
      <c r="H750" s="27"/>
      <c r="I750" s="27"/>
      <c r="J750" s="28"/>
      <c r="K750" s="28"/>
      <c r="L750" s="29"/>
    </row>
    <row r="751" spans="1:12">
      <c r="A751" s="30"/>
      <c r="B751" s="25" t="s">
        <v>266</v>
      </c>
      <c r="C751" s="31">
        <v>0</v>
      </c>
      <c r="D751" s="32">
        <v>16</v>
      </c>
      <c r="E751" s="32">
        <v>30</v>
      </c>
      <c r="F751" s="32">
        <v>71</v>
      </c>
      <c r="G751" s="32">
        <v>114</v>
      </c>
      <c r="H751" s="27"/>
      <c r="I751" s="27"/>
      <c r="J751" s="28"/>
      <c r="K751" s="28"/>
      <c r="L751" s="29"/>
    </row>
    <row r="752" spans="1:12">
      <c r="A752" s="30"/>
      <c r="B752" s="25" t="s">
        <v>267</v>
      </c>
      <c r="C752" s="31">
        <v>0</v>
      </c>
      <c r="D752" s="32">
        <v>4</v>
      </c>
      <c r="E752" s="32">
        <v>10</v>
      </c>
      <c r="F752" s="32">
        <v>31</v>
      </c>
      <c r="G752" s="32">
        <v>44</v>
      </c>
      <c r="H752" s="27"/>
      <c r="I752" s="27"/>
      <c r="J752" s="28"/>
      <c r="K752" s="28"/>
      <c r="L752" s="29"/>
    </row>
    <row r="753" spans="1:12">
      <c r="A753" s="30"/>
      <c r="B753" s="25" t="s">
        <v>268</v>
      </c>
      <c r="C753" s="31">
        <v>0</v>
      </c>
      <c r="D753" s="32">
        <v>15</v>
      </c>
      <c r="E753" s="32">
        <v>26</v>
      </c>
      <c r="F753" s="32">
        <v>51</v>
      </c>
      <c r="G753" s="32">
        <v>87</v>
      </c>
      <c r="H753" s="27"/>
      <c r="I753" s="27"/>
      <c r="J753" s="28"/>
      <c r="K753" s="28"/>
      <c r="L753" s="29"/>
    </row>
    <row r="754" spans="1:12">
      <c r="A754" s="30"/>
      <c r="B754" s="25" t="s">
        <v>269</v>
      </c>
      <c r="C754" s="31">
        <v>0</v>
      </c>
      <c r="D754" s="32">
        <v>18</v>
      </c>
      <c r="E754" s="32">
        <v>27</v>
      </c>
      <c r="F754" s="32">
        <v>53</v>
      </c>
      <c r="G754" s="32">
        <v>94</v>
      </c>
      <c r="H754" s="27"/>
      <c r="I754" s="27"/>
      <c r="J754" s="28"/>
      <c r="K754" s="28"/>
      <c r="L754" s="29"/>
    </row>
    <row r="755" spans="1:12">
      <c r="A755" s="30"/>
      <c r="B755" s="25" t="s">
        <v>270</v>
      </c>
      <c r="C755" s="31">
        <v>0</v>
      </c>
      <c r="D755" s="32">
        <v>14</v>
      </c>
      <c r="E755" s="32">
        <v>54</v>
      </c>
      <c r="F755" s="32">
        <v>60</v>
      </c>
      <c r="G755" s="32">
        <v>123</v>
      </c>
      <c r="H755" s="27"/>
      <c r="I755" s="27"/>
      <c r="J755" s="28"/>
      <c r="K755" s="28"/>
      <c r="L755" s="29"/>
    </row>
    <row r="756" spans="1:12">
      <c r="A756" s="30"/>
      <c r="B756" s="25" t="s">
        <v>271</v>
      </c>
      <c r="C756" s="31">
        <v>0</v>
      </c>
      <c r="D756" s="32">
        <v>10</v>
      </c>
      <c r="E756" s="32">
        <v>27</v>
      </c>
      <c r="F756" s="32">
        <v>36</v>
      </c>
      <c r="G756" s="32">
        <v>70</v>
      </c>
      <c r="H756" s="27"/>
      <c r="I756" s="27"/>
      <c r="J756" s="28"/>
      <c r="K756" s="28"/>
      <c r="L756" s="29"/>
    </row>
    <row r="757" spans="1:12">
      <c r="A757" s="30"/>
      <c r="B757" s="25" t="s">
        <v>272</v>
      </c>
      <c r="C757" s="31">
        <v>0</v>
      </c>
      <c r="D757" s="32">
        <v>10</v>
      </c>
      <c r="E757" s="32">
        <v>24</v>
      </c>
      <c r="F757" s="32">
        <v>53</v>
      </c>
      <c r="G757" s="32">
        <v>82</v>
      </c>
      <c r="H757" s="27"/>
      <c r="I757" s="27"/>
      <c r="J757" s="28"/>
      <c r="K757" s="28"/>
      <c r="L757" s="29"/>
    </row>
    <row r="758" spans="1:12">
      <c r="A758" s="30"/>
      <c r="B758" s="25" t="s">
        <v>273</v>
      </c>
      <c r="C758" s="31">
        <v>0</v>
      </c>
      <c r="D758" s="32">
        <v>9</v>
      </c>
      <c r="E758" s="32">
        <v>17</v>
      </c>
      <c r="F758" s="32">
        <v>57</v>
      </c>
      <c r="G758" s="32">
        <v>78</v>
      </c>
      <c r="H758" s="27"/>
      <c r="I758" s="27"/>
      <c r="J758" s="28"/>
      <c r="K758" s="28"/>
      <c r="L758" s="29"/>
    </row>
    <row r="759" spans="1:12">
      <c r="A759" s="30"/>
      <c r="B759" s="25" t="s">
        <v>274</v>
      </c>
      <c r="C759" s="31">
        <v>0</v>
      </c>
      <c r="D759" s="32">
        <v>12</v>
      </c>
      <c r="E759" s="32">
        <v>27</v>
      </c>
      <c r="F759" s="32">
        <v>70</v>
      </c>
      <c r="G759" s="32">
        <v>108</v>
      </c>
      <c r="H759" s="27"/>
      <c r="I759" s="27"/>
      <c r="J759" s="28"/>
      <c r="K759" s="28"/>
      <c r="L759" s="29"/>
    </row>
    <row r="760" spans="1:12">
      <c r="A760" s="30"/>
      <c r="B760" s="25" t="s">
        <v>275</v>
      </c>
      <c r="C760" s="31">
        <v>0</v>
      </c>
      <c r="D760" s="32">
        <v>6</v>
      </c>
      <c r="E760" s="32">
        <v>26</v>
      </c>
      <c r="F760" s="32">
        <v>49</v>
      </c>
      <c r="G760" s="32">
        <v>79</v>
      </c>
      <c r="H760" s="27"/>
      <c r="I760" s="27"/>
      <c r="J760" s="28"/>
      <c r="K760" s="28"/>
      <c r="L760" s="29"/>
    </row>
    <row r="761" spans="1:12">
      <c r="A761" s="30"/>
      <c r="B761" s="25" t="s">
        <v>276</v>
      </c>
      <c r="C761" s="31">
        <v>0</v>
      </c>
      <c r="D761" s="32">
        <v>14</v>
      </c>
      <c r="E761" s="32">
        <v>28</v>
      </c>
      <c r="F761" s="32">
        <v>66</v>
      </c>
      <c r="G761" s="32">
        <v>101</v>
      </c>
      <c r="H761" s="27"/>
      <c r="I761" s="27"/>
      <c r="J761" s="28"/>
      <c r="K761" s="28"/>
      <c r="L761" s="29"/>
    </row>
    <row r="762" spans="1:12">
      <c r="A762" s="30"/>
      <c r="B762" s="25" t="s">
        <v>277</v>
      </c>
      <c r="C762" s="31">
        <v>0</v>
      </c>
      <c r="D762" s="32">
        <v>35</v>
      </c>
      <c r="E762" s="32">
        <v>39</v>
      </c>
      <c r="F762" s="32">
        <v>70</v>
      </c>
      <c r="G762" s="32">
        <v>140</v>
      </c>
      <c r="H762" s="27"/>
      <c r="I762" s="27"/>
      <c r="J762" s="28"/>
      <c r="K762" s="28"/>
      <c r="L762" s="29"/>
    </row>
    <row r="763" spans="1:12">
      <c r="A763" s="30"/>
      <c r="B763" s="25" t="s">
        <v>278</v>
      </c>
      <c r="C763" s="31">
        <v>0</v>
      </c>
      <c r="D763" s="32">
        <v>20</v>
      </c>
      <c r="E763" s="32">
        <v>29</v>
      </c>
      <c r="F763" s="32">
        <v>61</v>
      </c>
      <c r="G763" s="32">
        <v>104</v>
      </c>
      <c r="H763" s="27"/>
      <c r="I763" s="27"/>
      <c r="J763" s="28"/>
      <c r="K763" s="28"/>
      <c r="L763" s="29"/>
    </row>
    <row r="764" spans="1:12">
      <c r="A764" s="30"/>
      <c r="B764" s="25" t="s">
        <v>279</v>
      </c>
      <c r="C764" s="31">
        <v>0</v>
      </c>
      <c r="D764" s="32">
        <v>16</v>
      </c>
      <c r="E764" s="32">
        <v>25</v>
      </c>
      <c r="F764" s="32">
        <v>50</v>
      </c>
      <c r="G764" s="32">
        <v>84</v>
      </c>
      <c r="H764" s="27"/>
      <c r="I764" s="27"/>
      <c r="J764" s="28"/>
      <c r="K764" s="28"/>
      <c r="L764" s="29"/>
    </row>
    <row r="765" spans="1:12">
      <c r="A765" s="30"/>
      <c r="B765" s="25" t="s">
        <v>280</v>
      </c>
      <c r="C765" s="31">
        <v>0</v>
      </c>
      <c r="D765" s="32">
        <v>7</v>
      </c>
      <c r="E765" s="32">
        <v>24</v>
      </c>
      <c r="F765" s="32">
        <v>63</v>
      </c>
      <c r="G765" s="32">
        <v>89</v>
      </c>
      <c r="H765" s="27"/>
      <c r="I765" s="27"/>
      <c r="J765" s="28"/>
      <c r="K765" s="28"/>
      <c r="L765" s="29"/>
    </row>
    <row r="766" spans="1:12">
      <c r="A766" s="30"/>
      <c r="B766" s="25" t="s">
        <v>281</v>
      </c>
      <c r="C766" s="31">
        <v>0</v>
      </c>
      <c r="D766" s="32">
        <v>12</v>
      </c>
      <c r="E766" s="32">
        <v>23</v>
      </c>
      <c r="F766" s="32">
        <v>62</v>
      </c>
      <c r="G766" s="32">
        <v>95</v>
      </c>
      <c r="H766" s="27"/>
      <c r="I766" s="27"/>
      <c r="J766" s="28"/>
      <c r="K766" s="28"/>
      <c r="L766" s="29"/>
    </row>
    <row r="767" spans="1:12">
      <c r="A767" s="30"/>
      <c r="B767" s="25" t="s">
        <v>282</v>
      </c>
      <c r="C767" s="31">
        <v>0</v>
      </c>
      <c r="D767" s="32">
        <v>23</v>
      </c>
      <c r="E767" s="32">
        <v>32</v>
      </c>
      <c r="F767" s="32">
        <v>63</v>
      </c>
      <c r="G767" s="32">
        <v>113</v>
      </c>
      <c r="H767" s="27"/>
      <c r="I767" s="27"/>
      <c r="J767" s="28"/>
      <c r="K767" s="28"/>
      <c r="L767" s="29"/>
    </row>
    <row r="768" spans="1:12">
      <c r="A768" s="30"/>
      <c r="B768" s="25" t="s">
        <v>283</v>
      </c>
      <c r="C768" s="31">
        <v>0</v>
      </c>
      <c r="D768" s="32">
        <v>23</v>
      </c>
      <c r="E768" s="32">
        <v>36</v>
      </c>
      <c r="F768" s="32">
        <v>64</v>
      </c>
      <c r="G768" s="32">
        <v>121</v>
      </c>
      <c r="H768" s="27"/>
      <c r="I768" s="27"/>
      <c r="J768" s="28"/>
      <c r="K768" s="28"/>
      <c r="L768" s="29"/>
    </row>
    <row r="769" spans="1:12">
      <c r="A769" s="30"/>
      <c r="B769" s="25" t="s">
        <v>284</v>
      </c>
      <c r="C769" s="31">
        <v>0</v>
      </c>
      <c r="D769" s="32">
        <v>16</v>
      </c>
      <c r="E769" s="32">
        <v>21</v>
      </c>
      <c r="F769" s="32">
        <v>44</v>
      </c>
      <c r="G769" s="32">
        <v>78</v>
      </c>
      <c r="H769" s="27"/>
      <c r="I769" s="27"/>
      <c r="J769" s="28"/>
      <c r="K769" s="28"/>
      <c r="L769" s="29"/>
    </row>
    <row r="770" spans="1:12">
      <c r="A770" s="30"/>
      <c r="B770" s="25" t="s">
        <v>285</v>
      </c>
      <c r="C770" s="31">
        <v>0</v>
      </c>
      <c r="D770" s="32">
        <v>16</v>
      </c>
      <c r="E770" s="32">
        <v>24</v>
      </c>
      <c r="F770" s="32">
        <v>70</v>
      </c>
      <c r="G770" s="32">
        <v>107</v>
      </c>
      <c r="H770" s="27"/>
      <c r="I770" s="27"/>
      <c r="J770" s="28"/>
      <c r="K770" s="28"/>
      <c r="L770" s="29"/>
    </row>
    <row r="771" spans="1:12">
      <c r="A771" s="30"/>
      <c r="B771" s="25" t="s">
        <v>286</v>
      </c>
      <c r="C771" s="31">
        <v>0</v>
      </c>
      <c r="D771" s="32">
        <v>16</v>
      </c>
      <c r="E771" s="32">
        <v>21</v>
      </c>
      <c r="F771" s="32">
        <v>59</v>
      </c>
      <c r="G771" s="32">
        <v>95</v>
      </c>
      <c r="H771" s="27"/>
      <c r="I771" s="27"/>
      <c r="J771" s="28"/>
      <c r="K771" s="28"/>
      <c r="L771" s="29"/>
    </row>
    <row r="772" spans="1:12">
      <c r="A772" s="30"/>
      <c r="B772" s="25" t="s">
        <v>287</v>
      </c>
      <c r="C772" s="31">
        <v>0</v>
      </c>
      <c r="D772" s="32">
        <v>31</v>
      </c>
      <c r="E772" s="32">
        <v>37</v>
      </c>
      <c r="F772" s="32">
        <v>71</v>
      </c>
      <c r="G772" s="32">
        <v>135</v>
      </c>
      <c r="H772" s="27"/>
      <c r="I772" s="27"/>
      <c r="J772" s="28"/>
      <c r="K772" s="28"/>
      <c r="L772" s="29"/>
    </row>
    <row r="773" spans="1:12">
      <c r="A773" s="30"/>
      <c r="B773" s="25" t="s">
        <v>288</v>
      </c>
      <c r="C773" s="31">
        <v>0</v>
      </c>
      <c r="D773" s="32">
        <v>31</v>
      </c>
      <c r="E773" s="32">
        <v>36</v>
      </c>
      <c r="F773" s="32">
        <v>52</v>
      </c>
      <c r="G773" s="32">
        <v>117</v>
      </c>
      <c r="H773" s="27"/>
      <c r="I773" s="27"/>
      <c r="J773" s="28"/>
      <c r="K773" s="28"/>
      <c r="L773" s="29"/>
    </row>
    <row r="774" spans="1:12">
      <c r="A774" s="30"/>
      <c r="B774" s="25" t="s">
        <v>289</v>
      </c>
      <c r="C774" s="31">
        <v>0</v>
      </c>
      <c r="D774" s="32">
        <v>25</v>
      </c>
      <c r="E774" s="32">
        <v>26</v>
      </c>
      <c r="F774" s="32">
        <v>58</v>
      </c>
      <c r="G774" s="32">
        <v>106</v>
      </c>
      <c r="H774" s="27"/>
      <c r="I774" s="27"/>
      <c r="J774" s="28"/>
      <c r="K774" s="28"/>
      <c r="L774" s="29"/>
    </row>
    <row r="775" spans="1:12">
      <c r="A775" s="30"/>
      <c r="B775" s="25" t="s">
        <v>290</v>
      </c>
      <c r="C775" s="31">
        <v>0</v>
      </c>
      <c r="D775" s="32">
        <v>34</v>
      </c>
      <c r="E775" s="32">
        <v>32</v>
      </c>
      <c r="F775" s="32">
        <v>75</v>
      </c>
      <c r="G775" s="32">
        <v>133</v>
      </c>
      <c r="H775" s="27"/>
      <c r="I775" s="27"/>
      <c r="J775" s="28"/>
      <c r="K775" s="28"/>
      <c r="L775" s="29"/>
    </row>
    <row r="776" spans="1:12">
      <c r="A776" s="30"/>
      <c r="B776" s="25" t="s">
        <v>291</v>
      </c>
      <c r="C776" s="31">
        <v>0</v>
      </c>
      <c r="D776" s="32">
        <v>21</v>
      </c>
      <c r="E776" s="32">
        <v>25</v>
      </c>
      <c r="F776" s="32">
        <v>60</v>
      </c>
      <c r="G776" s="32">
        <v>103</v>
      </c>
      <c r="H776" s="27"/>
      <c r="I776" s="27"/>
      <c r="J776" s="28"/>
      <c r="K776" s="28"/>
      <c r="L776" s="29"/>
    </row>
    <row r="777" spans="1:12">
      <c r="A777" s="30"/>
      <c r="B777" s="25" t="s">
        <v>292</v>
      </c>
      <c r="C777" s="31">
        <v>0</v>
      </c>
      <c r="D777" s="32">
        <v>23</v>
      </c>
      <c r="E777" s="32">
        <v>30</v>
      </c>
      <c r="F777" s="32">
        <v>49</v>
      </c>
      <c r="G777" s="32">
        <v>99</v>
      </c>
      <c r="H777" s="27"/>
      <c r="I777" s="27"/>
      <c r="J777" s="28"/>
      <c r="K777" s="28"/>
      <c r="L777" s="29"/>
    </row>
    <row r="778" spans="1:12">
      <c r="A778" s="30"/>
      <c r="B778" s="25" t="s">
        <v>293</v>
      </c>
      <c r="C778" s="31">
        <v>0</v>
      </c>
      <c r="D778" s="32">
        <v>18</v>
      </c>
      <c r="E778" s="32">
        <v>25</v>
      </c>
      <c r="F778" s="32">
        <v>52</v>
      </c>
      <c r="G778" s="32">
        <v>90</v>
      </c>
      <c r="H778" s="27"/>
      <c r="I778" s="27"/>
      <c r="J778" s="28"/>
      <c r="K778" s="28"/>
      <c r="L778" s="29"/>
    </row>
    <row r="779" spans="1:12">
      <c r="A779" s="30"/>
      <c r="B779" s="25" t="s">
        <v>294</v>
      </c>
      <c r="C779" s="31">
        <v>0</v>
      </c>
      <c r="D779" s="32">
        <v>23</v>
      </c>
      <c r="E779" s="32">
        <v>24</v>
      </c>
      <c r="F779" s="32">
        <v>59</v>
      </c>
      <c r="G779" s="32">
        <v>105</v>
      </c>
      <c r="H779" s="27"/>
      <c r="I779" s="27"/>
      <c r="J779" s="28"/>
      <c r="K779" s="28"/>
      <c r="L779" s="29"/>
    </row>
    <row r="780" spans="1:12">
      <c r="A780" s="30"/>
      <c r="B780" s="25" t="s">
        <v>295</v>
      </c>
      <c r="C780" s="31">
        <v>0</v>
      </c>
      <c r="D780" s="32">
        <v>42</v>
      </c>
      <c r="E780" s="32">
        <v>33</v>
      </c>
      <c r="F780" s="32">
        <v>86</v>
      </c>
      <c r="G780" s="32">
        <v>159</v>
      </c>
      <c r="H780" s="27"/>
      <c r="I780" s="27"/>
      <c r="J780" s="28"/>
      <c r="K780" s="28"/>
      <c r="L780" s="29"/>
    </row>
    <row r="781" spans="1:12">
      <c r="A781" s="30"/>
      <c r="B781" s="25" t="s">
        <v>296</v>
      </c>
      <c r="C781" s="31">
        <v>0</v>
      </c>
      <c r="D781" s="32">
        <v>0</v>
      </c>
      <c r="E781" s="32">
        <v>0</v>
      </c>
      <c r="F781" s="32">
        <v>0</v>
      </c>
      <c r="G781" s="32">
        <v>0</v>
      </c>
      <c r="H781" s="27"/>
      <c r="I781" s="27"/>
      <c r="J781" s="28"/>
      <c r="K781" s="28"/>
      <c r="L781" s="29"/>
    </row>
    <row r="782" spans="1:12">
      <c r="A782" s="30"/>
      <c r="B782" s="25" t="s">
        <v>297</v>
      </c>
      <c r="C782" s="31">
        <v>0</v>
      </c>
      <c r="D782" s="32">
        <v>42</v>
      </c>
      <c r="E782" s="32">
        <v>46</v>
      </c>
      <c r="F782" s="32">
        <v>74</v>
      </c>
      <c r="G782" s="32">
        <v>159</v>
      </c>
      <c r="H782" s="27"/>
      <c r="I782" s="27"/>
      <c r="J782" s="28"/>
      <c r="K782" s="28"/>
      <c r="L782" s="29"/>
    </row>
    <row r="783" spans="1:12">
      <c r="A783" s="30"/>
      <c r="B783" s="25" t="s">
        <v>298</v>
      </c>
      <c r="C783" s="31">
        <v>0</v>
      </c>
      <c r="D783" s="32">
        <v>22</v>
      </c>
      <c r="E783" s="32">
        <v>19</v>
      </c>
      <c r="F783" s="32">
        <v>57</v>
      </c>
      <c r="G783" s="32">
        <v>94</v>
      </c>
      <c r="H783" s="27"/>
      <c r="I783" s="27"/>
      <c r="J783" s="28"/>
      <c r="K783" s="28"/>
      <c r="L783" s="29"/>
    </row>
    <row r="784" spans="1:12">
      <c r="A784" s="30"/>
      <c r="B784" s="25" t="s">
        <v>299</v>
      </c>
      <c r="C784" s="31">
        <v>0</v>
      </c>
      <c r="D784" s="32">
        <v>20</v>
      </c>
      <c r="E784" s="32">
        <v>24</v>
      </c>
      <c r="F784" s="32">
        <v>59</v>
      </c>
      <c r="G784" s="32">
        <v>100</v>
      </c>
      <c r="H784" s="27"/>
      <c r="I784" s="27"/>
      <c r="J784" s="28"/>
      <c r="K784" s="28"/>
      <c r="L784" s="29"/>
    </row>
    <row r="785" spans="1:12">
      <c r="A785" s="30"/>
      <c r="B785" s="25" t="s">
        <v>300</v>
      </c>
      <c r="C785" s="31">
        <v>0</v>
      </c>
      <c r="D785" s="32">
        <v>23</v>
      </c>
      <c r="E785" s="32">
        <v>33</v>
      </c>
      <c r="F785" s="32">
        <v>42</v>
      </c>
      <c r="G785" s="32">
        <v>96</v>
      </c>
      <c r="H785" s="27"/>
      <c r="I785" s="27"/>
      <c r="J785" s="28"/>
      <c r="K785" s="28"/>
      <c r="L785" s="29"/>
    </row>
    <row r="786" spans="1:12">
      <c r="A786" s="30"/>
      <c r="B786" s="25" t="s">
        <v>301</v>
      </c>
      <c r="C786" s="31">
        <v>0</v>
      </c>
      <c r="D786" s="32">
        <v>27</v>
      </c>
      <c r="E786" s="32">
        <v>28</v>
      </c>
      <c r="F786" s="32">
        <v>43</v>
      </c>
      <c r="G786" s="32">
        <v>96</v>
      </c>
      <c r="H786" s="27"/>
      <c r="I786" s="27"/>
      <c r="J786" s="28"/>
      <c r="K786" s="28"/>
      <c r="L786" s="29"/>
    </row>
    <row r="787" spans="1:12">
      <c r="A787" s="30"/>
      <c r="B787" s="25" t="s">
        <v>302</v>
      </c>
      <c r="C787" s="31">
        <v>0</v>
      </c>
      <c r="D787" s="32">
        <v>14</v>
      </c>
      <c r="E787" s="32">
        <v>13</v>
      </c>
      <c r="F787" s="32">
        <v>51</v>
      </c>
      <c r="G787" s="32">
        <v>78</v>
      </c>
      <c r="H787" s="27"/>
      <c r="I787" s="27"/>
      <c r="J787" s="28"/>
      <c r="K787" s="28"/>
      <c r="L787" s="29"/>
    </row>
    <row r="788" spans="1:12">
      <c r="A788" s="30"/>
      <c r="B788" s="25" t="s">
        <v>303</v>
      </c>
      <c r="C788" s="31">
        <v>0</v>
      </c>
      <c r="D788" s="32">
        <v>15</v>
      </c>
      <c r="E788" s="32">
        <v>11</v>
      </c>
      <c r="F788" s="32">
        <v>51</v>
      </c>
      <c r="G788" s="32">
        <v>75</v>
      </c>
      <c r="H788" s="27"/>
      <c r="I788" s="27"/>
      <c r="J788" s="28"/>
      <c r="K788" s="28"/>
      <c r="L788" s="29"/>
    </row>
    <row r="789" spans="1:12">
      <c r="A789" s="30"/>
      <c r="B789" s="25" t="s">
        <v>304</v>
      </c>
      <c r="C789" s="31">
        <v>0</v>
      </c>
      <c r="D789" s="32">
        <v>18</v>
      </c>
      <c r="E789" s="32">
        <v>31</v>
      </c>
      <c r="F789" s="32">
        <v>59</v>
      </c>
      <c r="G789" s="32">
        <v>104</v>
      </c>
      <c r="H789" s="27"/>
      <c r="I789" s="27"/>
      <c r="J789" s="28"/>
      <c r="K789" s="28"/>
      <c r="L789" s="29"/>
    </row>
    <row r="790" spans="1:12">
      <c r="A790" s="30"/>
      <c r="B790" s="25" t="s">
        <v>305</v>
      </c>
      <c r="C790" s="31">
        <v>0</v>
      </c>
      <c r="D790" s="32">
        <v>15</v>
      </c>
      <c r="E790" s="32">
        <v>20</v>
      </c>
      <c r="F790" s="32">
        <v>49</v>
      </c>
      <c r="G790" s="32">
        <v>80</v>
      </c>
      <c r="H790" s="27"/>
      <c r="I790" s="27"/>
      <c r="J790" s="28"/>
      <c r="K790" s="28"/>
      <c r="L790" s="29"/>
    </row>
    <row r="791" spans="1:12">
      <c r="A791" s="30"/>
      <c r="B791" s="25" t="s">
        <v>306</v>
      </c>
      <c r="C791" s="31">
        <v>0</v>
      </c>
      <c r="D791" s="32">
        <v>18</v>
      </c>
      <c r="E791" s="32">
        <v>20</v>
      </c>
      <c r="F791" s="32">
        <v>59</v>
      </c>
      <c r="G791" s="32">
        <v>96</v>
      </c>
      <c r="H791" s="27"/>
      <c r="I791" s="27"/>
      <c r="J791" s="28"/>
      <c r="K791" s="28"/>
      <c r="L791" s="29"/>
    </row>
    <row r="792" spans="1:12">
      <c r="A792" s="30"/>
      <c r="B792" s="25" t="s">
        <v>307</v>
      </c>
      <c r="C792" s="31">
        <v>0</v>
      </c>
      <c r="D792" s="32">
        <v>6</v>
      </c>
      <c r="E792" s="32">
        <v>11</v>
      </c>
      <c r="F792" s="32">
        <v>40</v>
      </c>
      <c r="G792" s="32">
        <v>54</v>
      </c>
      <c r="H792" s="27"/>
      <c r="I792" s="27"/>
      <c r="J792" s="28"/>
      <c r="K792" s="28"/>
      <c r="L792" s="29"/>
    </row>
    <row r="793" spans="1:12">
      <c r="A793" s="30"/>
      <c r="B793" s="25" t="s">
        <v>308</v>
      </c>
      <c r="C793" s="31">
        <v>0</v>
      </c>
      <c r="D793" s="32">
        <v>14</v>
      </c>
      <c r="E793" s="32">
        <v>22</v>
      </c>
      <c r="F793" s="32">
        <v>44</v>
      </c>
      <c r="G793" s="32">
        <v>74</v>
      </c>
      <c r="H793" s="27"/>
      <c r="I793" s="27"/>
      <c r="J793" s="28"/>
      <c r="K793" s="28"/>
      <c r="L793" s="29"/>
    </row>
    <row r="794" spans="1:12">
      <c r="A794" s="30"/>
      <c r="B794" s="25" t="s">
        <v>309</v>
      </c>
      <c r="C794" s="31">
        <v>0</v>
      </c>
      <c r="D794" s="32">
        <v>11</v>
      </c>
      <c r="E794" s="32">
        <v>23</v>
      </c>
      <c r="F794" s="32">
        <v>37</v>
      </c>
      <c r="G794" s="32">
        <v>70</v>
      </c>
      <c r="H794" s="27"/>
      <c r="I794" s="27"/>
      <c r="J794" s="28"/>
      <c r="K794" s="28"/>
      <c r="L794" s="29"/>
    </row>
    <row r="795" spans="1:12">
      <c r="A795" s="30"/>
      <c r="B795" s="25" t="s">
        <v>310</v>
      </c>
      <c r="C795" s="31">
        <v>0</v>
      </c>
      <c r="D795" s="32">
        <v>10</v>
      </c>
      <c r="E795" s="32">
        <v>12</v>
      </c>
      <c r="F795" s="32">
        <v>46</v>
      </c>
      <c r="G795" s="32">
        <v>67</v>
      </c>
      <c r="H795" s="27"/>
      <c r="I795" s="27"/>
      <c r="J795" s="28"/>
      <c r="K795" s="28"/>
      <c r="L795" s="29"/>
    </row>
    <row r="796" spans="1:12">
      <c r="A796" s="30"/>
      <c r="B796" s="25" t="s">
        <v>311</v>
      </c>
      <c r="C796" s="31">
        <v>0</v>
      </c>
      <c r="D796" s="32">
        <v>15</v>
      </c>
      <c r="E796" s="32">
        <v>16</v>
      </c>
      <c r="F796" s="32">
        <v>45</v>
      </c>
      <c r="G796" s="32">
        <v>73</v>
      </c>
      <c r="H796" s="27"/>
      <c r="I796" s="27"/>
      <c r="J796" s="28"/>
      <c r="K796" s="28"/>
      <c r="L796" s="29"/>
    </row>
    <row r="797" spans="1:12">
      <c r="A797" s="30"/>
      <c r="B797" s="25" t="s">
        <v>312</v>
      </c>
      <c r="C797" s="31">
        <v>0</v>
      </c>
      <c r="D797" s="32">
        <v>11</v>
      </c>
      <c r="E797" s="32">
        <v>14</v>
      </c>
      <c r="F797" s="32">
        <v>57</v>
      </c>
      <c r="G797" s="32">
        <v>81</v>
      </c>
      <c r="H797" s="27"/>
      <c r="I797" s="27"/>
      <c r="J797" s="28"/>
      <c r="K797" s="28"/>
      <c r="L797" s="29"/>
    </row>
    <row r="798" spans="1:12">
      <c r="A798" s="30"/>
      <c r="B798" s="25" t="s">
        <v>313</v>
      </c>
      <c r="C798" s="31">
        <v>0</v>
      </c>
      <c r="D798" s="32">
        <v>23</v>
      </c>
      <c r="E798" s="32">
        <v>23</v>
      </c>
      <c r="F798" s="32">
        <v>76</v>
      </c>
      <c r="G798" s="32">
        <v>116</v>
      </c>
      <c r="H798" s="27"/>
      <c r="I798" s="27"/>
      <c r="J798" s="28"/>
      <c r="K798" s="28"/>
      <c r="L798" s="29"/>
    </row>
    <row r="799" spans="1:12">
      <c r="A799" s="30"/>
      <c r="B799" s="25" t="s">
        <v>314</v>
      </c>
      <c r="C799" s="31">
        <v>0</v>
      </c>
      <c r="D799" s="32">
        <v>8</v>
      </c>
      <c r="E799" s="32">
        <v>18</v>
      </c>
      <c r="F799" s="32">
        <v>40</v>
      </c>
      <c r="G799" s="32">
        <v>66</v>
      </c>
      <c r="H799" s="27"/>
      <c r="I799" s="27"/>
      <c r="J799" s="28"/>
      <c r="K799" s="28"/>
      <c r="L799" s="29"/>
    </row>
    <row r="800" spans="1:12">
      <c r="A800" s="30"/>
      <c r="B800" s="25" t="s">
        <v>315</v>
      </c>
      <c r="C800" s="31">
        <v>0</v>
      </c>
      <c r="D800" s="32">
        <v>14</v>
      </c>
      <c r="E800" s="32">
        <v>17</v>
      </c>
      <c r="F800" s="32">
        <v>37</v>
      </c>
      <c r="G800" s="32">
        <v>66</v>
      </c>
      <c r="H800" s="27"/>
      <c r="I800" s="27"/>
      <c r="J800" s="28"/>
      <c r="K800" s="28"/>
      <c r="L800" s="29"/>
    </row>
    <row r="801" spans="1:12">
      <c r="A801" s="30"/>
      <c r="B801" s="25" t="s">
        <v>316</v>
      </c>
      <c r="C801" s="31">
        <v>0</v>
      </c>
      <c r="D801" s="32">
        <v>11</v>
      </c>
      <c r="E801" s="32">
        <v>15</v>
      </c>
      <c r="F801" s="32">
        <v>53</v>
      </c>
      <c r="G801" s="32">
        <v>75</v>
      </c>
      <c r="H801" s="27"/>
      <c r="I801" s="27"/>
      <c r="J801" s="28"/>
      <c r="K801" s="28"/>
      <c r="L801" s="29"/>
    </row>
    <row r="802" spans="1:12">
      <c r="A802" s="30"/>
      <c r="B802" s="25" t="s">
        <v>317</v>
      </c>
      <c r="C802" s="31">
        <v>0</v>
      </c>
      <c r="D802" s="32">
        <v>8</v>
      </c>
      <c r="E802" s="32">
        <v>18</v>
      </c>
      <c r="F802" s="32">
        <v>53</v>
      </c>
      <c r="G802" s="32">
        <v>75</v>
      </c>
      <c r="H802" s="27"/>
      <c r="I802" s="27"/>
      <c r="J802" s="28"/>
      <c r="K802" s="28"/>
      <c r="L802" s="29"/>
    </row>
    <row r="803" spans="1:12">
      <c r="A803" s="30"/>
      <c r="B803" s="25" t="s">
        <v>318</v>
      </c>
      <c r="C803" s="31">
        <v>0</v>
      </c>
      <c r="D803" s="32">
        <v>11</v>
      </c>
      <c r="E803" s="32">
        <v>11</v>
      </c>
      <c r="F803" s="32">
        <v>44</v>
      </c>
      <c r="G803" s="32">
        <v>66</v>
      </c>
      <c r="H803" s="27"/>
      <c r="I803" s="27"/>
      <c r="J803" s="28"/>
      <c r="K803" s="28"/>
      <c r="L803" s="29"/>
    </row>
    <row r="804" spans="1:12">
      <c r="A804" s="30"/>
      <c r="B804" s="25" t="s">
        <v>319</v>
      </c>
      <c r="C804" s="31">
        <v>0</v>
      </c>
      <c r="D804" s="32">
        <v>4</v>
      </c>
      <c r="E804" s="32">
        <v>13</v>
      </c>
      <c r="F804" s="32">
        <v>35</v>
      </c>
      <c r="G804" s="32">
        <v>50</v>
      </c>
      <c r="H804" s="27"/>
      <c r="I804" s="27"/>
      <c r="J804" s="28"/>
      <c r="K804" s="28"/>
      <c r="L804" s="29"/>
    </row>
    <row r="805" spans="1:12">
      <c r="A805" s="30"/>
      <c r="B805" s="25" t="s">
        <v>320</v>
      </c>
      <c r="C805" s="31">
        <v>0</v>
      </c>
      <c r="D805" s="32">
        <v>11</v>
      </c>
      <c r="E805" s="32">
        <v>20</v>
      </c>
      <c r="F805" s="32">
        <v>49</v>
      </c>
      <c r="G805" s="32">
        <v>80</v>
      </c>
      <c r="H805" s="27"/>
      <c r="I805" s="27"/>
      <c r="J805" s="28"/>
      <c r="K805" s="28"/>
      <c r="L805" s="29"/>
    </row>
    <row r="806" spans="1:12">
      <c r="A806" s="30"/>
      <c r="B806" s="25" t="s">
        <v>321</v>
      </c>
      <c r="C806" s="31">
        <v>0</v>
      </c>
      <c r="D806" s="32">
        <v>10</v>
      </c>
      <c r="E806" s="32">
        <v>21</v>
      </c>
      <c r="F806" s="32">
        <v>46</v>
      </c>
      <c r="G806" s="32">
        <v>74</v>
      </c>
      <c r="H806" s="27"/>
      <c r="I806" s="27"/>
      <c r="J806" s="28"/>
      <c r="K806" s="28"/>
      <c r="L806" s="29"/>
    </row>
    <row r="807" spans="1:12">
      <c r="A807" s="30"/>
      <c r="B807" s="25" t="s">
        <v>322</v>
      </c>
      <c r="C807" s="31">
        <v>0</v>
      </c>
      <c r="D807" s="32">
        <v>9</v>
      </c>
      <c r="E807" s="32">
        <v>20</v>
      </c>
      <c r="F807" s="32">
        <v>39</v>
      </c>
      <c r="G807" s="32">
        <v>67</v>
      </c>
      <c r="H807" s="27"/>
      <c r="I807" s="27"/>
      <c r="J807" s="28"/>
      <c r="K807" s="28"/>
      <c r="L807" s="29"/>
    </row>
    <row r="808" spans="1:12">
      <c r="A808" s="30"/>
      <c r="B808" s="25" t="s">
        <v>323</v>
      </c>
      <c r="C808" s="31">
        <v>0</v>
      </c>
      <c r="D808" s="32">
        <v>9</v>
      </c>
      <c r="E808" s="32">
        <v>22</v>
      </c>
      <c r="F808" s="32">
        <v>39</v>
      </c>
      <c r="G808" s="32">
        <v>69</v>
      </c>
      <c r="H808" s="27"/>
      <c r="I808" s="27"/>
      <c r="J808" s="28"/>
      <c r="K808" s="28"/>
      <c r="L808" s="29"/>
    </row>
    <row r="809" spans="1:12">
      <c r="A809" s="30"/>
      <c r="B809" s="25" t="s">
        <v>324</v>
      </c>
      <c r="C809" s="31">
        <v>0</v>
      </c>
      <c r="D809" s="32">
        <v>20</v>
      </c>
      <c r="E809" s="32">
        <v>20</v>
      </c>
      <c r="F809" s="32">
        <v>57</v>
      </c>
      <c r="G809" s="32">
        <v>96</v>
      </c>
      <c r="H809" s="27"/>
      <c r="I809" s="27"/>
      <c r="J809" s="28"/>
      <c r="K809" s="28"/>
      <c r="L809" s="29"/>
    </row>
    <row r="810" spans="1:12">
      <c r="A810" s="30"/>
      <c r="B810" s="25" t="s">
        <v>325</v>
      </c>
      <c r="C810" s="31">
        <v>0</v>
      </c>
      <c r="D810" s="32">
        <v>10</v>
      </c>
      <c r="E810" s="32">
        <v>17</v>
      </c>
      <c r="F810" s="32">
        <v>60</v>
      </c>
      <c r="G810" s="32">
        <v>86</v>
      </c>
      <c r="H810" s="27"/>
      <c r="I810" s="27"/>
      <c r="J810" s="28"/>
      <c r="K810" s="28"/>
      <c r="L810" s="29"/>
    </row>
    <row r="811" spans="1:12">
      <c r="A811" s="30"/>
      <c r="B811" s="25" t="s">
        <v>326</v>
      </c>
      <c r="C811" s="31">
        <v>0</v>
      </c>
      <c r="D811" s="32">
        <v>4</v>
      </c>
      <c r="E811" s="32">
        <v>22</v>
      </c>
      <c r="F811" s="32">
        <v>46</v>
      </c>
      <c r="G811" s="32">
        <v>72</v>
      </c>
      <c r="H811" s="27"/>
      <c r="I811" s="27"/>
      <c r="J811" s="28"/>
      <c r="K811" s="28"/>
      <c r="L811" s="29"/>
    </row>
    <row r="812" spans="1:12">
      <c r="A812" s="30"/>
      <c r="B812" s="25" t="s">
        <v>327</v>
      </c>
      <c r="C812" s="31">
        <v>0</v>
      </c>
      <c r="D812" s="32">
        <v>8</v>
      </c>
      <c r="E812" s="32">
        <v>20</v>
      </c>
      <c r="F812" s="32">
        <v>36</v>
      </c>
      <c r="G812" s="32">
        <v>64</v>
      </c>
      <c r="H812" s="27"/>
      <c r="I812" s="27"/>
      <c r="J812" s="28"/>
      <c r="K812" s="28"/>
      <c r="L812" s="29"/>
    </row>
    <row r="813" spans="1:12">
      <c r="A813" s="30"/>
      <c r="B813" s="25" t="s">
        <v>328</v>
      </c>
      <c r="C813" s="31">
        <v>0</v>
      </c>
      <c r="D813" s="32">
        <v>13</v>
      </c>
      <c r="E813" s="32">
        <v>20</v>
      </c>
      <c r="F813" s="32">
        <v>75</v>
      </c>
      <c r="G813" s="32">
        <v>107</v>
      </c>
      <c r="H813" s="27"/>
      <c r="I813" s="27"/>
      <c r="J813" s="28"/>
      <c r="K813" s="28"/>
      <c r="L813" s="29"/>
    </row>
    <row r="814" spans="1:12">
      <c r="A814" s="30"/>
      <c r="B814" s="25" t="s">
        <v>329</v>
      </c>
      <c r="C814" s="31">
        <v>0</v>
      </c>
      <c r="D814" s="32">
        <v>15</v>
      </c>
      <c r="E814" s="32">
        <v>35</v>
      </c>
      <c r="F814" s="32">
        <v>59</v>
      </c>
      <c r="G814" s="32">
        <v>101</v>
      </c>
      <c r="H814" s="27"/>
      <c r="I814" s="27"/>
      <c r="J814" s="28"/>
      <c r="K814" s="28"/>
      <c r="L814" s="29"/>
    </row>
    <row r="815" spans="1:12">
      <c r="A815" s="30"/>
      <c r="B815" s="25" t="s">
        <v>330</v>
      </c>
      <c r="C815" s="31">
        <v>0</v>
      </c>
      <c r="D815" s="32">
        <v>13</v>
      </c>
      <c r="E815" s="32">
        <v>21</v>
      </c>
      <c r="F815" s="32">
        <v>56</v>
      </c>
      <c r="G815" s="32">
        <v>89</v>
      </c>
      <c r="H815" s="27"/>
      <c r="I815" s="27"/>
      <c r="J815" s="28"/>
      <c r="K815" s="28"/>
      <c r="L815" s="29"/>
    </row>
    <row r="816" spans="1:12">
      <c r="A816" s="30"/>
      <c r="B816" s="25" t="s">
        <v>331</v>
      </c>
      <c r="C816" s="31">
        <v>0</v>
      </c>
      <c r="D816" s="32">
        <v>16</v>
      </c>
      <c r="E816" s="32">
        <v>18</v>
      </c>
      <c r="F816" s="32">
        <v>53</v>
      </c>
      <c r="G816" s="32">
        <v>83</v>
      </c>
      <c r="H816" s="27"/>
      <c r="I816" s="27"/>
      <c r="J816" s="28"/>
      <c r="K816" s="28"/>
      <c r="L816" s="29"/>
    </row>
    <row r="817" spans="1:12">
      <c r="A817" s="30"/>
      <c r="B817" s="25" t="s">
        <v>332</v>
      </c>
      <c r="C817" s="31">
        <v>0</v>
      </c>
      <c r="D817" s="32">
        <v>18</v>
      </c>
      <c r="E817" s="32">
        <v>19</v>
      </c>
      <c r="F817" s="32">
        <v>61</v>
      </c>
      <c r="G817" s="32">
        <v>97</v>
      </c>
      <c r="H817" s="27"/>
      <c r="I817" s="27"/>
      <c r="J817" s="28"/>
      <c r="K817" s="28"/>
      <c r="L817" s="29"/>
    </row>
    <row r="818" spans="1:12">
      <c r="A818" s="30"/>
      <c r="B818" s="25" t="s">
        <v>333</v>
      </c>
      <c r="C818" s="31">
        <v>0</v>
      </c>
      <c r="D818" s="32">
        <v>24</v>
      </c>
      <c r="E818" s="32">
        <v>20</v>
      </c>
      <c r="F818" s="32">
        <v>50</v>
      </c>
      <c r="G818" s="32">
        <v>93</v>
      </c>
      <c r="H818" s="27"/>
      <c r="I818" s="27"/>
      <c r="J818" s="28"/>
      <c r="K818" s="28"/>
      <c r="L818" s="29"/>
    </row>
    <row r="819" spans="1:12">
      <c r="A819" s="30"/>
      <c r="B819" s="25" t="s">
        <v>334</v>
      </c>
      <c r="C819" s="31">
        <v>0</v>
      </c>
      <c r="D819" s="32">
        <v>23</v>
      </c>
      <c r="E819" s="32">
        <v>22</v>
      </c>
      <c r="F819" s="32">
        <v>47</v>
      </c>
      <c r="G819" s="32">
        <v>89</v>
      </c>
      <c r="H819" s="27"/>
      <c r="I819" s="27"/>
      <c r="J819" s="28"/>
      <c r="K819" s="28"/>
      <c r="L819" s="29"/>
    </row>
    <row r="820" spans="1:12">
      <c r="A820" s="30"/>
      <c r="B820" s="25" t="s">
        <v>335</v>
      </c>
      <c r="C820" s="31">
        <v>0</v>
      </c>
      <c r="D820" s="32">
        <v>22</v>
      </c>
      <c r="E820" s="32">
        <v>24</v>
      </c>
      <c r="F820" s="32">
        <v>57</v>
      </c>
      <c r="G820" s="32">
        <v>100</v>
      </c>
      <c r="H820" s="27"/>
      <c r="I820" s="27"/>
      <c r="J820" s="28"/>
      <c r="K820" s="28"/>
      <c r="L820" s="29"/>
    </row>
    <row r="821" spans="1:12">
      <c r="A821" s="30"/>
      <c r="B821" s="25" t="s">
        <v>336</v>
      </c>
      <c r="C821" s="31">
        <v>0</v>
      </c>
      <c r="D821" s="32">
        <v>17</v>
      </c>
      <c r="E821" s="32">
        <v>23</v>
      </c>
      <c r="F821" s="32">
        <v>41</v>
      </c>
      <c r="G821" s="32">
        <v>80</v>
      </c>
      <c r="H821" s="27"/>
      <c r="I821" s="27"/>
      <c r="J821" s="28"/>
      <c r="K821" s="28"/>
      <c r="L821" s="29"/>
    </row>
    <row r="822" spans="1:12">
      <c r="A822" s="30"/>
      <c r="B822" s="25" t="s">
        <v>337</v>
      </c>
      <c r="C822" s="31">
        <v>0</v>
      </c>
      <c r="D822" s="32">
        <v>16</v>
      </c>
      <c r="E822" s="32">
        <v>27</v>
      </c>
      <c r="F822" s="32">
        <v>48</v>
      </c>
      <c r="G822" s="32">
        <v>91</v>
      </c>
      <c r="H822" s="27"/>
      <c r="I822" s="27"/>
      <c r="J822" s="28"/>
      <c r="K822" s="28"/>
      <c r="L822" s="29"/>
    </row>
    <row r="823" spans="1:12">
      <c r="A823" s="30"/>
      <c r="B823" s="25" t="s">
        <v>338</v>
      </c>
      <c r="C823" s="31">
        <v>0</v>
      </c>
      <c r="D823" s="32">
        <v>17</v>
      </c>
      <c r="E823" s="32">
        <v>22</v>
      </c>
      <c r="F823" s="32">
        <v>53</v>
      </c>
      <c r="G823" s="32">
        <v>92</v>
      </c>
      <c r="H823" s="27"/>
      <c r="I823" s="27"/>
      <c r="J823" s="28"/>
      <c r="K823" s="28"/>
      <c r="L823" s="29"/>
    </row>
    <row r="824" spans="1:12">
      <c r="A824" s="30"/>
      <c r="B824" s="25" t="s">
        <v>339</v>
      </c>
      <c r="C824" s="31">
        <v>0</v>
      </c>
      <c r="D824" s="32">
        <v>14</v>
      </c>
      <c r="E824" s="32">
        <v>28</v>
      </c>
      <c r="F824" s="32">
        <v>48</v>
      </c>
      <c r="G824" s="32">
        <v>90</v>
      </c>
      <c r="H824" s="27"/>
      <c r="I824" s="27"/>
      <c r="J824" s="28"/>
      <c r="K824" s="28"/>
      <c r="L824" s="29"/>
    </row>
    <row r="825" spans="1:12">
      <c r="A825" s="30"/>
      <c r="B825" s="25" t="s">
        <v>340</v>
      </c>
      <c r="C825" s="31">
        <v>0</v>
      </c>
      <c r="D825" s="32">
        <v>20</v>
      </c>
      <c r="E825" s="32">
        <v>33</v>
      </c>
      <c r="F825" s="32">
        <v>58</v>
      </c>
      <c r="G825" s="32">
        <v>111</v>
      </c>
      <c r="H825" s="27"/>
      <c r="I825" s="27"/>
      <c r="J825" s="28"/>
      <c r="K825" s="28"/>
      <c r="L825" s="29"/>
    </row>
    <row r="826" spans="1:12">
      <c r="A826" s="30"/>
      <c r="B826" s="25" t="s">
        <v>341</v>
      </c>
      <c r="C826" s="31">
        <v>0</v>
      </c>
      <c r="D826" s="32">
        <v>17</v>
      </c>
      <c r="E826" s="32">
        <v>38</v>
      </c>
      <c r="F826" s="32">
        <v>68</v>
      </c>
      <c r="G826" s="32">
        <v>123</v>
      </c>
      <c r="H826" s="27"/>
      <c r="I826" s="27"/>
      <c r="J826" s="28"/>
      <c r="K826" s="28"/>
      <c r="L826" s="29"/>
    </row>
    <row r="827" spans="1:12">
      <c r="A827" s="30"/>
      <c r="B827" s="25" t="s">
        <v>342</v>
      </c>
      <c r="C827" s="31">
        <v>0</v>
      </c>
      <c r="D827" s="32">
        <v>17</v>
      </c>
      <c r="E827" s="32">
        <v>21</v>
      </c>
      <c r="F827" s="32">
        <v>65</v>
      </c>
      <c r="G827" s="32">
        <v>103</v>
      </c>
      <c r="H827" s="27"/>
      <c r="I827" s="27"/>
      <c r="J827" s="28"/>
      <c r="K827" s="28"/>
      <c r="L827" s="29"/>
    </row>
    <row r="828" spans="1:12">
      <c r="A828" s="30"/>
      <c r="B828" s="25" t="s">
        <v>343</v>
      </c>
      <c r="C828" s="31">
        <v>0</v>
      </c>
      <c r="D828" s="32">
        <v>17</v>
      </c>
      <c r="E828" s="32">
        <v>21</v>
      </c>
      <c r="F828" s="32">
        <v>55</v>
      </c>
      <c r="G828" s="32">
        <v>93</v>
      </c>
      <c r="H828" s="27"/>
      <c r="I828" s="27"/>
      <c r="J828" s="28"/>
      <c r="K828" s="28"/>
      <c r="L828" s="29"/>
    </row>
    <row r="829" spans="1:12">
      <c r="A829" s="30"/>
      <c r="B829" s="25" t="s">
        <v>344</v>
      </c>
      <c r="C829" s="31">
        <v>0</v>
      </c>
      <c r="D829" s="32">
        <v>36</v>
      </c>
      <c r="E829" s="32">
        <v>35</v>
      </c>
      <c r="F829" s="32">
        <v>63</v>
      </c>
      <c r="G829" s="32">
        <v>134</v>
      </c>
      <c r="H829" s="27"/>
      <c r="I829" s="27"/>
      <c r="J829" s="28"/>
      <c r="K829" s="28"/>
      <c r="L829" s="29"/>
    </row>
    <row r="830" spans="1:12">
      <c r="A830" s="30"/>
      <c r="B830" s="25" t="s">
        <v>345</v>
      </c>
      <c r="C830" s="31">
        <v>0</v>
      </c>
      <c r="D830" s="32">
        <v>15</v>
      </c>
      <c r="E830" s="32">
        <v>22</v>
      </c>
      <c r="F830" s="32">
        <v>49</v>
      </c>
      <c r="G830" s="32">
        <v>86</v>
      </c>
      <c r="H830" s="27"/>
      <c r="I830" s="27"/>
      <c r="J830" s="28"/>
      <c r="K830" s="28"/>
      <c r="L830" s="29"/>
    </row>
    <row r="831" spans="1:12">
      <c r="A831" s="30"/>
      <c r="B831" s="25" t="s">
        <v>346</v>
      </c>
      <c r="C831" s="31">
        <v>0</v>
      </c>
      <c r="D831" s="32">
        <v>13</v>
      </c>
      <c r="E831" s="32">
        <v>17</v>
      </c>
      <c r="F831" s="32">
        <v>42</v>
      </c>
      <c r="G831" s="32">
        <v>72</v>
      </c>
      <c r="H831" s="27"/>
      <c r="I831" s="27"/>
      <c r="J831" s="28"/>
      <c r="K831" s="28"/>
      <c r="L831" s="29"/>
    </row>
    <row r="832" spans="1:12">
      <c r="A832" s="30"/>
      <c r="B832" s="25" t="s">
        <v>347</v>
      </c>
      <c r="C832" s="31">
        <v>0</v>
      </c>
      <c r="D832" s="32">
        <v>13</v>
      </c>
      <c r="E832" s="32">
        <v>13</v>
      </c>
      <c r="F832" s="32">
        <v>46</v>
      </c>
      <c r="G832" s="32">
        <v>72</v>
      </c>
      <c r="H832" s="27"/>
      <c r="I832" s="27"/>
      <c r="J832" s="28"/>
      <c r="K832" s="28"/>
      <c r="L832" s="29"/>
    </row>
    <row r="833" spans="1:12">
      <c r="A833" s="30"/>
      <c r="B833" s="25" t="s">
        <v>348</v>
      </c>
      <c r="C833" s="31">
        <v>0</v>
      </c>
      <c r="D833" s="32">
        <v>13</v>
      </c>
      <c r="E833" s="32">
        <v>20</v>
      </c>
      <c r="F833" s="32">
        <v>54</v>
      </c>
      <c r="G833" s="32">
        <v>87</v>
      </c>
      <c r="H833" s="27"/>
      <c r="I833" s="27"/>
      <c r="J833" s="28"/>
      <c r="K833" s="28"/>
      <c r="L833" s="29"/>
    </row>
    <row r="834" spans="1:12">
      <c r="A834" s="30"/>
      <c r="B834" s="25" t="s">
        <v>349</v>
      </c>
      <c r="C834" s="31">
        <v>0</v>
      </c>
      <c r="D834" s="32">
        <v>15</v>
      </c>
      <c r="E834" s="32">
        <v>18</v>
      </c>
      <c r="F834" s="32">
        <v>29</v>
      </c>
      <c r="G834" s="32">
        <v>62</v>
      </c>
      <c r="H834" s="27"/>
      <c r="I834" s="27"/>
      <c r="J834" s="28"/>
      <c r="K834" s="28"/>
      <c r="L834" s="29"/>
    </row>
    <row r="835" spans="1:12">
      <c r="A835" s="30"/>
      <c r="B835" s="25" t="s">
        <v>350</v>
      </c>
      <c r="C835" s="31">
        <v>0</v>
      </c>
      <c r="D835" s="32">
        <v>11</v>
      </c>
      <c r="E835" s="32">
        <v>23</v>
      </c>
      <c r="F835" s="32">
        <v>37</v>
      </c>
      <c r="G835" s="32">
        <v>71</v>
      </c>
      <c r="H835" s="27"/>
      <c r="I835" s="27"/>
      <c r="J835" s="28"/>
      <c r="K835" s="28"/>
      <c r="L835" s="29"/>
    </row>
    <row r="836" spans="1:12">
      <c r="A836" s="30"/>
      <c r="B836" s="25" t="s">
        <v>351</v>
      </c>
      <c r="C836" s="31">
        <v>0</v>
      </c>
      <c r="D836" s="32">
        <v>13</v>
      </c>
      <c r="E836" s="32">
        <v>16</v>
      </c>
      <c r="F836" s="32">
        <v>47</v>
      </c>
      <c r="G836" s="32">
        <v>76</v>
      </c>
    </row>
    <row r="837" spans="1:12">
      <c r="A837" s="30"/>
      <c r="B837" s="25" t="s">
        <v>352</v>
      </c>
      <c r="C837" s="31">
        <v>0</v>
      </c>
      <c r="D837" s="32">
        <v>12</v>
      </c>
      <c r="E837" s="32">
        <v>30</v>
      </c>
      <c r="F837" s="32">
        <v>50</v>
      </c>
      <c r="G837" s="32">
        <v>92</v>
      </c>
    </row>
    <row r="838" spans="1:12">
      <c r="A838" s="30"/>
      <c r="B838" s="25" t="s">
        <v>353</v>
      </c>
      <c r="C838" s="31">
        <v>0</v>
      </c>
      <c r="D838" s="32">
        <v>11</v>
      </c>
      <c r="E838" s="32">
        <v>21</v>
      </c>
      <c r="F838" s="32">
        <v>41</v>
      </c>
      <c r="G838" s="32">
        <v>73</v>
      </c>
    </row>
    <row r="839" spans="1:12">
      <c r="A839" s="30"/>
      <c r="B839" s="25" t="s">
        <v>354</v>
      </c>
      <c r="C839" s="31">
        <v>0</v>
      </c>
      <c r="D839" s="32">
        <v>10</v>
      </c>
      <c r="E839" s="32">
        <v>16</v>
      </c>
      <c r="F839" s="32">
        <v>51</v>
      </c>
      <c r="G839" s="32">
        <v>77</v>
      </c>
    </row>
    <row r="840" spans="1:12">
      <c r="A840" s="30"/>
      <c r="B840" s="25" t="s">
        <v>355</v>
      </c>
      <c r="C840" s="31">
        <v>0</v>
      </c>
      <c r="D840" s="32">
        <v>10</v>
      </c>
      <c r="E840" s="32">
        <v>20</v>
      </c>
      <c r="F840" s="32">
        <v>47</v>
      </c>
      <c r="G840" s="32">
        <v>77</v>
      </c>
    </row>
    <row r="841" spans="1:12">
      <c r="A841" s="30"/>
      <c r="B841" s="25" t="s">
        <v>356</v>
      </c>
      <c r="C841" s="31">
        <v>0</v>
      </c>
      <c r="D841" s="32">
        <v>23</v>
      </c>
      <c r="E841" s="32">
        <v>24</v>
      </c>
      <c r="F841" s="32">
        <v>48</v>
      </c>
      <c r="G841" s="32">
        <v>95</v>
      </c>
    </row>
    <row r="842" spans="1:12">
      <c r="A842" s="30"/>
      <c r="B842" s="25" t="s">
        <v>357</v>
      </c>
      <c r="C842" s="31">
        <v>0</v>
      </c>
      <c r="D842" s="32">
        <v>18</v>
      </c>
      <c r="E842" s="32">
        <v>24</v>
      </c>
      <c r="F842" s="32">
        <v>50</v>
      </c>
      <c r="G842" s="32">
        <v>92</v>
      </c>
    </row>
    <row r="843" spans="1:12">
      <c r="A843" s="30"/>
      <c r="B843" s="25" t="s">
        <v>358</v>
      </c>
      <c r="C843" s="31">
        <v>0</v>
      </c>
      <c r="D843" s="32">
        <v>30</v>
      </c>
      <c r="E843" s="32">
        <v>26</v>
      </c>
      <c r="F843" s="32">
        <v>80</v>
      </c>
      <c r="G843" s="32">
        <v>136</v>
      </c>
    </row>
    <row r="844" spans="1:12">
      <c r="A844" s="30"/>
      <c r="B844" s="25" t="s">
        <v>359</v>
      </c>
      <c r="C844" s="31">
        <v>0</v>
      </c>
      <c r="D844" s="32">
        <v>9</v>
      </c>
      <c r="E844" s="32">
        <v>15</v>
      </c>
      <c r="F844" s="32">
        <v>54</v>
      </c>
      <c r="G844" s="32">
        <v>78</v>
      </c>
    </row>
    <row r="845" spans="1:12">
      <c r="A845" s="30"/>
      <c r="B845" s="25" t="s">
        <v>360</v>
      </c>
      <c r="C845" s="31">
        <v>0</v>
      </c>
      <c r="D845" s="32">
        <v>16</v>
      </c>
      <c r="E845" s="32">
        <v>20</v>
      </c>
      <c r="F845" s="32">
        <v>38</v>
      </c>
      <c r="G845" s="32">
        <v>74</v>
      </c>
    </row>
    <row r="846" spans="1:12">
      <c r="A846" s="30"/>
      <c r="B846" s="25" t="s">
        <v>361</v>
      </c>
      <c r="C846" s="31">
        <v>0</v>
      </c>
      <c r="D846" s="32">
        <v>18</v>
      </c>
      <c r="E846" s="32">
        <v>32</v>
      </c>
      <c r="F846" s="32">
        <v>50</v>
      </c>
      <c r="G846" s="32">
        <v>100</v>
      </c>
    </row>
    <row r="847" spans="1:12">
      <c r="A847" s="30"/>
      <c r="B847" s="25" t="s">
        <v>362</v>
      </c>
      <c r="C847" s="31">
        <v>0</v>
      </c>
      <c r="D847" s="32">
        <v>18</v>
      </c>
      <c r="E847" s="32">
        <v>24</v>
      </c>
      <c r="F847" s="32">
        <v>48</v>
      </c>
      <c r="G847" s="32">
        <v>90</v>
      </c>
    </row>
    <row r="848" spans="1:12">
      <c r="A848" s="30"/>
      <c r="B848" s="25" t="s">
        <v>363</v>
      </c>
      <c r="C848" s="31">
        <v>0</v>
      </c>
      <c r="D848" s="32">
        <v>16</v>
      </c>
      <c r="E848" s="32">
        <v>20</v>
      </c>
      <c r="F848" s="32">
        <v>49</v>
      </c>
      <c r="G848" s="32">
        <v>85</v>
      </c>
    </row>
    <row r="849" spans="1:7">
      <c r="A849" s="30"/>
      <c r="B849" s="25" t="s">
        <v>364</v>
      </c>
      <c r="C849" s="31">
        <v>0</v>
      </c>
      <c r="D849" s="32">
        <v>8</v>
      </c>
      <c r="E849" s="32">
        <v>13</v>
      </c>
      <c r="F849" s="32">
        <v>45</v>
      </c>
      <c r="G849" s="32">
        <v>66</v>
      </c>
    </row>
    <row r="850" spans="1:7">
      <c r="A850" s="30"/>
      <c r="B850" s="25" t="s">
        <v>365</v>
      </c>
      <c r="C850" s="31">
        <v>0</v>
      </c>
      <c r="D850" s="32">
        <v>14</v>
      </c>
      <c r="E850" s="32">
        <v>23</v>
      </c>
      <c r="F850" s="32">
        <v>55</v>
      </c>
      <c r="G850" s="32">
        <v>92</v>
      </c>
    </row>
    <row r="851" spans="1:7">
      <c r="A851" s="30"/>
      <c r="B851" s="25" t="s">
        <v>366</v>
      </c>
      <c r="C851" s="31">
        <v>0</v>
      </c>
      <c r="D851" s="32">
        <v>8</v>
      </c>
      <c r="E851" s="32">
        <v>17</v>
      </c>
      <c r="F851" s="32">
        <v>56</v>
      </c>
      <c r="G851" s="32">
        <v>81</v>
      </c>
    </row>
    <row r="852" spans="1:7">
      <c r="A852" s="30"/>
      <c r="B852" s="25" t="s">
        <v>367</v>
      </c>
      <c r="C852" s="31">
        <v>0</v>
      </c>
      <c r="D852" s="32">
        <v>19</v>
      </c>
      <c r="E852" s="32">
        <v>24</v>
      </c>
      <c r="F852" s="32">
        <v>61</v>
      </c>
      <c r="G852" s="32">
        <v>104</v>
      </c>
    </row>
    <row r="853" spans="1:7">
      <c r="A853" s="30"/>
      <c r="B853" s="25" t="s">
        <v>368</v>
      </c>
      <c r="C853" s="31">
        <v>0</v>
      </c>
      <c r="D853" s="32">
        <v>23</v>
      </c>
      <c r="E853" s="32">
        <v>20</v>
      </c>
      <c r="F853" s="32">
        <v>62</v>
      </c>
      <c r="G853" s="32">
        <v>105</v>
      </c>
    </row>
    <row r="854" spans="1:7">
      <c r="A854" s="30"/>
      <c r="B854" s="25" t="s">
        <v>369</v>
      </c>
      <c r="C854" s="31">
        <v>0</v>
      </c>
      <c r="D854" s="32">
        <v>15</v>
      </c>
      <c r="E854" s="32">
        <v>20</v>
      </c>
      <c r="F854" s="32">
        <v>63</v>
      </c>
      <c r="G854" s="32">
        <v>98</v>
      </c>
    </row>
    <row r="855" spans="1:7">
      <c r="A855" s="30"/>
      <c r="B855" s="25" t="s">
        <v>370</v>
      </c>
      <c r="C855" s="31">
        <v>0</v>
      </c>
      <c r="D855" s="32">
        <v>15</v>
      </c>
      <c r="E855" s="32">
        <v>21</v>
      </c>
      <c r="F855" s="32">
        <v>41</v>
      </c>
      <c r="G855" s="32">
        <v>77</v>
      </c>
    </row>
    <row r="856" spans="1:7">
      <c r="A856" s="30"/>
      <c r="B856" s="25" t="s">
        <v>371</v>
      </c>
      <c r="C856" s="31">
        <v>0</v>
      </c>
      <c r="D856" s="32">
        <v>10</v>
      </c>
      <c r="E856" s="32">
        <v>20</v>
      </c>
      <c r="F856" s="32">
        <v>52</v>
      </c>
      <c r="G856" s="32">
        <v>82</v>
      </c>
    </row>
    <row r="857" spans="1:7">
      <c r="A857" s="30"/>
      <c r="B857" s="25" t="s">
        <v>372</v>
      </c>
      <c r="C857" s="31">
        <v>0</v>
      </c>
      <c r="D857" s="32">
        <v>14</v>
      </c>
      <c r="E857" s="32">
        <v>22</v>
      </c>
      <c r="F857" s="32">
        <v>53</v>
      </c>
      <c r="G857" s="32">
        <v>89</v>
      </c>
    </row>
    <row r="858" spans="1:7">
      <c r="A858" s="30"/>
      <c r="B858" s="25" t="s">
        <v>373</v>
      </c>
      <c r="C858" s="31">
        <v>0</v>
      </c>
      <c r="D858" s="32">
        <v>20</v>
      </c>
      <c r="E858" s="32">
        <v>15</v>
      </c>
      <c r="F858" s="32">
        <v>49</v>
      </c>
      <c r="G858" s="32">
        <v>84</v>
      </c>
    </row>
    <row r="859" spans="1:7">
      <c r="A859" s="30"/>
      <c r="B859" s="25" t="s">
        <v>374</v>
      </c>
      <c r="C859" s="31">
        <v>0</v>
      </c>
      <c r="D859" s="32">
        <v>13</v>
      </c>
      <c r="E859" s="32">
        <v>20</v>
      </c>
      <c r="F859" s="32">
        <v>58</v>
      </c>
      <c r="G859" s="32">
        <v>91</v>
      </c>
    </row>
    <row r="860" spans="1:7">
      <c r="A860" s="30"/>
      <c r="B860" s="25" t="s">
        <v>375</v>
      </c>
      <c r="C860" s="31">
        <v>0</v>
      </c>
      <c r="D860" s="32">
        <v>19</v>
      </c>
      <c r="E860" s="32">
        <v>27</v>
      </c>
      <c r="F860" s="32">
        <v>42</v>
      </c>
      <c r="G860" s="32">
        <v>88</v>
      </c>
    </row>
    <row r="861" spans="1:7">
      <c r="A861" s="30"/>
      <c r="B861" s="25" t="s">
        <v>376</v>
      </c>
      <c r="C861" s="31">
        <v>0</v>
      </c>
      <c r="D861" s="32">
        <v>25</v>
      </c>
      <c r="E861" s="32">
        <v>23</v>
      </c>
      <c r="F861" s="32">
        <v>64</v>
      </c>
      <c r="G861" s="32">
        <v>112</v>
      </c>
    </row>
    <row r="862" spans="1:7">
      <c r="A862" s="30"/>
      <c r="B862" s="25" t="s">
        <v>377</v>
      </c>
      <c r="C862" s="31">
        <v>0</v>
      </c>
      <c r="D862" s="32">
        <v>22</v>
      </c>
      <c r="E862" s="32">
        <v>20</v>
      </c>
      <c r="F862" s="32">
        <v>63</v>
      </c>
      <c r="G862" s="32">
        <v>105</v>
      </c>
    </row>
    <row r="863" spans="1:7">
      <c r="A863" s="30"/>
      <c r="B863" s="25" t="s">
        <v>378</v>
      </c>
      <c r="C863" s="31">
        <v>0</v>
      </c>
      <c r="D863" s="32">
        <v>11</v>
      </c>
      <c r="E863" s="32">
        <v>23</v>
      </c>
      <c r="F863" s="32">
        <v>43</v>
      </c>
      <c r="G863" s="32">
        <v>77</v>
      </c>
    </row>
    <row r="864" spans="1:7">
      <c r="A864" s="30"/>
      <c r="B864" s="25" t="s">
        <v>379</v>
      </c>
      <c r="C864" s="31">
        <v>0</v>
      </c>
      <c r="D864" s="32">
        <v>22</v>
      </c>
      <c r="E864" s="32">
        <v>21</v>
      </c>
      <c r="F864" s="32">
        <v>41</v>
      </c>
      <c r="G864" s="32">
        <v>84</v>
      </c>
    </row>
    <row r="865" spans="1:7">
      <c r="A865" s="30"/>
      <c r="B865" s="25" t="s">
        <v>380</v>
      </c>
      <c r="C865" s="31">
        <v>0</v>
      </c>
      <c r="D865" s="32">
        <v>54</v>
      </c>
      <c r="E865" s="32">
        <v>40</v>
      </c>
      <c r="F865" s="32">
        <v>88</v>
      </c>
      <c r="G865" s="32">
        <v>182</v>
      </c>
    </row>
    <row r="866" spans="1:7">
      <c r="A866" s="30"/>
      <c r="B866" s="25" t="s">
        <v>381</v>
      </c>
      <c r="C866" s="31">
        <v>0</v>
      </c>
      <c r="D866" s="32">
        <v>54</v>
      </c>
      <c r="E866" s="32">
        <v>40</v>
      </c>
      <c r="F866" s="32">
        <v>88</v>
      </c>
      <c r="G866" s="32">
        <v>182</v>
      </c>
    </row>
    <row r="867" spans="1:7">
      <c r="A867" s="30"/>
      <c r="B867" s="25" t="s">
        <v>382</v>
      </c>
      <c r="C867" s="31">
        <v>0</v>
      </c>
      <c r="D867" s="32">
        <v>14</v>
      </c>
      <c r="E867" s="32">
        <v>26</v>
      </c>
      <c r="F867" s="32">
        <v>53</v>
      </c>
      <c r="G867" s="32">
        <v>93</v>
      </c>
    </row>
    <row r="868" spans="1:7">
      <c r="A868" s="30"/>
      <c r="B868" s="25" t="s">
        <v>383</v>
      </c>
      <c r="C868" s="31">
        <v>0</v>
      </c>
      <c r="D868" s="32">
        <v>16</v>
      </c>
      <c r="E868" s="32">
        <v>24</v>
      </c>
      <c r="F868" s="32">
        <v>51</v>
      </c>
      <c r="G868" s="32">
        <v>91</v>
      </c>
    </row>
    <row r="869" spans="1:7">
      <c r="A869" s="30"/>
      <c r="B869" s="25" t="s">
        <v>384</v>
      </c>
      <c r="C869" s="31">
        <v>0</v>
      </c>
      <c r="D869" s="32">
        <v>16</v>
      </c>
      <c r="E869" s="32">
        <v>28</v>
      </c>
      <c r="F869" s="32">
        <v>51</v>
      </c>
      <c r="G869" s="32">
        <v>95</v>
      </c>
    </row>
    <row r="870" spans="1:7">
      <c r="A870" s="30"/>
      <c r="B870" s="25" t="s">
        <v>385</v>
      </c>
      <c r="C870" s="31">
        <v>0</v>
      </c>
      <c r="D870" s="32">
        <v>15</v>
      </c>
      <c r="E870" s="32">
        <v>36</v>
      </c>
      <c r="F870" s="32">
        <v>51</v>
      </c>
      <c r="G870" s="32">
        <v>102</v>
      </c>
    </row>
    <row r="871" spans="1:7">
      <c r="A871" s="30"/>
      <c r="B871" s="25" t="s">
        <v>386</v>
      </c>
      <c r="C871" s="31">
        <v>0</v>
      </c>
      <c r="D871" s="32">
        <v>11</v>
      </c>
      <c r="E871" s="32">
        <v>24</v>
      </c>
      <c r="F871" s="32">
        <v>45</v>
      </c>
      <c r="G871" s="32">
        <v>80</v>
      </c>
    </row>
    <row r="872" spans="1:7">
      <c r="A872" s="30"/>
      <c r="B872" s="25" t="s">
        <v>387</v>
      </c>
      <c r="C872" s="31">
        <v>0</v>
      </c>
      <c r="D872" s="32">
        <v>13</v>
      </c>
      <c r="E872" s="32">
        <v>22</v>
      </c>
      <c r="F872" s="32">
        <v>40</v>
      </c>
      <c r="G872" s="32">
        <v>75</v>
      </c>
    </row>
    <row r="873" spans="1:7">
      <c r="A873" s="30"/>
      <c r="B873" s="25" t="s">
        <v>388</v>
      </c>
      <c r="C873" s="31">
        <v>0</v>
      </c>
      <c r="D873" s="32">
        <v>17</v>
      </c>
      <c r="E873" s="32">
        <v>24</v>
      </c>
      <c r="F873" s="32">
        <v>39</v>
      </c>
      <c r="G873" s="32">
        <v>80</v>
      </c>
    </row>
    <row r="874" spans="1:7">
      <c r="A874" s="30"/>
      <c r="B874" s="25" t="s">
        <v>389</v>
      </c>
      <c r="C874" s="31">
        <v>0</v>
      </c>
      <c r="D874" s="32">
        <v>13</v>
      </c>
      <c r="E874" s="32">
        <v>27</v>
      </c>
      <c r="F874" s="32">
        <v>36</v>
      </c>
      <c r="G874" s="32">
        <v>76</v>
      </c>
    </row>
    <row r="875" spans="1:7">
      <c r="B875" s="25" t="s">
        <v>390</v>
      </c>
      <c r="C875" s="31">
        <v>0</v>
      </c>
      <c r="D875" s="32">
        <v>15</v>
      </c>
      <c r="E875" s="32">
        <v>20</v>
      </c>
      <c r="F875" s="32">
        <v>55</v>
      </c>
      <c r="G875" s="32">
        <v>90</v>
      </c>
    </row>
    <row r="876" spans="1:7">
      <c r="B876" s="25" t="s">
        <v>391</v>
      </c>
      <c r="C876" s="31">
        <v>0</v>
      </c>
      <c r="D876" s="32">
        <v>10</v>
      </c>
      <c r="E876" s="32">
        <v>22</v>
      </c>
      <c r="F876" s="32">
        <v>52</v>
      </c>
      <c r="G876" s="32">
        <v>84</v>
      </c>
    </row>
    <row r="877" spans="1:7">
      <c r="A877" s="30"/>
      <c r="B877" s="25" t="s">
        <v>392</v>
      </c>
      <c r="C877" s="31">
        <v>0</v>
      </c>
      <c r="D877" s="32">
        <v>15</v>
      </c>
      <c r="E877" s="32">
        <v>21</v>
      </c>
      <c r="F877" s="32">
        <v>50</v>
      </c>
      <c r="G877" s="32">
        <v>86</v>
      </c>
    </row>
    <row r="878" spans="1:7">
      <c r="A878" s="30"/>
      <c r="B878" s="25" t="s">
        <v>393</v>
      </c>
      <c r="C878" s="31">
        <v>0</v>
      </c>
      <c r="D878" s="32">
        <v>15</v>
      </c>
      <c r="E878" s="32">
        <v>21</v>
      </c>
      <c r="F878" s="32">
        <v>50</v>
      </c>
      <c r="G878" s="32">
        <v>86</v>
      </c>
    </row>
    <row r="879" spans="1:7">
      <c r="A879" s="30"/>
      <c r="B879" s="25" t="s">
        <v>394</v>
      </c>
      <c r="C879" s="31">
        <v>0</v>
      </c>
      <c r="D879" s="32">
        <v>15</v>
      </c>
      <c r="E879" s="32">
        <v>23</v>
      </c>
      <c r="F879" s="32">
        <v>53</v>
      </c>
      <c r="G879" s="32">
        <v>91</v>
      </c>
    </row>
    <row r="880" spans="1:7">
      <c r="A880" s="30"/>
      <c r="B880" s="25" t="s">
        <v>395</v>
      </c>
      <c r="C880" s="31">
        <v>0</v>
      </c>
      <c r="D880" s="32">
        <v>11</v>
      </c>
      <c r="E880" s="32">
        <v>30</v>
      </c>
      <c r="F880" s="32">
        <v>38</v>
      </c>
      <c r="G880" s="32">
        <v>79</v>
      </c>
    </row>
    <row r="881" spans="1:7">
      <c r="A881" s="30"/>
      <c r="B881" s="25" t="s">
        <v>396</v>
      </c>
      <c r="C881" s="31">
        <v>0</v>
      </c>
      <c r="D881" s="32">
        <v>5</v>
      </c>
      <c r="E881" s="32">
        <v>18</v>
      </c>
      <c r="F881" s="32">
        <v>14</v>
      </c>
      <c r="G881" s="32">
        <v>37</v>
      </c>
    </row>
    <row r="882" spans="1:7">
      <c r="A882" s="30"/>
      <c r="B882" s="25" t="s">
        <v>397</v>
      </c>
      <c r="C882" s="31">
        <v>0</v>
      </c>
      <c r="D882" s="32">
        <v>5</v>
      </c>
      <c r="E882" s="32">
        <v>18</v>
      </c>
      <c r="F882" s="32">
        <v>14</v>
      </c>
      <c r="G882" s="32">
        <v>37</v>
      </c>
    </row>
    <row r="883" spans="1:7">
      <c r="A883" s="30"/>
      <c r="B883" s="25" t="s">
        <v>398</v>
      </c>
      <c r="C883" s="31">
        <v>0</v>
      </c>
      <c r="D883" s="32">
        <v>16</v>
      </c>
      <c r="E883" s="32">
        <v>27</v>
      </c>
      <c r="F883" s="32">
        <v>60</v>
      </c>
      <c r="G883" s="32">
        <v>103</v>
      </c>
    </row>
    <row r="884" spans="1:7">
      <c r="B884" s="25" t="s">
        <v>399</v>
      </c>
      <c r="C884" s="31">
        <v>0</v>
      </c>
      <c r="D884" s="32">
        <v>16</v>
      </c>
      <c r="E884" s="32">
        <v>25</v>
      </c>
      <c r="F884" s="32">
        <v>52</v>
      </c>
      <c r="G884" s="32">
        <v>93</v>
      </c>
    </row>
    <row r="885" spans="1:7">
      <c r="B885" s="25" t="s">
        <v>400</v>
      </c>
      <c r="C885" s="31">
        <v>0</v>
      </c>
      <c r="D885" s="32">
        <v>12</v>
      </c>
      <c r="E885" s="32">
        <v>20</v>
      </c>
      <c r="F885" s="32">
        <v>55</v>
      </c>
      <c r="G885" s="32">
        <v>87</v>
      </c>
    </row>
    <row r="886" spans="1:7">
      <c r="B886" s="25" t="s">
        <v>401</v>
      </c>
      <c r="C886" s="31">
        <v>0</v>
      </c>
      <c r="D886" s="32">
        <v>15</v>
      </c>
      <c r="E886" s="32">
        <v>24</v>
      </c>
      <c r="F886" s="32">
        <v>54</v>
      </c>
      <c r="G886" s="32">
        <v>93</v>
      </c>
    </row>
    <row r="887" spans="1:7">
      <c r="B887" s="25" t="s">
        <v>402</v>
      </c>
      <c r="C887" s="31">
        <v>0</v>
      </c>
      <c r="D887" s="32">
        <v>15</v>
      </c>
      <c r="E887" s="32">
        <v>14</v>
      </c>
      <c r="F887" s="32">
        <v>54</v>
      </c>
      <c r="G887" s="32">
        <v>83</v>
      </c>
    </row>
    <row r="888" spans="1:7">
      <c r="B888" s="25" t="s">
        <v>403</v>
      </c>
      <c r="C888" s="31">
        <v>0</v>
      </c>
      <c r="D888" s="32">
        <v>9</v>
      </c>
      <c r="E888" s="32">
        <v>18</v>
      </c>
      <c r="F888" s="32">
        <v>58</v>
      </c>
      <c r="G888" s="32">
        <v>85</v>
      </c>
    </row>
    <row r="889" spans="1:7">
      <c r="B889" s="25" t="s">
        <v>404</v>
      </c>
      <c r="C889" s="31">
        <v>0</v>
      </c>
      <c r="D889" s="32">
        <v>15</v>
      </c>
      <c r="E889" s="32">
        <v>27</v>
      </c>
      <c r="F889" s="32">
        <v>53</v>
      </c>
      <c r="G889" s="32">
        <v>95</v>
      </c>
    </row>
    <row r="890" spans="1:7">
      <c r="B890" s="25" t="s">
        <v>405</v>
      </c>
      <c r="C890" s="31">
        <v>0</v>
      </c>
      <c r="D890" s="32">
        <v>16</v>
      </c>
      <c r="E890" s="32">
        <v>24</v>
      </c>
      <c r="F890" s="32">
        <v>50</v>
      </c>
      <c r="G890" s="32">
        <v>90</v>
      </c>
    </row>
    <row r="891" spans="1:7">
      <c r="B891" s="25" t="s">
        <v>406</v>
      </c>
      <c r="C891" s="31">
        <v>0</v>
      </c>
      <c r="D891" s="32">
        <v>31</v>
      </c>
      <c r="E891" s="32">
        <v>17</v>
      </c>
      <c r="F891" s="32">
        <v>59</v>
      </c>
      <c r="G891" s="32">
        <v>107</v>
      </c>
    </row>
    <row r="892" spans="1:7">
      <c r="B892" s="25" t="s">
        <v>407</v>
      </c>
      <c r="C892" s="31">
        <v>0</v>
      </c>
      <c r="D892" s="32">
        <v>22</v>
      </c>
      <c r="E892" s="32">
        <v>26</v>
      </c>
      <c r="F892" s="32">
        <v>55</v>
      </c>
      <c r="G892" s="32">
        <v>103</v>
      </c>
    </row>
    <row r="893" spans="1:7">
      <c r="B893" s="25" t="s">
        <v>408</v>
      </c>
      <c r="C893" s="31">
        <v>0</v>
      </c>
      <c r="D893" s="32">
        <v>18</v>
      </c>
      <c r="E893" s="32">
        <v>24</v>
      </c>
      <c r="F893" s="32">
        <v>54</v>
      </c>
      <c r="G893" s="32">
        <v>96</v>
      </c>
    </row>
    <row r="894" spans="1:7">
      <c r="B894" s="25" t="s">
        <v>409</v>
      </c>
      <c r="C894" s="31">
        <v>0</v>
      </c>
      <c r="D894" s="32">
        <v>13</v>
      </c>
      <c r="E894" s="32">
        <v>20</v>
      </c>
      <c r="F894" s="32">
        <v>56</v>
      </c>
      <c r="G894" s="32">
        <v>89</v>
      </c>
    </row>
    <row r="895" spans="1:7">
      <c r="B895" s="25" t="s">
        <v>410</v>
      </c>
      <c r="C895" s="31">
        <v>0</v>
      </c>
      <c r="D895" s="32">
        <v>15</v>
      </c>
      <c r="E895" s="32">
        <v>14</v>
      </c>
      <c r="F895" s="32">
        <v>58</v>
      </c>
      <c r="G895" s="32">
        <v>87</v>
      </c>
    </row>
    <row r="896" spans="1:7">
      <c r="B896" s="25" t="s">
        <v>411</v>
      </c>
      <c r="C896" s="31">
        <v>0</v>
      </c>
      <c r="D896" s="32">
        <v>12</v>
      </c>
      <c r="E896" s="32">
        <v>19</v>
      </c>
      <c r="F896" s="32">
        <v>46</v>
      </c>
      <c r="G896" s="32">
        <v>77</v>
      </c>
    </row>
    <row r="897" spans="2:7">
      <c r="B897" s="25" t="s">
        <v>412</v>
      </c>
      <c r="C897" s="31">
        <v>0</v>
      </c>
      <c r="D897" s="32">
        <v>11</v>
      </c>
      <c r="E897" s="32">
        <v>17</v>
      </c>
      <c r="F897" s="32">
        <v>44</v>
      </c>
      <c r="G897" s="32">
        <v>72</v>
      </c>
    </row>
    <row r="898" spans="2:7">
      <c r="B898" s="25" t="s">
        <v>413</v>
      </c>
      <c r="C898" s="31">
        <v>0</v>
      </c>
      <c r="D898" s="32">
        <v>23</v>
      </c>
      <c r="E898" s="32">
        <v>32</v>
      </c>
      <c r="F898" s="32">
        <v>75</v>
      </c>
      <c r="G898" s="32">
        <v>130</v>
      </c>
    </row>
    <row r="899" spans="2:7">
      <c r="B899" s="25" t="s">
        <v>414</v>
      </c>
      <c r="C899" s="31">
        <v>0</v>
      </c>
      <c r="D899" s="32">
        <v>7</v>
      </c>
      <c r="E899" s="32">
        <v>24</v>
      </c>
      <c r="F899" s="32">
        <v>48</v>
      </c>
      <c r="G899" s="32">
        <v>79</v>
      </c>
    </row>
    <row r="900" spans="2:7">
      <c r="B900" s="25" t="s">
        <v>415</v>
      </c>
      <c r="C900" s="31">
        <v>0</v>
      </c>
      <c r="D900" s="32">
        <v>10</v>
      </c>
      <c r="E900" s="32">
        <v>23</v>
      </c>
      <c r="F900" s="32">
        <v>42</v>
      </c>
      <c r="G900" s="32">
        <v>75</v>
      </c>
    </row>
    <row r="901" spans="2:7">
      <c r="B901" s="25" t="s">
        <v>416</v>
      </c>
      <c r="C901" s="31">
        <v>0</v>
      </c>
      <c r="D901" s="32">
        <v>9</v>
      </c>
      <c r="E901" s="32">
        <v>27</v>
      </c>
      <c r="F901" s="32">
        <v>60</v>
      </c>
      <c r="G901" s="32">
        <v>96</v>
      </c>
    </row>
    <row r="902" spans="2:7">
      <c r="B902" s="25" t="s">
        <v>417</v>
      </c>
      <c r="C902" s="31">
        <v>0</v>
      </c>
      <c r="D902" s="32">
        <v>8</v>
      </c>
      <c r="E902" s="32">
        <v>13</v>
      </c>
      <c r="F902" s="32">
        <v>44</v>
      </c>
      <c r="G902" s="32">
        <v>65</v>
      </c>
    </row>
    <row r="903" spans="2:7">
      <c r="B903" s="25" t="s">
        <v>418</v>
      </c>
      <c r="C903" s="31">
        <v>0</v>
      </c>
      <c r="D903" s="32">
        <v>12</v>
      </c>
      <c r="E903" s="32">
        <v>11</v>
      </c>
      <c r="F903" s="32">
        <v>53</v>
      </c>
      <c r="G903" s="32">
        <v>76</v>
      </c>
    </row>
    <row r="904" spans="2:7">
      <c r="B904" s="25" t="s">
        <v>419</v>
      </c>
      <c r="C904" s="31">
        <v>0</v>
      </c>
      <c r="D904" s="32">
        <v>12</v>
      </c>
      <c r="E904" s="32">
        <v>10</v>
      </c>
      <c r="F904" s="32">
        <v>45</v>
      </c>
      <c r="G904" s="32">
        <v>67</v>
      </c>
    </row>
    <row r="905" spans="2:7">
      <c r="B905" s="25" t="s">
        <v>420</v>
      </c>
      <c r="C905" s="31">
        <v>0</v>
      </c>
      <c r="D905" s="32">
        <v>17</v>
      </c>
      <c r="E905" s="32">
        <v>24</v>
      </c>
      <c r="F905" s="32">
        <v>66</v>
      </c>
      <c r="G905" s="32">
        <v>107</v>
      </c>
    </row>
    <row r="906" spans="2:7">
      <c r="B906" s="25" t="s">
        <v>421</v>
      </c>
      <c r="C906" s="31">
        <v>0</v>
      </c>
      <c r="D906" s="32">
        <v>11</v>
      </c>
      <c r="E906" s="32">
        <v>14</v>
      </c>
      <c r="F906" s="32">
        <v>59</v>
      </c>
      <c r="G906" s="32">
        <v>84</v>
      </c>
    </row>
    <row r="907" spans="2:7">
      <c r="B907" s="25" t="s">
        <v>422</v>
      </c>
      <c r="C907" s="31">
        <v>0</v>
      </c>
      <c r="D907" s="32">
        <v>10</v>
      </c>
      <c r="E907" s="32">
        <v>19</v>
      </c>
      <c r="F907" s="32">
        <v>56</v>
      </c>
      <c r="G907" s="32">
        <v>85</v>
      </c>
    </row>
    <row r="908" spans="2:7">
      <c r="B908" s="25" t="s">
        <v>423</v>
      </c>
      <c r="C908" s="31">
        <v>0</v>
      </c>
      <c r="D908" s="32">
        <v>15</v>
      </c>
      <c r="E908" s="32">
        <v>15</v>
      </c>
      <c r="F908" s="32">
        <v>58</v>
      </c>
      <c r="G908" s="32">
        <v>88</v>
      </c>
    </row>
    <row r="909" spans="2:7">
      <c r="B909" s="25" t="s">
        <v>424</v>
      </c>
      <c r="C909" s="31">
        <v>0</v>
      </c>
      <c r="D909" s="32">
        <v>8</v>
      </c>
      <c r="E909" s="32">
        <v>17</v>
      </c>
      <c r="F909" s="32">
        <v>74</v>
      </c>
      <c r="G909" s="32">
        <v>99</v>
      </c>
    </row>
    <row r="910" spans="2:7">
      <c r="B910" s="25" t="s">
        <v>425</v>
      </c>
      <c r="C910" s="31">
        <v>0</v>
      </c>
      <c r="D910" s="32">
        <v>8</v>
      </c>
      <c r="E910" s="32">
        <v>21</v>
      </c>
      <c r="F910" s="32">
        <v>60</v>
      </c>
      <c r="G910" s="32">
        <v>89</v>
      </c>
    </row>
    <row r="911" spans="2:7">
      <c r="B911" s="25" t="s">
        <v>426</v>
      </c>
      <c r="C911" s="31">
        <v>0</v>
      </c>
      <c r="D911" s="32">
        <v>7</v>
      </c>
      <c r="E911" s="32">
        <v>11</v>
      </c>
      <c r="F911" s="32">
        <v>48</v>
      </c>
      <c r="G911" s="32">
        <v>66</v>
      </c>
    </row>
    <row r="912" spans="2:7">
      <c r="B912" s="25" t="s">
        <v>427</v>
      </c>
      <c r="C912" s="31">
        <v>0</v>
      </c>
      <c r="D912" s="32">
        <v>7</v>
      </c>
      <c r="E912" s="32">
        <v>14</v>
      </c>
      <c r="F912" s="32">
        <v>48</v>
      </c>
      <c r="G912" s="32">
        <v>69</v>
      </c>
    </row>
    <row r="913" spans="2:7">
      <c r="B913" s="25" t="s">
        <v>428</v>
      </c>
      <c r="C913" s="31">
        <v>0</v>
      </c>
      <c r="D913" s="32">
        <v>21</v>
      </c>
      <c r="E913" s="32">
        <v>27</v>
      </c>
      <c r="F913" s="32">
        <v>76</v>
      </c>
      <c r="G913" s="32">
        <v>124</v>
      </c>
    </row>
    <row r="914" spans="2:7">
      <c r="B914" s="25" t="s">
        <v>429</v>
      </c>
      <c r="C914" s="31">
        <v>0</v>
      </c>
      <c r="D914" s="32">
        <v>16</v>
      </c>
      <c r="E914" s="32">
        <v>19</v>
      </c>
      <c r="F914" s="32">
        <v>53</v>
      </c>
      <c r="G914" s="32">
        <v>88</v>
      </c>
    </row>
    <row r="915" spans="2:7">
      <c r="B915" s="25" t="s">
        <v>430</v>
      </c>
      <c r="C915" s="31">
        <v>0</v>
      </c>
      <c r="D915" s="32">
        <v>6</v>
      </c>
      <c r="E915" s="32">
        <v>14</v>
      </c>
      <c r="F915" s="32">
        <v>48</v>
      </c>
      <c r="G915" s="32">
        <v>68</v>
      </c>
    </row>
    <row r="916" spans="2:7">
      <c r="B916" s="25" t="s">
        <v>431</v>
      </c>
      <c r="C916" s="31">
        <v>0</v>
      </c>
      <c r="D916" s="32">
        <v>7</v>
      </c>
      <c r="E916" s="32">
        <v>23</v>
      </c>
      <c r="F916" s="32">
        <v>50</v>
      </c>
      <c r="G916" s="32">
        <v>80</v>
      </c>
    </row>
    <row r="917" spans="2:7">
      <c r="B917" s="25" t="s">
        <v>432</v>
      </c>
      <c r="C917" s="31">
        <v>0</v>
      </c>
      <c r="D917" s="32">
        <v>8</v>
      </c>
      <c r="E917" s="32">
        <v>19</v>
      </c>
      <c r="F917" s="32">
        <v>50</v>
      </c>
      <c r="G917" s="32">
        <v>77</v>
      </c>
    </row>
    <row r="918" spans="2:7">
      <c r="B918" s="25" t="s">
        <v>433</v>
      </c>
      <c r="C918" s="31">
        <v>0</v>
      </c>
      <c r="D918" s="32">
        <v>13</v>
      </c>
      <c r="E918" s="32">
        <v>13</v>
      </c>
      <c r="F918" s="32">
        <v>78</v>
      </c>
      <c r="G918" s="32">
        <v>104</v>
      </c>
    </row>
    <row r="919" spans="2:7">
      <c r="B919" s="25" t="s">
        <v>434</v>
      </c>
      <c r="C919" s="31">
        <v>0</v>
      </c>
      <c r="D919" s="32">
        <v>8</v>
      </c>
      <c r="E919" s="32">
        <v>11</v>
      </c>
      <c r="F919" s="32">
        <v>71</v>
      </c>
      <c r="G919" s="32">
        <v>90</v>
      </c>
    </row>
    <row r="920" spans="2:7">
      <c r="B920" s="25" t="s">
        <v>435</v>
      </c>
      <c r="C920" s="31">
        <v>0</v>
      </c>
      <c r="D920" s="32">
        <v>13</v>
      </c>
      <c r="E920" s="32">
        <v>24</v>
      </c>
      <c r="F920" s="32">
        <v>75</v>
      </c>
      <c r="G920" s="32">
        <v>112</v>
      </c>
    </row>
    <row r="921" spans="2:7">
      <c r="B921" s="25" t="s">
        <v>436</v>
      </c>
      <c r="C921" s="31">
        <v>0</v>
      </c>
      <c r="D921" s="32">
        <v>21</v>
      </c>
      <c r="E921" s="32">
        <v>25</v>
      </c>
      <c r="F921" s="32">
        <v>95</v>
      </c>
      <c r="G921" s="32">
        <v>141</v>
      </c>
    </row>
    <row r="922" spans="2:7">
      <c r="B922" s="25" t="s">
        <v>437</v>
      </c>
      <c r="C922" s="31">
        <v>0</v>
      </c>
      <c r="D922" s="32">
        <v>5</v>
      </c>
      <c r="E922" s="32">
        <v>34</v>
      </c>
      <c r="F922" s="32">
        <v>55</v>
      </c>
      <c r="G922" s="32">
        <v>94</v>
      </c>
    </row>
    <row r="923" spans="2:7">
      <c r="B923" s="25" t="s">
        <v>438</v>
      </c>
      <c r="C923" s="31">
        <v>0</v>
      </c>
      <c r="D923" s="32">
        <v>2</v>
      </c>
      <c r="E923" s="32">
        <v>26</v>
      </c>
      <c r="F923" s="32">
        <v>50</v>
      </c>
      <c r="G923" s="32">
        <v>78</v>
      </c>
    </row>
    <row r="924" spans="2:7">
      <c r="B924" s="25" t="s">
        <v>439</v>
      </c>
      <c r="C924" s="31">
        <v>0</v>
      </c>
      <c r="D924" s="32">
        <v>4</v>
      </c>
      <c r="E924" s="32">
        <v>8</v>
      </c>
      <c r="F924" s="32">
        <v>30</v>
      </c>
      <c r="G924" s="32">
        <v>42</v>
      </c>
    </row>
    <row r="925" spans="2:7">
      <c r="B925" s="25" t="s">
        <v>440</v>
      </c>
      <c r="C925" s="31">
        <v>0</v>
      </c>
      <c r="D925" s="32">
        <v>7</v>
      </c>
      <c r="E925" s="32">
        <v>19</v>
      </c>
      <c r="F925" s="32">
        <v>54</v>
      </c>
      <c r="G925" s="32">
        <v>80</v>
      </c>
    </row>
    <row r="926" spans="2:7">
      <c r="B926" s="25" t="s">
        <v>441</v>
      </c>
      <c r="C926" s="31">
        <v>0</v>
      </c>
      <c r="D926" s="32">
        <v>7</v>
      </c>
      <c r="E926" s="32">
        <v>33</v>
      </c>
      <c r="F926" s="32">
        <v>31</v>
      </c>
      <c r="G926" s="32">
        <v>71</v>
      </c>
    </row>
    <row r="927" spans="2:7">
      <c r="B927" s="25" t="s">
        <v>442</v>
      </c>
      <c r="C927" s="31">
        <v>0</v>
      </c>
      <c r="D927" s="32">
        <v>2</v>
      </c>
      <c r="E927" s="32">
        <v>19</v>
      </c>
      <c r="F927" s="32">
        <v>38</v>
      </c>
      <c r="G927" s="32">
        <v>59</v>
      </c>
    </row>
    <row r="928" spans="2:7">
      <c r="B928" s="25" t="s">
        <v>443</v>
      </c>
      <c r="C928" s="31">
        <v>0</v>
      </c>
      <c r="D928" s="32">
        <v>6</v>
      </c>
      <c r="E928" s="32">
        <v>22</v>
      </c>
      <c r="F928" s="32">
        <v>56</v>
      </c>
      <c r="G928" s="32">
        <v>84</v>
      </c>
    </row>
    <row r="929" spans="2:7">
      <c r="B929" s="25" t="s">
        <v>444</v>
      </c>
      <c r="C929" s="31">
        <v>0</v>
      </c>
      <c r="D929" s="32">
        <v>3</v>
      </c>
      <c r="E929" s="32">
        <v>17</v>
      </c>
      <c r="F929" s="32">
        <v>38</v>
      </c>
      <c r="G929" s="32">
        <v>58</v>
      </c>
    </row>
    <row r="930" spans="2:7">
      <c r="B930" s="25" t="s">
        <v>445</v>
      </c>
      <c r="C930" s="31">
        <v>0</v>
      </c>
      <c r="D930" s="32" t="e">
        <f>#REF!</f>
        <v>#REF!</v>
      </c>
      <c r="E930" s="32" t="e">
        <f>#REF!</f>
        <v>#REF!</v>
      </c>
      <c r="F930" s="32" t="e">
        <f>#REF!</f>
        <v>#REF!</v>
      </c>
      <c r="G930" s="32" t="e">
        <f>#REF!</f>
        <v>#REF!</v>
      </c>
    </row>
    <row r="931" spans="2:7">
      <c r="B931" s="25" t="s">
        <v>446</v>
      </c>
      <c r="C931" s="31">
        <v>0</v>
      </c>
      <c r="D931" s="32">
        <v>5</v>
      </c>
      <c r="E931" s="32">
        <v>17</v>
      </c>
      <c r="F931" s="32">
        <v>37</v>
      </c>
      <c r="G931" s="32">
        <v>59</v>
      </c>
    </row>
    <row r="932" spans="2:7">
      <c r="B932" s="25" t="s">
        <v>447</v>
      </c>
      <c r="C932" s="31">
        <v>0</v>
      </c>
      <c r="D932" s="32">
        <v>0</v>
      </c>
      <c r="E932" s="32">
        <v>9</v>
      </c>
      <c r="F932" s="32">
        <v>37</v>
      </c>
      <c r="G932" s="32">
        <v>46</v>
      </c>
    </row>
    <row r="933" spans="2:7">
      <c r="B933" s="25" t="s">
        <v>448</v>
      </c>
      <c r="C933" s="31">
        <v>0</v>
      </c>
      <c r="D933" s="32">
        <v>1</v>
      </c>
      <c r="E933" s="32">
        <v>5</v>
      </c>
      <c r="F933" s="32">
        <v>25</v>
      </c>
      <c r="G933" s="32">
        <v>31</v>
      </c>
    </row>
    <row r="934" spans="2:7">
      <c r="B934" s="25" t="s">
        <v>449</v>
      </c>
      <c r="C934" s="31">
        <v>0</v>
      </c>
      <c r="D934" s="32">
        <v>6</v>
      </c>
      <c r="E934" s="32">
        <v>9</v>
      </c>
      <c r="F934" s="32">
        <v>43</v>
      </c>
      <c r="G934" s="32">
        <v>58</v>
      </c>
    </row>
    <row r="935" spans="2:7">
      <c r="B935" s="25" t="s">
        <v>450</v>
      </c>
      <c r="C935" s="31">
        <v>0</v>
      </c>
      <c r="D935" s="32">
        <v>1</v>
      </c>
      <c r="E935" s="32">
        <v>4</v>
      </c>
      <c r="F935" s="32">
        <v>29</v>
      </c>
      <c r="G935" s="32">
        <v>58</v>
      </c>
    </row>
    <row r="936" spans="2:7">
      <c r="B936" s="25" t="s">
        <v>451</v>
      </c>
      <c r="C936" s="31">
        <v>0</v>
      </c>
      <c r="D936" s="32">
        <v>2</v>
      </c>
      <c r="E936" s="32">
        <v>11</v>
      </c>
      <c r="F936" s="32">
        <v>45</v>
      </c>
      <c r="G936" s="32">
        <v>58</v>
      </c>
    </row>
    <row r="937" spans="2:7">
      <c r="B937" s="25" t="s">
        <v>452</v>
      </c>
      <c r="C937" s="31">
        <v>0</v>
      </c>
      <c r="D937" s="32">
        <v>0</v>
      </c>
      <c r="E937" s="32">
        <v>4</v>
      </c>
      <c r="F937" s="32">
        <v>33</v>
      </c>
      <c r="G937" s="32">
        <v>37</v>
      </c>
    </row>
    <row r="938" spans="2:7">
      <c r="B938" s="25" t="s">
        <v>453</v>
      </c>
      <c r="C938" s="31">
        <v>0</v>
      </c>
      <c r="D938" s="32">
        <v>0</v>
      </c>
      <c r="E938" s="32">
        <v>6</v>
      </c>
      <c r="F938" s="32">
        <v>41</v>
      </c>
      <c r="G938" s="32">
        <v>47</v>
      </c>
    </row>
    <row r="939" spans="2:7">
      <c r="B939" s="25" t="s">
        <v>454</v>
      </c>
      <c r="C939" s="31">
        <v>0</v>
      </c>
      <c r="D939" s="32">
        <v>0</v>
      </c>
      <c r="E939" s="32">
        <v>6</v>
      </c>
      <c r="F939" s="32">
        <v>38</v>
      </c>
      <c r="G939" s="32">
        <v>44</v>
      </c>
    </row>
    <row r="940" spans="2:7">
      <c r="B940" s="25" t="s">
        <v>455</v>
      </c>
      <c r="C940" s="31">
        <v>0</v>
      </c>
      <c r="D940" s="32">
        <v>0</v>
      </c>
      <c r="E940" s="32">
        <v>9</v>
      </c>
      <c r="F940" s="32">
        <v>48</v>
      </c>
      <c r="G940" s="32">
        <v>57</v>
      </c>
    </row>
    <row r="941" spans="2:7">
      <c r="B941" s="25" t="s">
        <v>456</v>
      </c>
      <c r="C941" s="31">
        <v>0</v>
      </c>
      <c r="D941" s="32">
        <v>0</v>
      </c>
      <c r="E941" s="32">
        <v>10</v>
      </c>
      <c r="F941" s="32">
        <v>85</v>
      </c>
      <c r="G941" s="32">
        <v>95</v>
      </c>
    </row>
    <row r="942" spans="2:7">
      <c r="B942" s="25" t="s">
        <v>457</v>
      </c>
      <c r="C942" s="31">
        <v>0</v>
      </c>
      <c r="D942" s="32">
        <v>0</v>
      </c>
      <c r="E942" s="32">
        <v>13</v>
      </c>
      <c r="F942" s="32">
        <v>85</v>
      </c>
      <c r="G942" s="32">
        <v>98</v>
      </c>
    </row>
    <row r="943" spans="2:7">
      <c r="B943" s="25" t="s">
        <v>458</v>
      </c>
      <c r="C943" s="31">
        <v>0</v>
      </c>
      <c r="D943" s="32">
        <v>4</v>
      </c>
      <c r="E943" s="32">
        <v>21</v>
      </c>
      <c r="F943" s="32">
        <v>47</v>
      </c>
      <c r="G943" s="32">
        <v>72</v>
      </c>
    </row>
    <row r="944" spans="2:7">
      <c r="B944" s="25" t="s">
        <v>459</v>
      </c>
      <c r="C944" s="31">
        <v>0</v>
      </c>
      <c r="D944" s="32">
        <v>2</v>
      </c>
      <c r="E944" s="32">
        <v>15</v>
      </c>
      <c r="F944" s="32">
        <v>71</v>
      </c>
      <c r="G944" s="32">
        <v>88</v>
      </c>
    </row>
    <row r="945" spans="2:7">
      <c r="B945" s="25" t="s">
        <v>460</v>
      </c>
      <c r="C945" s="31">
        <v>0</v>
      </c>
      <c r="D945" s="32">
        <v>1</v>
      </c>
      <c r="E945" s="32">
        <v>15</v>
      </c>
      <c r="F945" s="32">
        <v>69</v>
      </c>
      <c r="G945" s="32">
        <v>85</v>
      </c>
    </row>
    <row r="946" spans="2:7">
      <c r="B946" s="25" t="s">
        <v>461</v>
      </c>
      <c r="C946" s="31">
        <v>0</v>
      </c>
      <c r="D946" s="32">
        <v>3</v>
      </c>
      <c r="E946" s="32">
        <v>14</v>
      </c>
      <c r="F946" s="32">
        <v>70</v>
      </c>
      <c r="G946" s="32">
        <v>87</v>
      </c>
    </row>
    <row r="947" spans="2:7">
      <c r="B947" s="25" t="s">
        <v>462</v>
      </c>
      <c r="C947" s="31">
        <v>0</v>
      </c>
      <c r="D947" s="32">
        <v>1</v>
      </c>
      <c r="E947" s="32">
        <v>11</v>
      </c>
      <c r="F947" s="32">
        <v>73</v>
      </c>
      <c r="G947" s="32">
        <v>85</v>
      </c>
    </row>
    <row r="948" spans="2:7">
      <c r="B948" s="25" t="s">
        <v>463</v>
      </c>
      <c r="C948" s="31">
        <v>0</v>
      </c>
      <c r="D948" s="32">
        <v>1</v>
      </c>
      <c r="E948" s="32">
        <v>10</v>
      </c>
      <c r="F948" s="32">
        <v>76</v>
      </c>
      <c r="G948" s="32">
        <v>87</v>
      </c>
    </row>
    <row r="949" spans="2:7">
      <c r="B949" s="25" t="s">
        <v>464</v>
      </c>
      <c r="C949" s="31">
        <v>0</v>
      </c>
      <c r="D949" s="32">
        <v>6</v>
      </c>
      <c r="E949" s="32">
        <v>24</v>
      </c>
      <c r="F949" s="32">
        <v>99</v>
      </c>
      <c r="G949" s="32">
        <v>129</v>
      </c>
    </row>
    <row r="950" spans="2:7">
      <c r="B950" s="25" t="s">
        <v>465</v>
      </c>
      <c r="C950" s="31">
        <v>0</v>
      </c>
      <c r="D950" s="32">
        <v>3</v>
      </c>
      <c r="E950" s="32">
        <v>20</v>
      </c>
      <c r="F950" s="32">
        <v>78</v>
      </c>
      <c r="G950" s="32">
        <v>101</v>
      </c>
    </row>
    <row r="951" spans="2:7">
      <c r="B951" s="25" t="s">
        <v>466</v>
      </c>
      <c r="C951" s="31">
        <v>0</v>
      </c>
      <c r="D951" s="32">
        <v>1</v>
      </c>
      <c r="E951" s="32">
        <v>20</v>
      </c>
      <c r="F951" s="32">
        <v>48</v>
      </c>
      <c r="G951" s="32">
        <v>69</v>
      </c>
    </row>
    <row r="952" spans="2:7">
      <c r="B952" s="25" t="s">
        <v>467</v>
      </c>
      <c r="C952" s="31">
        <v>0</v>
      </c>
      <c r="D952" s="32">
        <v>3</v>
      </c>
      <c r="E952" s="32">
        <v>15</v>
      </c>
      <c r="F952" s="32">
        <v>72</v>
      </c>
      <c r="G952" s="32">
        <v>90</v>
      </c>
    </row>
    <row r="953" spans="2:7">
      <c r="B953" s="25" t="s">
        <v>468</v>
      </c>
      <c r="C953" s="31">
        <v>0</v>
      </c>
      <c r="D953" s="32">
        <v>5</v>
      </c>
      <c r="E953" s="32">
        <v>8</v>
      </c>
      <c r="F953" s="32">
        <v>78</v>
      </c>
      <c r="G953" s="32">
        <v>91</v>
      </c>
    </row>
    <row r="954" spans="2:7">
      <c r="B954" s="25" t="s">
        <v>469</v>
      </c>
      <c r="C954" s="31">
        <v>0</v>
      </c>
      <c r="D954" s="32">
        <v>6</v>
      </c>
      <c r="E954" s="32">
        <v>13</v>
      </c>
      <c r="F954" s="32">
        <v>74</v>
      </c>
      <c r="G954" s="32">
        <v>93</v>
      </c>
    </row>
    <row r="955" spans="2:7">
      <c r="B955" s="25" t="s">
        <v>470</v>
      </c>
      <c r="C955" s="31">
        <v>0</v>
      </c>
      <c r="D955" s="32">
        <v>5</v>
      </c>
      <c r="E955" s="32">
        <v>18</v>
      </c>
      <c r="F955" s="32">
        <v>75</v>
      </c>
      <c r="G955" s="32">
        <v>98</v>
      </c>
    </row>
    <row r="956" spans="2:7">
      <c r="B956" s="25" t="s">
        <v>471</v>
      </c>
      <c r="C956" s="31">
        <v>0</v>
      </c>
      <c r="D956" s="32">
        <v>5</v>
      </c>
      <c r="E956" s="32">
        <v>22</v>
      </c>
      <c r="F956" s="32">
        <v>84</v>
      </c>
      <c r="G956" s="32">
        <v>111</v>
      </c>
    </row>
    <row r="957" spans="2:7">
      <c r="B957" s="25" t="s">
        <v>472</v>
      </c>
      <c r="C957" s="31">
        <v>0</v>
      </c>
      <c r="D957" s="32">
        <v>6</v>
      </c>
      <c r="E957" s="32">
        <v>17</v>
      </c>
      <c r="F957" s="32">
        <v>56</v>
      </c>
      <c r="G957" s="32">
        <v>79</v>
      </c>
    </row>
    <row r="958" spans="2:7">
      <c r="B958" s="25" t="s">
        <v>473</v>
      </c>
      <c r="C958" s="31">
        <v>0</v>
      </c>
      <c r="D958" s="32">
        <v>3</v>
      </c>
      <c r="E958" s="32">
        <v>21</v>
      </c>
      <c r="F958" s="32">
        <v>73</v>
      </c>
      <c r="G958" s="32">
        <v>97</v>
      </c>
    </row>
    <row r="959" spans="2:7">
      <c r="B959" s="25" t="s">
        <v>474</v>
      </c>
      <c r="C959" s="31">
        <v>0</v>
      </c>
      <c r="D959" s="32">
        <v>2</v>
      </c>
      <c r="E959" s="32">
        <v>21</v>
      </c>
      <c r="F959" s="32">
        <v>66</v>
      </c>
      <c r="G959" s="32">
        <v>89</v>
      </c>
    </row>
    <row r="960" spans="2:7">
      <c r="B960" s="25" t="s">
        <v>475</v>
      </c>
      <c r="C960" s="31">
        <v>0</v>
      </c>
      <c r="D960" s="32">
        <v>3</v>
      </c>
      <c r="E960" s="32">
        <v>17</v>
      </c>
      <c r="F960" s="32">
        <v>64</v>
      </c>
      <c r="G960" s="32">
        <v>84</v>
      </c>
    </row>
    <row r="961" spans="2:7">
      <c r="B961" s="25" t="s">
        <v>476</v>
      </c>
      <c r="C961" s="31">
        <v>0</v>
      </c>
      <c r="D961" s="32">
        <v>6</v>
      </c>
      <c r="E961" s="32">
        <v>15</v>
      </c>
      <c r="F961" s="32">
        <v>61</v>
      </c>
      <c r="G961" s="32">
        <v>82</v>
      </c>
    </row>
    <row r="962" spans="2:7">
      <c r="B962" s="25" t="s">
        <v>477</v>
      </c>
      <c r="C962" s="31">
        <v>0</v>
      </c>
      <c r="D962" s="32">
        <v>1</v>
      </c>
      <c r="E962" s="32">
        <v>15</v>
      </c>
      <c r="F962" s="32">
        <v>59</v>
      </c>
      <c r="G962" s="32">
        <v>75</v>
      </c>
    </row>
    <row r="963" spans="2:7">
      <c r="B963" s="25" t="s">
        <v>478</v>
      </c>
      <c r="C963" s="31">
        <v>0</v>
      </c>
      <c r="D963" s="32">
        <v>3</v>
      </c>
      <c r="E963" s="32">
        <v>20</v>
      </c>
      <c r="F963" s="32">
        <v>57</v>
      </c>
      <c r="G963" s="32">
        <v>80</v>
      </c>
    </row>
    <row r="964" spans="2:7">
      <c r="B964" s="25" t="s">
        <v>479</v>
      </c>
      <c r="C964" s="31">
        <v>0</v>
      </c>
      <c r="D964" s="32">
        <v>6</v>
      </c>
      <c r="E964" s="32">
        <v>17</v>
      </c>
      <c r="F964" s="32">
        <v>69</v>
      </c>
      <c r="G964" s="32">
        <v>92</v>
      </c>
    </row>
    <row r="965" spans="2:7">
      <c r="B965" s="25" t="s">
        <v>480</v>
      </c>
      <c r="C965" s="31">
        <v>0</v>
      </c>
      <c r="D965" s="32">
        <v>4</v>
      </c>
      <c r="E965" s="32">
        <v>11</v>
      </c>
      <c r="F965" s="32">
        <v>68</v>
      </c>
      <c r="G965" s="32">
        <v>83</v>
      </c>
    </row>
    <row r="966" spans="2:7">
      <c r="B966" s="25" t="s">
        <v>481</v>
      </c>
      <c r="C966" s="31">
        <v>0</v>
      </c>
      <c r="D966" s="32">
        <v>1</v>
      </c>
      <c r="E966" s="32">
        <v>9</v>
      </c>
      <c r="F966" s="32">
        <v>63</v>
      </c>
      <c r="G966" s="32">
        <v>73</v>
      </c>
    </row>
    <row r="967" spans="2:7">
      <c r="B967" s="25" t="s">
        <v>482</v>
      </c>
      <c r="C967" s="31">
        <v>0</v>
      </c>
      <c r="D967" s="32">
        <v>3</v>
      </c>
      <c r="E967" s="32">
        <v>19</v>
      </c>
      <c r="F967" s="32">
        <v>76</v>
      </c>
      <c r="G967" s="32">
        <v>98</v>
      </c>
    </row>
    <row r="968" spans="2:7">
      <c r="B968" s="25" t="s">
        <v>483</v>
      </c>
      <c r="C968" s="31">
        <v>0</v>
      </c>
      <c r="D968" s="32">
        <v>3</v>
      </c>
      <c r="E968" s="32">
        <v>26</v>
      </c>
      <c r="F968" s="32">
        <v>62</v>
      </c>
      <c r="G968" s="32">
        <v>91</v>
      </c>
    </row>
    <row r="969" spans="2:7">
      <c r="B969" s="25" t="s">
        <v>484</v>
      </c>
      <c r="C969" s="31">
        <v>0</v>
      </c>
      <c r="D969" s="32">
        <v>3</v>
      </c>
      <c r="E969" s="32">
        <v>19</v>
      </c>
      <c r="F969" s="32">
        <v>62</v>
      </c>
      <c r="G969" s="32">
        <v>84</v>
      </c>
    </row>
    <row r="970" spans="2:7">
      <c r="B970" s="25" t="s">
        <v>485</v>
      </c>
      <c r="C970" s="31">
        <v>0</v>
      </c>
      <c r="D970" s="32">
        <v>2</v>
      </c>
      <c r="E970" s="32">
        <v>9</v>
      </c>
      <c r="F970" s="32">
        <v>49</v>
      </c>
      <c r="G970" s="32">
        <v>60</v>
      </c>
    </row>
    <row r="971" spans="2:7">
      <c r="B971" s="25" t="s">
        <v>486</v>
      </c>
      <c r="C971" s="31">
        <v>0</v>
      </c>
      <c r="D971" s="32">
        <v>2</v>
      </c>
      <c r="E971" s="32">
        <v>9</v>
      </c>
      <c r="F971" s="32">
        <v>49</v>
      </c>
      <c r="G971" s="32">
        <v>60</v>
      </c>
    </row>
    <row r="972" spans="2:7">
      <c r="B972" s="25" t="s">
        <v>487</v>
      </c>
      <c r="C972" s="31">
        <v>0</v>
      </c>
      <c r="D972" s="32">
        <v>2</v>
      </c>
      <c r="E972" s="32">
        <v>9</v>
      </c>
      <c r="F972" s="32">
        <v>49</v>
      </c>
      <c r="G972" s="32">
        <v>60</v>
      </c>
    </row>
    <row r="973" spans="2:7">
      <c r="B973" s="25" t="s">
        <v>488</v>
      </c>
      <c r="C973" s="31">
        <v>0</v>
      </c>
      <c r="D973" s="32">
        <v>22</v>
      </c>
      <c r="E973" s="32">
        <v>26</v>
      </c>
      <c r="F973" s="32">
        <v>75</v>
      </c>
      <c r="G973" s="32">
        <v>110</v>
      </c>
    </row>
    <row r="974" spans="2:7">
      <c r="B974" s="25" t="s">
        <v>489</v>
      </c>
      <c r="C974" s="31">
        <v>0</v>
      </c>
      <c r="D974" s="32">
        <v>13</v>
      </c>
      <c r="E974" s="32">
        <v>28</v>
      </c>
      <c r="F974" s="32">
        <v>85</v>
      </c>
      <c r="G974" s="32">
        <v>118</v>
      </c>
    </row>
    <row r="975" spans="2:7">
      <c r="B975" s="25" t="s">
        <v>490</v>
      </c>
      <c r="C975" s="31">
        <v>0</v>
      </c>
      <c r="D975" s="32">
        <v>36</v>
      </c>
      <c r="E975" s="32">
        <v>35</v>
      </c>
      <c r="F975" s="32">
        <v>71</v>
      </c>
      <c r="G975" s="32">
        <v>134</v>
      </c>
    </row>
    <row r="976" spans="2:7">
      <c r="B976" s="25" t="s">
        <v>491</v>
      </c>
      <c r="C976" s="31">
        <v>0</v>
      </c>
      <c r="D976" s="32">
        <v>20</v>
      </c>
      <c r="E976" s="32">
        <v>27</v>
      </c>
      <c r="F976" s="32">
        <v>82</v>
      </c>
      <c r="G976" s="32">
        <v>120</v>
      </c>
    </row>
    <row r="977" spans="2:7">
      <c r="B977" s="25" t="s">
        <v>492</v>
      </c>
      <c r="C977" s="31">
        <v>0</v>
      </c>
      <c r="D977" s="32">
        <v>25</v>
      </c>
      <c r="E977" s="32">
        <v>27</v>
      </c>
      <c r="F977" s="32">
        <v>64</v>
      </c>
      <c r="G977" s="32">
        <v>116</v>
      </c>
    </row>
    <row r="978" spans="2:7">
      <c r="B978" s="25" t="s">
        <v>493</v>
      </c>
      <c r="C978" s="31">
        <v>0</v>
      </c>
      <c r="D978" s="32">
        <v>13</v>
      </c>
      <c r="E978" s="32">
        <v>19</v>
      </c>
      <c r="F978" s="32">
        <v>43</v>
      </c>
      <c r="G978" s="32">
        <v>73</v>
      </c>
    </row>
    <row r="979" spans="2:7">
      <c r="B979" s="25" t="s">
        <v>494</v>
      </c>
      <c r="C979" s="31">
        <v>0</v>
      </c>
      <c r="D979" s="32">
        <v>20</v>
      </c>
      <c r="E979" s="32">
        <v>29</v>
      </c>
      <c r="F979" s="32">
        <v>66</v>
      </c>
      <c r="G979" s="32">
        <v>112</v>
      </c>
    </row>
    <row r="980" spans="2:7">
      <c r="B980" s="25" t="s">
        <v>495</v>
      </c>
      <c r="C980" s="31">
        <v>0</v>
      </c>
      <c r="D980" s="32">
        <v>24</v>
      </c>
      <c r="E980" s="32">
        <v>23</v>
      </c>
      <c r="F980" s="32">
        <v>53</v>
      </c>
      <c r="G980" s="32">
        <v>94</v>
      </c>
    </row>
    <row r="981" spans="2:7">
      <c r="B981" s="25" t="s">
        <v>496</v>
      </c>
      <c r="C981" s="31">
        <v>0</v>
      </c>
      <c r="D981" s="32">
        <v>7</v>
      </c>
      <c r="E981" s="32">
        <v>18</v>
      </c>
      <c r="F981" s="32">
        <v>33</v>
      </c>
      <c r="G981" s="32">
        <v>58</v>
      </c>
    </row>
    <row r="982" spans="2:7">
      <c r="B982" s="25" t="s">
        <v>497</v>
      </c>
      <c r="C982" s="31">
        <v>0</v>
      </c>
      <c r="D982" s="32">
        <v>14</v>
      </c>
      <c r="E982" s="32">
        <v>25</v>
      </c>
      <c r="F982" s="32">
        <v>64</v>
      </c>
      <c r="G982" s="32">
        <v>100</v>
      </c>
    </row>
    <row r="983" spans="2:7">
      <c r="B983" s="25" t="s">
        <v>498</v>
      </c>
      <c r="C983" s="31">
        <v>0</v>
      </c>
      <c r="D983" s="32">
        <v>19</v>
      </c>
      <c r="E983" s="32">
        <v>40</v>
      </c>
      <c r="F983" s="32">
        <v>56</v>
      </c>
      <c r="G983" s="32">
        <v>107</v>
      </c>
    </row>
    <row r="984" spans="2:7">
      <c r="B984" s="25" t="s">
        <v>499</v>
      </c>
      <c r="C984" s="31">
        <v>0</v>
      </c>
      <c r="D984" s="32">
        <v>38</v>
      </c>
      <c r="E984" s="32">
        <v>23</v>
      </c>
      <c r="F984" s="32">
        <v>50</v>
      </c>
      <c r="G984" s="32">
        <v>106</v>
      </c>
    </row>
    <row r="985" spans="2:7" ht="12" customHeight="1">
      <c r="B985" s="25" t="s">
        <v>500</v>
      </c>
      <c r="C985" s="31">
        <v>0</v>
      </c>
      <c r="D985" s="32">
        <v>47</v>
      </c>
      <c r="E985" s="32">
        <v>17</v>
      </c>
      <c r="F985" s="32">
        <v>41</v>
      </c>
      <c r="G985" s="32">
        <v>101</v>
      </c>
    </row>
    <row r="986" spans="2:7" ht="12" customHeight="1">
      <c r="B986" s="25" t="s">
        <v>501</v>
      </c>
      <c r="C986" s="31">
        <v>0</v>
      </c>
      <c r="D986" s="32">
        <v>32</v>
      </c>
      <c r="E986" s="32">
        <v>21</v>
      </c>
      <c r="F986" s="32">
        <v>61</v>
      </c>
      <c r="G986" s="32">
        <v>108</v>
      </c>
    </row>
    <row r="987" spans="2:7" ht="12" customHeight="1">
      <c r="B987" s="25" t="s">
        <v>502</v>
      </c>
      <c r="C987" s="31">
        <v>0</v>
      </c>
      <c r="D987" s="32">
        <v>31</v>
      </c>
      <c r="E987" s="32">
        <v>16</v>
      </c>
      <c r="F987" s="32">
        <v>74</v>
      </c>
      <c r="G987" s="32">
        <v>115</v>
      </c>
    </row>
    <row r="988" spans="2:7" ht="12" customHeight="1">
      <c r="B988" s="25" t="s">
        <v>503</v>
      </c>
      <c r="C988" s="31">
        <v>0</v>
      </c>
      <c r="D988" s="32">
        <v>31</v>
      </c>
      <c r="E988" s="32">
        <v>16</v>
      </c>
      <c r="F988" s="32">
        <v>74</v>
      </c>
      <c r="G988" s="32">
        <v>115</v>
      </c>
    </row>
    <row r="989" spans="2:7" ht="12" customHeight="1">
      <c r="B989" s="25" t="s">
        <v>504</v>
      </c>
      <c r="C989" s="31">
        <v>0</v>
      </c>
      <c r="D989" s="32">
        <v>18</v>
      </c>
      <c r="E989" s="32">
        <v>12</v>
      </c>
      <c r="F989" s="32">
        <v>52</v>
      </c>
      <c r="G989" s="32">
        <v>82</v>
      </c>
    </row>
    <row r="990" spans="2:7" ht="12" customHeight="1">
      <c r="B990" s="25" t="s">
        <v>505</v>
      </c>
      <c r="C990" s="31">
        <v>0</v>
      </c>
      <c r="D990" s="32">
        <v>8</v>
      </c>
      <c r="E990" s="32">
        <v>5</v>
      </c>
      <c r="F990" s="32">
        <v>59</v>
      </c>
      <c r="G990" s="32">
        <v>72</v>
      </c>
    </row>
    <row r="991" spans="2:7" ht="12" customHeight="1">
      <c r="B991" s="25" t="s">
        <v>506</v>
      </c>
      <c r="C991" s="31">
        <v>0</v>
      </c>
      <c r="D991" s="32">
        <v>11</v>
      </c>
      <c r="E991" s="32">
        <v>8</v>
      </c>
      <c r="F991" s="32">
        <v>44</v>
      </c>
      <c r="G991" s="32">
        <v>63</v>
      </c>
    </row>
    <row r="992" spans="2:7" ht="12" customHeight="1">
      <c r="B992" s="25" t="s">
        <v>507</v>
      </c>
      <c r="C992" s="31">
        <v>0</v>
      </c>
      <c r="D992" s="32">
        <v>10</v>
      </c>
      <c r="E992" s="32">
        <v>11</v>
      </c>
      <c r="F992" s="32">
        <v>55</v>
      </c>
      <c r="G992" s="32">
        <v>76</v>
      </c>
    </row>
    <row r="993" spans="2:7" ht="12" customHeight="1">
      <c r="B993" s="25" t="s">
        <v>508</v>
      </c>
      <c r="C993" s="31">
        <v>0</v>
      </c>
      <c r="D993" s="32">
        <f>D234</f>
        <v>7</v>
      </c>
      <c r="E993" s="32">
        <f>E234</f>
        <v>12</v>
      </c>
      <c r="F993" s="32">
        <f>F234</f>
        <v>36</v>
      </c>
      <c r="G993" s="32">
        <f>G234</f>
        <v>55</v>
      </c>
    </row>
    <row r="994" spans="2:7" ht="12" customHeight="1">
      <c r="B994" s="25" t="s">
        <v>509</v>
      </c>
      <c r="C994" s="31">
        <v>0</v>
      </c>
      <c r="D994" s="32">
        <v>5</v>
      </c>
      <c r="E994" s="32">
        <v>9</v>
      </c>
      <c r="F994" s="32">
        <v>43</v>
      </c>
      <c r="G994" s="32">
        <v>57</v>
      </c>
    </row>
    <row r="995" spans="2:7" ht="12" customHeight="1">
      <c r="B995" s="25" t="s">
        <v>510</v>
      </c>
      <c r="C995" s="31">
        <v>0</v>
      </c>
      <c r="D995" s="32">
        <v>12</v>
      </c>
      <c r="E995" s="32">
        <v>11</v>
      </c>
      <c r="F995" s="32">
        <v>51</v>
      </c>
      <c r="G995" s="32">
        <v>74</v>
      </c>
    </row>
    <row r="996" spans="2:7" ht="12" customHeight="1">
      <c r="B996" s="25" t="s">
        <v>961</v>
      </c>
      <c r="C996" s="31">
        <v>0</v>
      </c>
      <c r="D996" s="90">
        <v>10</v>
      </c>
      <c r="E996" s="90">
        <v>13</v>
      </c>
      <c r="F996" s="90">
        <v>48</v>
      </c>
      <c r="G996" s="90">
        <v>71</v>
      </c>
    </row>
    <row r="997" spans="2:7" ht="12" customHeight="1">
      <c r="B997" s="25" t="s">
        <v>963</v>
      </c>
      <c r="C997" s="31">
        <v>0</v>
      </c>
      <c r="D997" s="90">
        <v>12</v>
      </c>
      <c r="E997" s="90">
        <v>20</v>
      </c>
      <c r="F997" s="90">
        <v>68</v>
      </c>
      <c r="G997" s="90">
        <v>98</v>
      </c>
    </row>
    <row r="998" spans="2:7" ht="12" customHeight="1">
      <c r="B998" s="25" t="s">
        <v>965</v>
      </c>
      <c r="C998" s="31">
        <v>0</v>
      </c>
      <c r="D998" s="90">
        <v>9</v>
      </c>
      <c r="E998" s="90">
        <v>17</v>
      </c>
      <c r="F998" s="90">
        <v>50</v>
      </c>
      <c r="G998" s="90">
        <v>74</v>
      </c>
    </row>
    <row r="999" spans="2:7" ht="12" customHeight="1">
      <c r="B999" s="25" t="s">
        <v>967</v>
      </c>
      <c r="C999" s="31">
        <v>0</v>
      </c>
      <c r="D999" s="90">
        <v>11</v>
      </c>
      <c r="E999" s="90">
        <v>7</v>
      </c>
      <c r="F999" s="90">
        <v>44</v>
      </c>
      <c r="G999" s="90">
        <v>60</v>
      </c>
    </row>
    <row r="1000" spans="2:7" ht="12" customHeight="1">
      <c r="B1000" s="25" t="s">
        <v>970</v>
      </c>
      <c r="C1000" s="31">
        <v>0</v>
      </c>
      <c r="D1000" s="90">
        <v>2</v>
      </c>
      <c r="E1000" s="90">
        <v>0</v>
      </c>
      <c r="F1000" s="90">
        <v>35</v>
      </c>
      <c r="G1000" s="90">
        <v>35</v>
      </c>
    </row>
    <row r="1001" spans="2:7" ht="12" customHeight="1">
      <c r="B1001" s="25" t="s">
        <v>972</v>
      </c>
      <c r="C1001" s="31">
        <v>0</v>
      </c>
      <c r="D1001" s="90">
        <v>2</v>
      </c>
      <c r="E1001" s="90">
        <v>6</v>
      </c>
      <c r="F1001" s="90">
        <v>73</v>
      </c>
      <c r="G1001" s="90">
        <v>79</v>
      </c>
    </row>
    <row r="1002" spans="2:7" ht="12" customHeight="1">
      <c r="B1002" s="25" t="s">
        <v>973</v>
      </c>
      <c r="C1002" s="31">
        <v>0</v>
      </c>
      <c r="D1002" s="90">
        <v>5</v>
      </c>
      <c r="E1002" s="90">
        <v>5</v>
      </c>
      <c r="F1002" s="90">
        <v>59</v>
      </c>
      <c r="G1002" s="90">
        <v>67</v>
      </c>
    </row>
    <row r="1003" spans="2:7" ht="12" customHeight="1">
      <c r="B1003" s="25" t="s">
        <v>976</v>
      </c>
      <c r="C1003" s="31">
        <v>0</v>
      </c>
      <c r="D1003" s="90">
        <v>8</v>
      </c>
      <c r="E1003" s="90">
        <v>12</v>
      </c>
      <c r="F1003" s="90">
        <v>50</v>
      </c>
      <c r="G1003" s="90">
        <v>68</v>
      </c>
    </row>
    <row r="1004" spans="2:7" ht="12" customHeight="1">
      <c r="B1004" s="25" t="s">
        <v>979</v>
      </c>
      <c r="C1004" s="31">
        <v>0</v>
      </c>
      <c r="D1004" s="90">
        <v>4</v>
      </c>
      <c r="E1004" s="90">
        <v>14</v>
      </c>
      <c r="F1004" s="90">
        <v>43</v>
      </c>
      <c r="G1004" s="90">
        <v>60</v>
      </c>
    </row>
    <row r="1005" spans="2:7" ht="12" customHeight="1">
      <c r="B1005" s="25" t="s">
        <v>981</v>
      </c>
      <c r="C1005" s="31">
        <v>0</v>
      </c>
      <c r="D1005" s="90">
        <v>6</v>
      </c>
      <c r="E1005" s="90">
        <v>7</v>
      </c>
      <c r="F1005" s="90">
        <v>50</v>
      </c>
      <c r="G1005" s="90">
        <v>62</v>
      </c>
    </row>
    <row r="1006" spans="2:7" ht="12" customHeight="1">
      <c r="B1006" s="25" t="s">
        <v>984</v>
      </c>
      <c r="C1006" s="31">
        <v>0</v>
      </c>
      <c r="D1006" s="90">
        <v>3</v>
      </c>
      <c r="E1006" s="90">
        <v>16</v>
      </c>
      <c r="F1006" s="90">
        <v>66</v>
      </c>
      <c r="G1006" s="90">
        <v>83</v>
      </c>
    </row>
    <row r="1007" spans="2:7" ht="12" customHeight="1">
      <c r="B1007" s="25" t="s">
        <v>986</v>
      </c>
      <c r="C1007" s="31">
        <v>0</v>
      </c>
      <c r="D1007" s="90">
        <v>2</v>
      </c>
      <c r="E1007" s="90">
        <v>14</v>
      </c>
      <c r="F1007" s="90">
        <v>74</v>
      </c>
      <c r="G1007" s="90">
        <v>88</v>
      </c>
    </row>
    <row r="1008" spans="2:7" ht="12" customHeight="1">
      <c r="B1008" s="25" t="s">
        <v>988</v>
      </c>
      <c r="C1008" s="31">
        <v>0</v>
      </c>
      <c r="D1008" s="90">
        <v>3</v>
      </c>
      <c r="E1008" s="90">
        <v>16</v>
      </c>
      <c r="F1008" s="90">
        <v>66</v>
      </c>
      <c r="G1008" s="90">
        <v>83</v>
      </c>
    </row>
    <row r="1009" spans="2:7" ht="12" customHeight="1">
      <c r="B1009" s="25" t="s">
        <v>990</v>
      </c>
      <c r="C1009" s="31">
        <v>0</v>
      </c>
      <c r="D1009" s="90">
        <v>0</v>
      </c>
      <c r="E1009" s="90">
        <v>8</v>
      </c>
      <c r="F1009" s="90">
        <v>78</v>
      </c>
      <c r="G1009" s="90">
        <v>86</v>
      </c>
    </row>
    <row r="1010" spans="2:7" ht="12" customHeight="1">
      <c r="B1010" s="25" t="s">
        <v>991</v>
      </c>
      <c r="C1010" s="31">
        <v>0</v>
      </c>
      <c r="D1010" s="90">
        <v>1</v>
      </c>
      <c r="E1010" s="90">
        <v>15</v>
      </c>
      <c r="F1010" s="90">
        <v>67</v>
      </c>
      <c r="G1010" s="90">
        <v>82</v>
      </c>
    </row>
    <row r="1011" spans="2:7" ht="12" customHeight="1">
      <c r="B1011" s="25" t="s">
        <v>994</v>
      </c>
      <c r="C1011" s="31">
        <v>0</v>
      </c>
      <c r="D1011" s="90">
        <v>1</v>
      </c>
      <c r="E1011" s="90">
        <v>19</v>
      </c>
      <c r="F1011" s="90">
        <v>49</v>
      </c>
      <c r="G1011" s="90">
        <v>68</v>
      </c>
    </row>
    <row r="1012" spans="2:7" ht="12" customHeight="1">
      <c r="B1012" s="25" t="s">
        <v>995</v>
      </c>
      <c r="C1012" s="31">
        <v>0</v>
      </c>
      <c r="D1012" s="90">
        <v>1</v>
      </c>
      <c r="E1012" s="90">
        <v>16</v>
      </c>
      <c r="F1012" s="90">
        <v>51</v>
      </c>
      <c r="G1012" s="90">
        <v>67</v>
      </c>
    </row>
    <row r="1013" spans="2:7" ht="12" customHeight="1">
      <c r="B1013" s="25" t="s">
        <v>997</v>
      </c>
      <c r="C1013" s="31">
        <v>0</v>
      </c>
      <c r="D1013" s="90">
        <v>2</v>
      </c>
      <c r="E1013" s="90">
        <v>24</v>
      </c>
      <c r="F1013" s="90">
        <v>65</v>
      </c>
      <c r="G1013" s="90">
        <v>88</v>
      </c>
    </row>
    <row r="1014" spans="2:7" ht="12" customHeight="1">
      <c r="B1014" s="25" t="s">
        <v>999</v>
      </c>
      <c r="C1014" s="31">
        <v>0</v>
      </c>
      <c r="D1014" s="90">
        <v>2</v>
      </c>
      <c r="E1014" s="90">
        <v>17</v>
      </c>
      <c r="F1014" s="90">
        <v>63</v>
      </c>
      <c r="G1014" s="90">
        <v>79</v>
      </c>
    </row>
    <row r="1015" spans="2:7" ht="12" customHeight="1">
      <c r="B1015" s="25" t="s">
        <v>1001</v>
      </c>
      <c r="C1015" s="31">
        <v>0</v>
      </c>
      <c r="D1015" s="90">
        <v>2</v>
      </c>
      <c r="E1015" s="90">
        <v>14</v>
      </c>
      <c r="F1015" s="90">
        <v>58</v>
      </c>
      <c r="G1015" s="90">
        <v>72</v>
      </c>
    </row>
    <row r="1016" spans="2:7" ht="12" customHeight="1">
      <c r="B1016" s="25" t="s">
        <v>1002</v>
      </c>
      <c r="C1016" s="31">
        <v>0</v>
      </c>
      <c r="D1016" s="90">
        <v>4</v>
      </c>
      <c r="E1016" s="90">
        <v>8</v>
      </c>
      <c r="F1016" s="90">
        <v>50</v>
      </c>
      <c r="G1016" s="90">
        <v>73</v>
      </c>
    </row>
    <row r="1017" spans="2:7" ht="12" customHeight="1">
      <c r="B1017" s="25" t="s">
        <v>1006</v>
      </c>
      <c r="C1017" s="31">
        <v>0</v>
      </c>
      <c r="D1017" s="90">
        <v>13</v>
      </c>
      <c r="E1017" s="90">
        <v>17</v>
      </c>
      <c r="F1017" s="90">
        <v>60</v>
      </c>
      <c r="G1017" s="90">
        <v>73</v>
      </c>
    </row>
    <row r="1018" spans="2:7" ht="12" customHeight="1">
      <c r="B1018" s="25" t="s">
        <v>1007</v>
      </c>
      <c r="C1018" s="31">
        <v>0</v>
      </c>
      <c r="D1018" s="90">
        <v>6</v>
      </c>
      <c r="E1018" s="90">
        <v>17</v>
      </c>
      <c r="F1018" s="90">
        <v>52</v>
      </c>
      <c r="G1018" s="90">
        <v>72</v>
      </c>
    </row>
    <row r="1019" spans="2:7" ht="12" customHeight="1">
      <c r="B1019" s="25" t="s">
        <v>1009</v>
      </c>
      <c r="C1019" s="31">
        <v>0</v>
      </c>
      <c r="D1019" s="90">
        <v>3</v>
      </c>
      <c r="E1019" s="90">
        <v>14</v>
      </c>
      <c r="F1019" s="90">
        <v>64</v>
      </c>
      <c r="G1019" s="90">
        <v>78</v>
      </c>
    </row>
    <row r="1020" spans="2:7" ht="12" customHeight="1">
      <c r="B1020" s="25" t="s">
        <v>1011</v>
      </c>
      <c r="C1020" s="31">
        <v>0</v>
      </c>
      <c r="D1020" s="90">
        <v>4</v>
      </c>
      <c r="E1020" s="90">
        <v>14</v>
      </c>
      <c r="F1020" s="90">
        <v>63</v>
      </c>
      <c r="G1020" s="90">
        <v>79</v>
      </c>
    </row>
    <row r="1021" spans="2:7" ht="12" customHeight="1">
      <c r="B1021" s="25" t="s">
        <v>1013</v>
      </c>
      <c r="C1021" s="31">
        <v>0</v>
      </c>
      <c r="D1021" s="90">
        <v>6</v>
      </c>
      <c r="E1021" s="90">
        <v>20</v>
      </c>
      <c r="F1021" s="90">
        <v>40</v>
      </c>
      <c r="G1021" s="90">
        <v>88</v>
      </c>
    </row>
    <row r="1022" spans="2:7" ht="12" customHeight="1">
      <c r="B1022" s="25" t="s">
        <v>1016</v>
      </c>
      <c r="C1022" s="31">
        <v>0</v>
      </c>
      <c r="D1022" s="90">
        <v>4</v>
      </c>
      <c r="E1022" s="90">
        <v>10</v>
      </c>
      <c r="F1022" s="90">
        <v>50</v>
      </c>
      <c r="G1022" s="90">
        <v>63</v>
      </c>
    </row>
    <row r="1023" spans="2:7" ht="12" customHeight="1">
      <c r="B1023" s="25" t="s">
        <v>1017</v>
      </c>
      <c r="C1023" s="31">
        <v>0</v>
      </c>
      <c r="D1023" s="90">
        <v>5</v>
      </c>
      <c r="E1023" s="90">
        <v>18</v>
      </c>
      <c r="F1023" s="90">
        <v>60</v>
      </c>
      <c r="G1023" s="90">
        <v>82</v>
      </c>
    </row>
    <row r="1024" spans="2:7" ht="12" customHeight="1">
      <c r="B1024" s="25" t="s">
        <v>1020</v>
      </c>
      <c r="C1024" s="31">
        <v>0</v>
      </c>
      <c r="D1024" s="90">
        <v>6</v>
      </c>
      <c r="E1024" s="90">
        <v>14</v>
      </c>
      <c r="F1024" s="90">
        <v>54</v>
      </c>
      <c r="G1024" s="90">
        <v>72</v>
      </c>
    </row>
    <row r="1025" spans="2:7" ht="12" customHeight="1">
      <c r="B1025" s="25" t="s">
        <v>1021</v>
      </c>
      <c r="C1025" s="31">
        <v>0</v>
      </c>
      <c r="D1025" s="90">
        <v>2</v>
      </c>
      <c r="E1025" s="90">
        <v>16</v>
      </c>
      <c r="F1025" s="90">
        <v>68</v>
      </c>
      <c r="G1025" s="90">
        <v>84</v>
      </c>
    </row>
    <row r="1026" spans="2:7">
      <c r="B1026" s="25" t="s">
        <v>1023</v>
      </c>
      <c r="C1026" s="31">
        <v>0</v>
      </c>
      <c r="D1026" s="90">
        <v>2</v>
      </c>
      <c r="E1026" s="90">
        <v>19</v>
      </c>
      <c r="F1026" s="90">
        <v>44</v>
      </c>
      <c r="G1026" s="90">
        <v>63</v>
      </c>
    </row>
    <row r="1027" spans="2:7">
      <c r="B1027" s="25" t="s">
        <v>1026</v>
      </c>
      <c r="C1027" s="31">
        <v>0</v>
      </c>
      <c r="D1027" s="90">
        <v>2</v>
      </c>
      <c r="E1027" s="90">
        <v>20</v>
      </c>
      <c r="F1027" s="90">
        <v>48</v>
      </c>
      <c r="G1027" s="90">
        <v>68</v>
      </c>
    </row>
    <row r="1028" spans="2:7">
      <c r="B1028" s="25" t="s">
        <v>1027</v>
      </c>
      <c r="C1028" s="31">
        <v>0</v>
      </c>
      <c r="D1028" s="90">
        <v>5</v>
      </c>
      <c r="E1028" s="90">
        <v>16</v>
      </c>
      <c r="F1028" s="90">
        <v>61</v>
      </c>
      <c r="G1028" s="90">
        <v>80</v>
      </c>
    </row>
    <row r="1029" spans="2:7">
      <c r="B1029" s="25" t="s">
        <v>1029</v>
      </c>
      <c r="C1029" s="31">
        <v>0</v>
      </c>
      <c r="D1029" s="90">
        <v>10</v>
      </c>
      <c r="E1029" s="90">
        <v>18</v>
      </c>
      <c r="F1029" s="90">
        <v>54</v>
      </c>
      <c r="G1029" s="90">
        <v>79</v>
      </c>
    </row>
    <row r="1030" spans="2:7">
      <c r="B1030" s="25" t="s">
        <v>1031</v>
      </c>
      <c r="C1030" s="31">
        <v>0</v>
      </c>
      <c r="D1030" s="90">
        <v>9</v>
      </c>
      <c r="E1030" s="90">
        <v>12</v>
      </c>
      <c r="F1030" s="90">
        <v>53</v>
      </c>
      <c r="G1030" s="90">
        <v>71</v>
      </c>
    </row>
    <row r="1031" spans="2:7">
      <c r="B1031" s="25" t="s">
        <v>1033</v>
      </c>
      <c r="C1031" s="31">
        <v>0</v>
      </c>
      <c r="D1031" s="90">
        <v>8</v>
      </c>
      <c r="E1031" s="90">
        <v>11</v>
      </c>
      <c r="F1031" s="90">
        <v>57</v>
      </c>
      <c r="G1031" s="90">
        <v>76</v>
      </c>
    </row>
    <row r="1032" spans="2:7">
      <c r="B1032" s="25" t="s">
        <v>1035</v>
      </c>
      <c r="C1032" s="31">
        <v>0</v>
      </c>
      <c r="D1032" s="90">
        <v>5</v>
      </c>
      <c r="E1032" s="90">
        <v>10</v>
      </c>
      <c r="F1032" s="90">
        <v>53</v>
      </c>
      <c r="G1032" s="90">
        <v>68</v>
      </c>
    </row>
    <row r="1033" spans="2:7">
      <c r="B1033" s="25" t="s">
        <v>1037</v>
      </c>
      <c r="C1033" s="31">
        <v>0</v>
      </c>
      <c r="D1033" s="90">
        <v>2</v>
      </c>
      <c r="E1033" s="90">
        <v>14</v>
      </c>
      <c r="F1033" s="90">
        <v>63</v>
      </c>
      <c r="G1033" s="90">
        <v>79</v>
      </c>
    </row>
    <row r="1034" spans="2:7">
      <c r="B1034" s="25" t="s">
        <v>1039</v>
      </c>
      <c r="C1034" s="31">
        <v>0</v>
      </c>
      <c r="D1034" s="90">
        <v>4</v>
      </c>
      <c r="E1034" s="90">
        <v>12</v>
      </c>
      <c r="F1034" s="90">
        <v>68</v>
      </c>
      <c r="G1034" s="90">
        <v>81</v>
      </c>
    </row>
    <row r="1035" spans="2:7">
      <c r="B1035" s="25" t="s">
        <v>1041</v>
      </c>
      <c r="C1035" s="31">
        <v>0</v>
      </c>
      <c r="D1035" s="90">
        <v>2</v>
      </c>
      <c r="E1035" s="90">
        <v>11</v>
      </c>
      <c r="F1035" s="90">
        <v>58</v>
      </c>
      <c r="G1035" s="90">
        <v>69</v>
      </c>
    </row>
    <row r="1036" spans="2:7">
      <c r="B1036" s="25" t="s">
        <v>1044</v>
      </c>
      <c r="C1036" s="31">
        <v>0</v>
      </c>
      <c r="D1036" s="90">
        <v>3</v>
      </c>
      <c r="E1036" s="90">
        <v>10</v>
      </c>
      <c r="F1036" s="90">
        <v>62</v>
      </c>
      <c r="G1036" s="90">
        <v>72</v>
      </c>
    </row>
    <row r="1037" spans="2:7">
      <c r="B1037" s="25" t="s">
        <v>1047</v>
      </c>
      <c r="C1037" s="31">
        <v>0</v>
      </c>
      <c r="D1037" s="90">
        <v>3</v>
      </c>
      <c r="E1037" s="90">
        <v>11</v>
      </c>
      <c r="F1037" s="90">
        <v>53</v>
      </c>
      <c r="G1037" s="90">
        <v>64</v>
      </c>
    </row>
    <row r="1038" spans="2:7">
      <c r="B1038" s="25" t="s">
        <v>1050</v>
      </c>
      <c r="C1038" s="31">
        <v>0</v>
      </c>
      <c r="D1038" s="90">
        <v>5</v>
      </c>
      <c r="E1038" s="90">
        <v>5</v>
      </c>
      <c r="F1038" s="90">
        <v>54</v>
      </c>
      <c r="G1038" s="90">
        <v>60</v>
      </c>
    </row>
    <row r="1039" spans="2:7">
      <c r="B1039" s="25" t="s">
        <v>1052</v>
      </c>
      <c r="C1039" s="31">
        <v>0</v>
      </c>
      <c r="D1039" s="90">
        <v>7</v>
      </c>
      <c r="E1039" s="90">
        <v>10</v>
      </c>
      <c r="F1039" s="90">
        <v>64</v>
      </c>
      <c r="G1039" s="90">
        <v>78</v>
      </c>
    </row>
    <row r="1040" spans="2:7">
      <c r="B1040" s="25" t="s">
        <v>1056</v>
      </c>
      <c r="C1040" s="31">
        <v>0</v>
      </c>
      <c r="D1040" s="90">
        <v>6</v>
      </c>
      <c r="E1040" s="90">
        <v>12</v>
      </c>
      <c r="F1040" s="90">
        <v>41</v>
      </c>
      <c r="G1040" s="90">
        <v>56</v>
      </c>
    </row>
    <row r="1041" spans="2:7">
      <c r="B1041" s="25" t="s">
        <v>1059</v>
      </c>
      <c r="C1041" s="31">
        <v>0</v>
      </c>
      <c r="D1041" s="90">
        <v>6</v>
      </c>
      <c r="E1041" s="90">
        <v>15</v>
      </c>
      <c r="F1041" s="90">
        <v>53</v>
      </c>
      <c r="G1041" s="90">
        <v>70</v>
      </c>
    </row>
    <row r="1042" spans="2:7">
      <c r="B1042" s="25" t="s">
        <v>1062</v>
      </c>
      <c r="C1042" s="31">
        <v>0</v>
      </c>
      <c r="D1042" s="90">
        <v>6</v>
      </c>
      <c r="E1042" s="90">
        <v>12</v>
      </c>
      <c r="F1042" s="90">
        <v>56</v>
      </c>
      <c r="G1042" s="90">
        <v>70</v>
      </c>
    </row>
    <row r="1043" spans="2:7">
      <c r="B1043" s="25" t="s">
        <v>1065</v>
      </c>
      <c r="C1043" s="31">
        <v>0</v>
      </c>
      <c r="D1043" s="90">
        <v>6</v>
      </c>
      <c r="E1043" s="90">
        <v>12</v>
      </c>
      <c r="F1043" s="90">
        <v>56</v>
      </c>
      <c r="G1043" s="90">
        <v>74</v>
      </c>
    </row>
    <row r="1044" spans="2:7">
      <c r="B1044" s="25" t="s">
        <v>1077</v>
      </c>
      <c r="C1044" s="90">
        <v>3</v>
      </c>
      <c r="D1044" s="90">
        <v>7</v>
      </c>
      <c r="E1044" s="90">
        <v>9</v>
      </c>
      <c r="F1044" s="90">
        <v>55</v>
      </c>
      <c r="G1044" s="90">
        <v>74</v>
      </c>
    </row>
    <row r="1045" spans="2:7">
      <c r="B1045" s="25" t="s">
        <v>1081</v>
      </c>
      <c r="C1045" s="90">
        <v>12</v>
      </c>
      <c r="D1045" s="90">
        <v>7</v>
      </c>
      <c r="E1045" s="90">
        <v>6</v>
      </c>
      <c r="F1045" s="90">
        <v>58</v>
      </c>
      <c r="G1045" s="90">
        <v>83</v>
      </c>
    </row>
    <row r="1046" spans="2:7">
      <c r="B1046" s="25" t="s">
        <v>1084</v>
      </c>
      <c r="C1046" s="90">
        <v>11</v>
      </c>
      <c r="D1046" s="90">
        <v>4</v>
      </c>
      <c r="E1046" s="90">
        <v>6</v>
      </c>
      <c r="F1046" s="90">
        <v>49</v>
      </c>
      <c r="G1046" s="90">
        <v>70</v>
      </c>
    </row>
    <row r="1047" spans="2:7">
      <c r="B1047" s="25" t="s">
        <v>1086</v>
      </c>
      <c r="C1047" s="90">
        <v>11</v>
      </c>
      <c r="D1047" s="90">
        <v>4</v>
      </c>
      <c r="E1047" s="90">
        <v>6</v>
      </c>
      <c r="F1047" s="90">
        <v>49</v>
      </c>
      <c r="G1047" s="90">
        <v>70</v>
      </c>
    </row>
    <row r="1048" spans="2:7">
      <c r="B1048" s="25" t="s">
        <v>1089</v>
      </c>
      <c r="C1048" s="90">
        <v>9</v>
      </c>
      <c r="D1048" s="90">
        <v>7</v>
      </c>
      <c r="E1048" s="90">
        <v>8</v>
      </c>
      <c r="F1048" s="90">
        <v>65</v>
      </c>
      <c r="G1048" s="90">
        <v>89</v>
      </c>
    </row>
    <row r="1049" spans="2:7">
      <c r="B1049" s="25" t="s">
        <v>1092</v>
      </c>
      <c r="C1049" s="90">
        <v>7</v>
      </c>
      <c r="D1049" s="90">
        <v>5</v>
      </c>
      <c r="E1049" s="90">
        <v>6</v>
      </c>
      <c r="F1049" s="90">
        <v>68</v>
      </c>
      <c r="G1049" s="90">
        <v>86</v>
      </c>
    </row>
    <row r="1050" spans="2:7">
      <c r="B1050" s="25" t="s">
        <v>1095</v>
      </c>
      <c r="C1050" s="90">
        <v>5</v>
      </c>
      <c r="D1050" s="90">
        <v>3</v>
      </c>
      <c r="E1050" s="90">
        <v>12</v>
      </c>
      <c r="F1050" s="90">
        <v>66</v>
      </c>
      <c r="G1050" s="90">
        <v>86</v>
      </c>
    </row>
    <row r="1051" spans="2:7">
      <c r="B1051" s="25" t="s">
        <v>1113</v>
      </c>
      <c r="C1051" s="90">
        <v>2</v>
      </c>
      <c r="D1051" s="90">
        <v>4</v>
      </c>
      <c r="E1051" s="90">
        <v>10</v>
      </c>
      <c r="F1051" s="90">
        <v>68</v>
      </c>
      <c r="G1051" s="90">
        <v>84</v>
      </c>
    </row>
    <row r="1052" spans="2:7">
      <c r="B1052" s="25" t="s">
        <v>1116</v>
      </c>
      <c r="C1052" s="90">
        <v>0</v>
      </c>
      <c r="D1052" s="90">
        <v>1</v>
      </c>
      <c r="E1052" s="90">
        <v>8</v>
      </c>
      <c r="F1052" s="90">
        <v>54</v>
      </c>
      <c r="G1052" s="90">
        <v>63</v>
      </c>
    </row>
    <row r="1053" spans="2:7">
      <c r="B1053" s="25" t="s">
        <v>1119</v>
      </c>
      <c r="C1053" s="90">
        <v>0</v>
      </c>
      <c r="D1053" s="90">
        <v>2</v>
      </c>
      <c r="E1053" s="90">
        <v>10</v>
      </c>
      <c r="F1053" s="90">
        <v>70</v>
      </c>
      <c r="G1053" s="90">
        <v>82</v>
      </c>
    </row>
    <row r="1054" spans="2:7">
      <c r="B1054" s="25" t="s">
        <v>1122</v>
      </c>
      <c r="C1054" s="90">
        <v>0</v>
      </c>
      <c r="D1054" s="90">
        <v>3</v>
      </c>
      <c r="E1054" s="90">
        <v>7</v>
      </c>
      <c r="F1054" s="90">
        <v>66</v>
      </c>
      <c r="G1054" s="90">
        <v>76</v>
      </c>
    </row>
    <row r="1055" spans="2:7">
      <c r="B1055" s="25" t="s">
        <v>1125</v>
      </c>
      <c r="C1055" s="90">
        <v>2</v>
      </c>
      <c r="D1055" s="90">
        <v>4</v>
      </c>
      <c r="E1055" s="90">
        <v>4</v>
      </c>
      <c r="F1055" s="90">
        <v>59</v>
      </c>
      <c r="G1055" s="90">
        <v>69</v>
      </c>
    </row>
    <row r="1056" spans="2:7">
      <c r="B1056" s="25" t="s">
        <v>1129</v>
      </c>
      <c r="C1056" s="90">
        <v>2</v>
      </c>
      <c r="D1056" s="90">
        <v>4</v>
      </c>
      <c r="E1056" s="90">
        <v>4</v>
      </c>
      <c r="F1056" s="90">
        <v>59</v>
      </c>
      <c r="G1056" s="90">
        <v>69</v>
      </c>
    </row>
    <row r="1057" spans="2:7">
      <c r="B1057" s="25" t="s">
        <v>1131</v>
      </c>
      <c r="C1057" s="90">
        <v>2</v>
      </c>
      <c r="D1057" s="90">
        <v>4</v>
      </c>
      <c r="E1057" s="90">
        <v>4</v>
      </c>
      <c r="F1057" s="90">
        <v>59</v>
      </c>
      <c r="G1057" s="90">
        <v>69</v>
      </c>
    </row>
    <row r="1058" spans="2:7">
      <c r="B1058" s="25" t="s">
        <v>1133</v>
      </c>
      <c r="C1058" s="90">
        <v>2</v>
      </c>
      <c r="D1058" s="90">
        <v>4</v>
      </c>
      <c r="E1058" s="90">
        <v>15</v>
      </c>
      <c r="F1058" s="90">
        <v>70</v>
      </c>
      <c r="G1058" s="90">
        <v>91</v>
      </c>
    </row>
    <row r="1059" spans="2:7">
      <c r="B1059" s="25" t="s">
        <v>1137</v>
      </c>
      <c r="C1059" s="90">
        <v>2</v>
      </c>
      <c r="D1059" s="90">
        <v>7</v>
      </c>
      <c r="E1059" s="90">
        <v>23</v>
      </c>
      <c r="F1059" s="90">
        <v>65</v>
      </c>
      <c r="G1059" s="90">
        <v>97</v>
      </c>
    </row>
    <row r="1060" spans="2:7">
      <c r="B1060" s="25" t="s">
        <v>1140</v>
      </c>
      <c r="C1060" s="90">
        <v>2</v>
      </c>
      <c r="D1060" s="90">
        <v>6</v>
      </c>
      <c r="E1060" s="90">
        <v>19</v>
      </c>
      <c r="F1060" s="90">
        <v>68</v>
      </c>
      <c r="G1060" s="90">
        <v>95</v>
      </c>
    </row>
    <row r="1061" spans="2:7">
      <c r="B1061" s="25" t="s">
        <v>1143</v>
      </c>
      <c r="C1061" s="90">
        <v>4</v>
      </c>
      <c r="D1061" s="90">
        <v>9</v>
      </c>
      <c r="E1061" s="90">
        <v>27</v>
      </c>
      <c r="F1061" s="90">
        <v>64</v>
      </c>
      <c r="G1061" s="90">
        <v>104</v>
      </c>
    </row>
    <row r="1062" spans="2:7">
      <c r="B1062" s="25" t="s">
        <v>1146</v>
      </c>
      <c r="C1062" s="90">
        <v>5</v>
      </c>
      <c r="D1062" s="90">
        <v>7</v>
      </c>
      <c r="E1062" s="90">
        <v>18</v>
      </c>
      <c r="F1062" s="90">
        <v>50</v>
      </c>
      <c r="G1062" s="90">
        <v>80</v>
      </c>
    </row>
    <row r="1063" spans="2:7">
      <c r="B1063" s="25" t="s">
        <v>1153</v>
      </c>
      <c r="C1063" s="90">
        <v>1</v>
      </c>
      <c r="D1063" s="90">
        <v>4</v>
      </c>
      <c r="E1063" s="90">
        <v>19</v>
      </c>
      <c r="F1063" s="90">
        <v>48</v>
      </c>
      <c r="G1063" s="90">
        <v>72</v>
      </c>
    </row>
    <row r="1064" spans="2:7">
      <c r="B1064" s="25" t="s">
        <v>1161</v>
      </c>
      <c r="C1064" s="90">
        <v>3</v>
      </c>
      <c r="D1064" s="90">
        <v>6</v>
      </c>
      <c r="E1064" s="90">
        <v>12</v>
      </c>
      <c r="F1064" s="90">
        <v>36</v>
      </c>
      <c r="G1064" s="90">
        <v>57</v>
      </c>
    </row>
    <row r="1065" spans="2:7">
      <c r="B1065" s="25" t="s">
        <v>1171</v>
      </c>
      <c r="C1065" s="90">
        <v>0</v>
      </c>
      <c r="D1065" s="90">
        <v>1</v>
      </c>
      <c r="E1065" s="90">
        <v>6</v>
      </c>
      <c r="F1065" s="90">
        <v>25</v>
      </c>
      <c r="G1065" s="90">
        <v>32</v>
      </c>
    </row>
    <row r="1066" spans="2:7">
      <c r="B1066" s="25" t="s">
        <v>1176</v>
      </c>
      <c r="C1066" s="90">
        <v>0</v>
      </c>
      <c r="D1066" s="90">
        <v>1</v>
      </c>
      <c r="E1066" s="90">
        <v>6</v>
      </c>
      <c r="F1066" s="90">
        <v>25</v>
      </c>
      <c r="G1066" s="90">
        <v>32</v>
      </c>
    </row>
    <row r="1067" spans="2:7">
      <c r="B1067" s="25" t="s">
        <v>1179</v>
      </c>
      <c r="C1067" s="90">
        <v>6</v>
      </c>
      <c r="D1067" s="90">
        <v>3</v>
      </c>
      <c r="E1067" s="90">
        <v>15</v>
      </c>
      <c r="F1067" s="90">
        <v>50</v>
      </c>
      <c r="G1067" s="90">
        <v>74</v>
      </c>
    </row>
    <row r="1068" spans="2:7">
      <c r="B1068" s="25" t="s">
        <v>1181</v>
      </c>
      <c r="C1068" s="90">
        <v>3</v>
      </c>
      <c r="D1068" s="90">
        <v>7</v>
      </c>
      <c r="E1068" s="90">
        <v>19</v>
      </c>
      <c r="F1068" s="90">
        <v>41</v>
      </c>
      <c r="G1068" s="90">
        <v>70</v>
      </c>
    </row>
    <row r="1069" spans="2:7">
      <c r="B1069" s="25" t="s">
        <v>1186</v>
      </c>
      <c r="C1069" s="90">
        <v>3</v>
      </c>
      <c r="D1069" s="90">
        <v>8</v>
      </c>
      <c r="E1069" s="90">
        <v>14</v>
      </c>
      <c r="F1069" s="90">
        <v>27</v>
      </c>
      <c r="G1069" s="90">
        <v>52</v>
      </c>
    </row>
    <row r="1070" spans="2:7">
      <c r="B1070" s="25" t="s">
        <v>1188</v>
      </c>
      <c r="C1070" s="90">
        <v>3</v>
      </c>
      <c r="D1070" s="90">
        <v>3</v>
      </c>
      <c r="E1070" s="90">
        <v>6</v>
      </c>
      <c r="F1070" s="90">
        <v>44</v>
      </c>
      <c r="G1070" s="90">
        <v>56</v>
      </c>
    </row>
    <row r="1071" spans="2:7">
      <c r="B1071" s="25" t="s">
        <v>1193</v>
      </c>
      <c r="C1071" s="90">
        <v>1</v>
      </c>
      <c r="D1071" s="90">
        <v>1</v>
      </c>
      <c r="E1071" s="90">
        <v>12</v>
      </c>
      <c r="F1071" s="90">
        <v>45</v>
      </c>
      <c r="G1071" s="90">
        <v>59</v>
      </c>
    </row>
    <row r="1072" spans="2:7">
      <c r="B1072" s="25" t="s">
        <v>1196</v>
      </c>
      <c r="C1072" s="90">
        <v>1</v>
      </c>
      <c r="D1072" s="90">
        <v>2</v>
      </c>
      <c r="E1072" s="90">
        <v>15</v>
      </c>
      <c r="F1072" s="90">
        <v>48</v>
      </c>
      <c r="G1072" s="90">
        <v>66</v>
      </c>
    </row>
    <row r="1073" spans="1:7">
      <c r="A1073" s="341"/>
      <c r="B1073" s="25" t="s">
        <v>1199</v>
      </c>
      <c r="C1073" s="90">
        <v>3</v>
      </c>
      <c r="D1073" s="90">
        <v>5</v>
      </c>
      <c r="E1073" s="90">
        <v>13</v>
      </c>
      <c r="F1073" s="90">
        <v>49</v>
      </c>
      <c r="G1073" s="90">
        <v>81</v>
      </c>
    </row>
    <row r="1074" spans="1:7">
      <c r="A1074" s="341"/>
      <c r="B1074" s="25" t="s">
        <v>1203</v>
      </c>
      <c r="C1074" s="90">
        <v>5</v>
      </c>
      <c r="D1074" s="90">
        <v>6</v>
      </c>
      <c r="E1074" s="90">
        <v>14</v>
      </c>
      <c r="F1074" s="90">
        <v>57</v>
      </c>
      <c r="G1074" s="90">
        <v>89</v>
      </c>
    </row>
    <row r="1075" spans="1:7">
      <c r="A1075" s="341"/>
      <c r="B1075" s="25" t="s">
        <v>1206</v>
      </c>
      <c r="C1075" s="90">
        <v>5</v>
      </c>
      <c r="D1075" s="90">
        <v>6</v>
      </c>
      <c r="E1075" s="90">
        <v>16</v>
      </c>
      <c r="F1075" s="90">
        <v>59</v>
      </c>
      <c r="G1075" s="90">
        <v>89</v>
      </c>
    </row>
    <row r="1076" spans="1:7">
      <c r="A1076" s="358"/>
      <c r="B1076" s="25" t="s">
        <v>1208</v>
      </c>
      <c r="C1076" s="90">
        <v>0</v>
      </c>
      <c r="D1076" s="90">
        <v>4</v>
      </c>
      <c r="E1076" s="90">
        <v>12</v>
      </c>
      <c r="F1076" s="90">
        <v>54</v>
      </c>
      <c r="G1076" s="90">
        <v>72</v>
      </c>
    </row>
    <row r="1077" spans="1:7">
      <c r="A1077" s="358"/>
      <c r="B1077" s="25" t="s">
        <v>1213</v>
      </c>
      <c r="C1077" s="90">
        <v>0</v>
      </c>
      <c r="D1077" s="90">
        <v>4</v>
      </c>
      <c r="E1077" s="90">
        <v>12</v>
      </c>
      <c r="F1077" s="90">
        <v>54</v>
      </c>
      <c r="G1077" s="90">
        <v>72</v>
      </c>
    </row>
    <row r="1078" spans="1:7">
      <c r="A1078" s="358"/>
      <c r="B1078" s="25" t="s">
        <v>1214</v>
      </c>
      <c r="C1078" s="90">
        <v>0</v>
      </c>
      <c r="D1078" s="90">
        <v>4</v>
      </c>
      <c r="E1078" s="90">
        <v>12</v>
      </c>
      <c r="F1078" s="90">
        <v>54</v>
      </c>
      <c r="G1078" s="90">
        <v>72</v>
      </c>
    </row>
    <row r="1079" spans="1:7">
      <c r="A1079" s="358"/>
      <c r="B1079" s="25" t="s">
        <v>1217</v>
      </c>
      <c r="C1079" s="90">
        <v>0</v>
      </c>
      <c r="D1079" s="90">
        <v>4</v>
      </c>
      <c r="E1079" s="90">
        <v>12</v>
      </c>
      <c r="F1079" s="90">
        <v>45</v>
      </c>
      <c r="G1079" s="90">
        <v>63</v>
      </c>
    </row>
    <row r="1080" spans="1:7">
      <c r="A1080" s="358"/>
      <c r="B1080" s="25" t="s">
        <v>1221</v>
      </c>
      <c r="C1080" s="90">
        <v>4</v>
      </c>
      <c r="D1080" s="90">
        <v>4</v>
      </c>
      <c r="E1080" s="90">
        <v>11</v>
      </c>
      <c r="F1080" s="90">
        <v>36</v>
      </c>
      <c r="G1080" s="90">
        <v>64</v>
      </c>
    </row>
    <row r="1081" spans="1:7">
      <c r="A1081" s="358"/>
      <c r="B1081" s="25" t="s">
        <v>1224</v>
      </c>
      <c r="C1081" s="90">
        <v>6</v>
      </c>
      <c r="D1081" s="90">
        <v>10</v>
      </c>
      <c r="E1081" s="90">
        <v>9</v>
      </c>
      <c r="F1081" s="90">
        <v>32</v>
      </c>
      <c r="G1081" s="90">
        <v>70</v>
      </c>
    </row>
    <row r="1082" spans="1:7">
      <c r="A1082" s="358"/>
      <c r="B1082" s="25" t="s">
        <v>1228</v>
      </c>
      <c r="C1082" s="90">
        <v>3</v>
      </c>
      <c r="D1082" s="90">
        <v>2</v>
      </c>
      <c r="E1082" s="90">
        <v>23</v>
      </c>
      <c r="F1082" s="90">
        <v>39</v>
      </c>
      <c r="G1082" s="90">
        <v>86</v>
      </c>
    </row>
    <row r="1083" spans="1:7">
      <c r="A1083" s="358"/>
      <c r="B1083" s="368" t="s">
        <v>1231</v>
      </c>
      <c r="C1083" s="90">
        <v>3</v>
      </c>
      <c r="D1083" s="90">
        <v>2</v>
      </c>
      <c r="E1083" s="90">
        <v>8</v>
      </c>
      <c r="F1083" s="90">
        <v>38</v>
      </c>
      <c r="G1083" s="90">
        <v>49</v>
      </c>
    </row>
    <row r="1084" spans="1:7">
      <c r="A1084" s="358"/>
      <c r="B1084" s="368" t="s">
        <v>1234</v>
      </c>
      <c r="C1084" s="90">
        <v>8</v>
      </c>
      <c r="D1084" s="90">
        <v>7</v>
      </c>
      <c r="E1084" s="90">
        <v>14</v>
      </c>
      <c r="F1084" s="90">
        <v>44</v>
      </c>
      <c r="G1084" s="90">
        <v>63</v>
      </c>
    </row>
    <row r="1085" spans="1:7">
      <c r="A1085" s="358"/>
      <c r="B1085" s="368" t="s">
        <v>1238</v>
      </c>
      <c r="C1085" s="90">
        <v>3</v>
      </c>
      <c r="D1085" s="90">
        <v>3</v>
      </c>
      <c r="E1085" s="90">
        <v>14</v>
      </c>
      <c r="F1085" s="90">
        <v>49</v>
      </c>
      <c r="G1085" s="90">
        <v>43</v>
      </c>
    </row>
    <row r="1086" spans="1:7">
      <c r="A1086" s="358"/>
      <c r="B1086" s="368" t="s">
        <v>1241</v>
      </c>
      <c r="C1086" s="90">
        <v>7</v>
      </c>
      <c r="D1086" s="90">
        <v>4</v>
      </c>
      <c r="E1086" s="90">
        <v>14</v>
      </c>
      <c r="F1086" s="90">
        <v>33</v>
      </c>
      <c r="G1086" s="90">
        <v>58</v>
      </c>
    </row>
    <row r="1087" spans="1:7">
      <c r="A1087" s="358"/>
      <c r="B1087" s="368" t="s">
        <v>1244</v>
      </c>
      <c r="C1087" s="90">
        <v>4</v>
      </c>
      <c r="D1087" s="90">
        <v>4</v>
      </c>
      <c r="E1087" s="90">
        <v>16</v>
      </c>
      <c r="F1087" s="90">
        <v>41</v>
      </c>
      <c r="G1087" s="90">
        <v>65</v>
      </c>
    </row>
    <row r="1088" spans="1:7">
      <c r="A1088" s="358"/>
      <c r="B1088" s="368" t="s">
        <v>1247</v>
      </c>
      <c r="C1088" s="90">
        <v>0</v>
      </c>
      <c r="D1088" s="90">
        <v>4</v>
      </c>
      <c r="E1088" s="90">
        <v>7</v>
      </c>
      <c r="F1088" s="90">
        <v>28</v>
      </c>
      <c r="G1088" s="90">
        <v>39</v>
      </c>
    </row>
    <row r="1089" spans="1:7">
      <c r="A1089" s="358"/>
      <c r="B1089" s="368" t="s">
        <v>1249</v>
      </c>
      <c r="C1089" s="90">
        <v>4</v>
      </c>
      <c r="D1089" s="90">
        <v>3</v>
      </c>
      <c r="E1089" s="90">
        <v>11</v>
      </c>
      <c r="F1089" s="90">
        <v>63</v>
      </c>
      <c r="G1089" s="90">
        <v>81</v>
      </c>
    </row>
    <row r="1090" spans="1:7">
      <c r="A1090" s="358"/>
      <c r="B1090" s="368" t="s">
        <v>1251</v>
      </c>
      <c r="C1090" s="90">
        <v>2</v>
      </c>
      <c r="D1090" s="90">
        <v>6</v>
      </c>
      <c r="E1090" s="90">
        <v>11</v>
      </c>
      <c r="F1090" s="90">
        <v>35</v>
      </c>
      <c r="G1090" s="90">
        <v>54</v>
      </c>
    </row>
    <row r="1091" spans="1:7">
      <c r="A1091" s="358"/>
      <c r="B1091" s="368" t="s">
        <v>1253</v>
      </c>
      <c r="C1091" s="90">
        <v>10</v>
      </c>
      <c r="D1091" s="90">
        <v>5</v>
      </c>
      <c r="E1091" s="90">
        <v>16</v>
      </c>
      <c r="F1091" s="90">
        <v>50</v>
      </c>
      <c r="G1091" s="90">
        <v>81</v>
      </c>
    </row>
    <row r="1092" spans="1:7">
      <c r="A1092" s="358"/>
      <c r="B1092" s="368" t="s">
        <v>1255</v>
      </c>
      <c r="C1092" s="90">
        <v>10</v>
      </c>
      <c r="D1092" s="90">
        <v>5</v>
      </c>
      <c r="E1092" s="90">
        <v>16</v>
      </c>
      <c r="F1092" s="90">
        <v>50</v>
      </c>
      <c r="G1092" s="90">
        <v>81</v>
      </c>
    </row>
    <row r="1093" spans="1:7">
      <c r="A1093" s="358"/>
      <c r="B1093" s="368" t="s">
        <v>1257</v>
      </c>
      <c r="C1093" s="90">
        <v>10</v>
      </c>
      <c r="D1093" s="90">
        <v>5</v>
      </c>
      <c r="E1093" s="90">
        <v>16</v>
      </c>
      <c r="F1093" s="90">
        <v>50</v>
      </c>
      <c r="G1093" s="90">
        <v>81</v>
      </c>
    </row>
    <row r="1094" spans="1:7">
      <c r="A1094" s="384"/>
      <c r="B1094" s="389" t="s">
        <v>1259</v>
      </c>
      <c r="C1094" s="90">
        <v>10</v>
      </c>
      <c r="D1094" s="90">
        <v>5</v>
      </c>
      <c r="E1094" s="90">
        <v>16</v>
      </c>
      <c r="F1094" s="90">
        <v>50</v>
      </c>
      <c r="G1094" s="90">
        <v>81</v>
      </c>
    </row>
    <row r="1095" spans="1:7">
      <c r="A1095" s="384"/>
      <c r="B1095" s="389" t="s">
        <v>1262</v>
      </c>
      <c r="C1095" s="90">
        <v>2</v>
      </c>
      <c r="D1095" s="90">
        <v>7</v>
      </c>
      <c r="E1095" s="90">
        <v>11</v>
      </c>
      <c r="F1095" s="90">
        <v>55</v>
      </c>
      <c r="G1095" s="90">
        <v>60</v>
      </c>
    </row>
    <row r="1096" spans="1:7">
      <c r="A1096" s="384"/>
      <c r="B1096" s="389" t="s">
        <v>1263</v>
      </c>
      <c r="C1096" s="90">
        <v>3</v>
      </c>
      <c r="D1096" s="90">
        <v>2</v>
      </c>
      <c r="E1096" s="90">
        <v>10</v>
      </c>
      <c r="F1096" s="90">
        <v>48</v>
      </c>
      <c r="G1096" s="90">
        <v>63</v>
      </c>
    </row>
    <row r="1097" spans="1:7">
      <c r="A1097" s="384"/>
      <c r="B1097" s="389" t="s">
        <v>1267</v>
      </c>
      <c r="C1097" s="90">
        <f>$C$234</f>
        <v>0</v>
      </c>
      <c r="D1097" s="90">
        <f>$D$234</f>
        <v>7</v>
      </c>
      <c r="E1097" s="90">
        <f>$E$234</f>
        <v>12</v>
      </c>
      <c r="F1097" s="90">
        <f>$F$234</f>
        <v>36</v>
      </c>
      <c r="G1097" s="90">
        <f>$G$234</f>
        <v>55</v>
      </c>
    </row>
    <row r="1098" spans="1:7">
      <c r="B1098" s="45"/>
      <c r="C1098" s="46"/>
      <c r="D1098" s="46"/>
      <c r="E1098" s="46"/>
      <c r="F1098" s="46"/>
      <c r="G1098" s="46"/>
    </row>
    <row r="1099" spans="1:7">
      <c r="B1099" s="33" t="s">
        <v>511</v>
      </c>
      <c r="C1099" s="34">
        <f>SUM(C1097-C1096)/C1096</f>
        <v>-1</v>
      </c>
      <c r="D1099" s="34">
        <f t="shared" ref="D1099:F1099" si="3">SUM(D1097-D1096)/D1096</f>
        <v>2.5</v>
      </c>
      <c r="E1099" s="34">
        <f t="shared" si="3"/>
        <v>0.2</v>
      </c>
      <c r="F1099" s="34">
        <f t="shared" si="3"/>
        <v>-0.25</v>
      </c>
      <c r="G1099" s="34">
        <f>SUM(G1097-G1096)/G1096</f>
        <v>-0.12698412698412698</v>
      </c>
    </row>
    <row r="1100" spans="1:7">
      <c r="B1100" s="33" t="s">
        <v>512</v>
      </c>
      <c r="C1100" s="34">
        <f>SUM(C1097-C1094)/C1094</f>
        <v>-1</v>
      </c>
      <c r="D1100" s="34">
        <f t="shared" ref="D1100:F1100" si="4">SUM(D1097-D1094)/D1094</f>
        <v>0.4</v>
      </c>
      <c r="E1100" s="34">
        <f t="shared" si="4"/>
        <v>-0.25</v>
      </c>
      <c r="F1100" s="34">
        <f t="shared" si="4"/>
        <v>-0.28000000000000003</v>
      </c>
      <c r="G1100" s="34">
        <f>SUM(G1097-G1094)/G1094</f>
        <v>-0.32098765432098764</v>
      </c>
    </row>
    <row r="1101" spans="1:7">
      <c r="B1101" s="45"/>
      <c r="C1101" s="45"/>
      <c r="D1101" s="46"/>
      <c r="E1101" s="46"/>
      <c r="F1101" s="46"/>
      <c r="G1101" s="46"/>
    </row>
    <row r="1102" spans="1:7">
      <c r="B1102" s="45"/>
      <c r="C1102" s="45"/>
      <c r="D1102" s="46"/>
      <c r="E1102" s="46"/>
      <c r="F1102" s="46"/>
      <c r="G1102" s="46"/>
    </row>
    <row r="1103" spans="1:7">
      <c r="B1103" s="45"/>
      <c r="C1103" s="45"/>
      <c r="D1103" s="46"/>
      <c r="E1103" s="46"/>
      <c r="F1103" s="46"/>
      <c r="G1103" s="46"/>
    </row>
    <row r="1104" spans="1:7">
      <c r="B1104" s="45"/>
      <c r="C1104" s="45"/>
      <c r="D1104" s="46" t="s">
        <v>551</v>
      </c>
      <c r="E1104" s="46"/>
      <c r="F1104" s="46"/>
      <c r="G1104" s="46"/>
    </row>
    <row r="1105" spans="2:7">
      <c r="B1105" s="45"/>
      <c r="C1105" s="45"/>
      <c r="D1105" s="46"/>
      <c r="E1105" s="46"/>
      <c r="F1105" s="46"/>
      <c r="G1105" s="46"/>
    </row>
    <row r="1106" spans="2:7">
      <c r="B1106" s="45"/>
      <c r="C1106" s="45"/>
      <c r="D1106" s="46"/>
      <c r="E1106" s="46"/>
      <c r="F1106" s="46"/>
      <c r="G1106" s="46"/>
    </row>
    <row r="1107" spans="2:7">
      <c r="B1107" s="45"/>
      <c r="C1107" s="45"/>
      <c r="D1107" s="46"/>
      <c r="E1107" s="46"/>
      <c r="F1107" s="46"/>
      <c r="G1107" s="46"/>
    </row>
    <row r="1108" spans="2:7">
      <c r="B1108" s="45"/>
      <c r="C1108" s="45"/>
      <c r="D1108" s="46"/>
      <c r="E1108" s="46"/>
      <c r="F1108" s="46"/>
      <c r="G1108" s="46"/>
    </row>
    <row r="1109" spans="2:7">
      <c r="B1109" s="45"/>
      <c r="C1109" s="45"/>
      <c r="D1109" s="46"/>
      <c r="E1109" s="46"/>
      <c r="F1109" s="46"/>
      <c r="G1109" s="46"/>
    </row>
    <row r="1110" spans="2:7">
      <c r="B1110" s="45"/>
      <c r="C1110" s="45"/>
      <c r="D1110" s="47"/>
      <c r="E1110" s="47"/>
      <c r="F1110" s="47"/>
      <c r="G1110" s="47"/>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A2:L892"/>
  <sheetViews>
    <sheetView showGridLines="0" topLeftCell="A8" workbookViewId="0">
      <selection activeCell="F22" sqref="F22"/>
    </sheetView>
  </sheetViews>
  <sheetFormatPr defaultColWidth="8.7109375" defaultRowHeight="12.75"/>
  <cols>
    <col min="1" max="1" width="28.140625" style="14" bestFit="1" customWidth="1"/>
    <col min="2" max="3" width="19.7109375" style="14" customWidth="1"/>
    <col min="4" max="4" width="16.140625" style="14" customWidth="1"/>
    <col min="5" max="5" width="16.7109375" style="14" customWidth="1"/>
    <col min="6" max="6" width="16.42578125" style="14" customWidth="1"/>
    <col min="7" max="7" width="18.7109375" style="14" customWidth="1"/>
    <col min="8" max="9" width="9.140625" style="14" customWidth="1"/>
  </cols>
  <sheetData>
    <row r="2" spans="1:7" s="121" customFormat="1" ht="22.5">
      <c r="A2" s="121" t="s">
        <v>22</v>
      </c>
    </row>
    <row r="3" spans="1:7" s="119" customFormat="1" ht="16.5">
      <c r="A3" s="122" t="s">
        <v>1266</v>
      </c>
    </row>
    <row r="6" spans="1:7">
      <c r="A6" s="48"/>
      <c r="D6" s="15"/>
      <c r="E6" s="15"/>
      <c r="F6" s="15"/>
      <c r="G6" s="15"/>
    </row>
    <row r="7" spans="1:7">
      <c r="A7" s="14" t="s">
        <v>151</v>
      </c>
      <c r="B7" s="17"/>
      <c r="C7" s="18" t="s">
        <v>1072</v>
      </c>
      <c r="D7" s="18" t="s">
        <v>152</v>
      </c>
      <c r="E7" s="18" t="s">
        <v>153</v>
      </c>
      <c r="F7" s="18" t="s">
        <v>154</v>
      </c>
      <c r="G7" s="18"/>
    </row>
    <row r="8" spans="1:7">
      <c r="A8" s="17" t="s">
        <v>552</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3</v>
      </c>
      <c r="E10" s="15">
        <v>0</v>
      </c>
      <c r="F10" s="15">
        <v>3</v>
      </c>
      <c r="G10" s="15">
        <f>F10+E10+D10+C10</f>
        <v>6</v>
      </c>
    </row>
    <row r="11" spans="1:7">
      <c r="A11" s="358" t="s">
        <v>1237</v>
      </c>
      <c r="C11" s="15">
        <v>5</v>
      </c>
      <c r="D11" s="15">
        <v>34</v>
      </c>
      <c r="E11" s="15">
        <v>8</v>
      </c>
      <c r="F11" s="15">
        <v>9</v>
      </c>
      <c r="G11" s="15">
        <f>F11+E11+D11+C11</f>
        <v>56</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554</v>
      </c>
      <c r="B15" s="18" t="s">
        <v>156</v>
      </c>
      <c r="C15" s="18" t="s">
        <v>1073</v>
      </c>
      <c r="D15" s="19" t="s">
        <v>157</v>
      </c>
      <c r="E15" s="19" t="s">
        <v>158</v>
      </c>
      <c r="F15" s="19" t="s">
        <v>159</v>
      </c>
      <c r="G15" s="18"/>
    </row>
    <row r="16" spans="1:7">
      <c r="B16" s="17"/>
      <c r="C16" s="17"/>
      <c r="D16" s="18"/>
      <c r="E16" s="18"/>
      <c r="F16" s="18"/>
      <c r="G16" s="18" t="s">
        <v>160</v>
      </c>
    </row>
    <row r="17" spans="1:12">
      <c r="A17" s="14" t="s">
        <v>553</v>
      </c>
      <c r="C17" s="15">
        <v>0</v>
      </c>
      <c r="D17" s="15">
        <v>0</v>
      </c>
      <c r="E17" s="15">
        <v>0</v>
      </c>
      <c r="F17" s="15">
        <v>6</v>
      </c>
      <c r="G17" s="15">
        <f>F17+E17+D17+C17</f>
        <v>6</v>
      </c>
    </row>
    <row r="18" spans="1:12">
      <c r="A18" s="14" t="s">
        <v>162</v>
      </c>
      <c r="C18" s="15">
        <v>0</v>
      </c>
      <c r="D18" s="15">
        <v>0</v>
      </c>
      <c r="E18" s="15">
        <v>0</v>
      </c>
      <c r="F18" s="15">
        <v>5</v>
      </c>
      <c r="G18" s="15">
        <f>F18+E18+D18+C18</f>
        <v>5</v>
      </c>
    </row>
    <row r="20" spans="1:12" ht="34.5">
      <c r="C20" s="21" t="s">
        <v>1074</v>
      </c>
      <c r="D20" s="21" t="s">
        <v>177</v>
      </c>
      <c r="E20" s="21" t="s">
        <v>178</v>
      </c>
      <c r="F20" s="21" t="s">
        <v>179</v>
      </c>
      <c r="G20" s="21" t="s">
        <v>180</v>
      </c>
    </row>
    <row r="21" spans="1:12">
      <c r="C21" s="138">
        <f>C10+C17</f>
        <v>0</v>
      </c>
      <c r="D21" s="138">
        <f>D10+D17</f>
        <v>3</v>
      </c>
      <c r="E21" s="138">
        <f>E10+E17</f>
        <v>0</v>
      </c>
      <c r="F21" s="138">
        <f>F10+F17</f>
        <v>9</v>
      </c>
      <c r="G21" s="138">
        <f>C21+D21+E21+F21</f>
        <v>12</v>
      </c>
    </row>
    <row r="22" spans="1:12">
      <c r="C22" s="15"/>
      <c r="D22" s="15"/>
      <c r="E22" s="15"/>
      <c r="F22" s="15"/>
      <c r="G22" s="15"/>
    </row>
    <row r="23" spans="1:12" ht="34.5">
      <c r="C23" s="21" t="s">
        <v>1076</v>
      </c>
      <c r="D23" s="21" t="s">
        <v>181</v>
      </c>
      <c r="E23" s="21" t="s">
        <v>182</v>
      </c>
      <c r="F23" s="21" t="s">
        <v>183</v>
      </c>
      <c r="G23" s="21" t="s">
        <v>184</v>
      </c>
    </row>
    <row r="24" spans="1:12">
      <c r="C24" s="138">
        <f>C11+C18</f>
        <v>5</v>
      </c>
      <c r="D24" s="138">
        <f>D11+D18</f>
        <v>34</v>
      </c>
      <c r="E24" s="138">
        <f>E11+E18</f>
        <v>8</v>
      </c>
      <c r="F24" s="138">
        <f>F11+F18</f>
        <v>14</v>
      </c>
      <c r="G24" s="138">
        <f>D24+E24+F24+C24</f>
        <v>61</v>
      </c>
    </row>
    <row r="25" spans="1:12" s="1" customFormat="1">
      <c r="A25" s="20"/>
      <c r="B25" s="20"/>
      <c r="C25" s="20"/>
      <c r="D25" s="22"/>
      <c r="E25" s="22"/>
      <c r="F25" s="22"/>
      <c r="G25" s="22"/>
      <c r="H25" s="20"/>
      <c r="I25" s="20"/>
    </row>
    <row r="26" spans="1:12" s="1" customFormat="1">
      <c r="A26" s="20"/>
      <c r="B26" s="20"/>
      <c r="C26" s="20"/>
      <c r="D26" s="22"/>
      <c r="E26" s="22"/>
      <c r="F26" s="22"/>
      <c r="G26" s="22"/>
      <c r="H26" s="20"/>
      <c r="I26" s="20"/>
    </row>
    <row r="30" spans="1:12" s="16" customFormat="1" ht="34.5">
      <c r="A30" s="24" t="s">
        <v>185</v>
      </c>
      <c r="B30" s="25" t="s">
        <v>186</v>
      </c>
      <c r="C30" s="98" t="s">
        <v>1068</v>
      </c>
      <c r="D30" s="26" t="s">
        <v>1069</v>
      </c>
      <c r="E30" s="26" t="s">
        <v>1070</v>
      </c>
      <c r="F30" s="26" t="s">
        <v>1071</v>
      </c>
      <c r="G30" s="26" t="s">
        <v>160</v>
      </c>
      <c r="H30" s="27"/>
      <c r="I30" s="27"/>
      <c r="J30" s="28"/>
      <c r="K30" s="28"/>
      <c r="L30" s="29"/>
    </row>
    <row r="31" spans="1:12" s="16" customFormat="1" ht="12">
      <c r="A31" s="30"/>
      <c r="B31" s="25" t="s">
        <v>187</v>
      </c>
      <c r="C31" s="31">
        <v>0</v>
      </c>
      <c r="D31" s="31">
        <v>0</v>
      </c>
      <c r="E31" s="31">
        <v>0</v>
      </c>
      <c r="F31" s="31">
        <v>1</v>
      </c>
      <c r="G31" s="31">
        <v>1</v>
      </c>
      <c r="H31" s="27"/>
      <c r="I31" s="27"/>
      <c r="J31" s="28"/>
      <c r="K31" s="28"/>
      <c r="L31" s="29"/>
    </row>
    <row r="32" spans="1:12" s="16" customFormat="1" ht="12">
      <c r="A32" s="30"/>
      <c r="B32" s="25" t="s">
        <v>188</v>
      </c>
      <c r="C32" s="31">
        <v>0</v>
      </c>
      <c r="D32" s="32">
        <v>0</v>
      </c>
      <c r="E32" s="32">
        <v>1</v>
      </c>
      <c r="F32" s="32">
        <v>2</v>
      </c>
      <c r="G32" s="32">
        <v>3</v>
      </c>
      <c r="H32" s="27"/>
      <c r="I32" s="27"/>
      <c r="J32" s="28"/>
      <c r="K32" s="28"/>
      <c r="L32" s="29"/>
    </row>
    <row r="33" spans="1:12" s="16" customFormat="1" ht="12">
      <c r="A33" s="30"/>
      <c r="B33" s="25" t="s">
        <v>189</v>
      </c>
      <c r="C33" s="31">
        <v>0</v>
      </c>
      <c r="D33" s="32">
        <v>0</v>
      </c>
      <c r="E33" s="32">
        <v>0</v>
      </c>
      <c r="F33" s="32">
        <v>2</v>
      </c>
      <c r="G33" s="32">
        <v>2</v>
      </c>
      <c r="H33" s="27"/>
      <c r="I33" s="27"/>
      <c r="J33" s="28"/>
      <c r="K33" s="28"/>
      <c r="L33" s="29"/>
    </row>
    <row r="34" spans="1:12" s="16" customFormat="1" ht="12">
      <c r="A34" s="30"/>
      <c r="B34" s="25" t="s">
        <v>190</v>
      </c>
      <c r="C34" s="31">
        <v>0</v>
      </c>
      <c r="D34" s="32">
        <v>0</v>
      </c>
      <c r="E34" s="32">
        <v>0</v>
      </c>
      <c r="F34" s="32">
        <v>5</v>
      </c>
      <c r="G34" s="32">
        <v>5</v>
      </c>
      <c r="H34" s="27"/>
      <c r="I34" s="27"/>
      <c r="J34" s="28"/>
      <c r="K34" s="28"/>
      <c r="L34" s="29"/>
    </row>
    <row r="35" spans="1:12" s="16" customFormat="1" ht="12">
      <c r="A35" s="30"/>
      <c r="B35" s="25" t="s">
        <v>191</v>
      </c>
      <c r="C35" s="31">
        <v>0</v>
      </c>
      <c r="D35" s="32">
        <v>0</v>
      </c>
      <c r="E35" s="32">
        <v>0</v>
      </c>
      <c r="F35" s="32">
        <v>5</v>
      </c>
      <c r="G35" s="32">
        <v>5</v>
      </c>
      <c r="H35" s="27"/>
      <c r="I35" s="27"/>
      <c r="J35" s="28"/>
      <c r="K35" s="28"/>
      <c r="L35" s="29"/>
    </row>
    <row r="36" spans="1:12" s="16" customFormat="1" ht="12">
      <c r="A36" s="30"/>
      <c r="B36" s="25" t="s">
        <v>192</v>
      </c>
      <c r="C36" s="31">
        <v>0</v>
      </c>
      <c r="D36" s="32">
        <v>1</v>
      </c>
      <c r="E36" s="32">
        <v>1</v>
      </c>
      <c r="F36" s="32">
        <v>7</v>
      </c>
      <c r="G36" s="32">
        <v>9</v>
      </c>
      <c r="H36" s="27"/>
      <c r="I36" s="27"/>
      <c r="J36" s="28"/>
      <c r="K36" s="28"/>
      <c r="L36" s="29"/>
    </row>
    <row r="37" spans="1:12" s="16" customFormat="1" ht="12">
      <c r="A37" s="30"/>
      <c r="B37" s="25" t="s">
        <v>193</v>
      </c>
      <c r="C37" s="31">
        <v>0</v>
      </c>
      <c r="D37" s="32">
        <v>1</v>
      </c>
      <c r="E37" s="32">
        <v>1</v>
      </c>
      <c r="F37" s="32">
        <v>7</v>
      </c>
      <c r="G37" s="32">
        <v>9</v>
      </c>
      <c r="H37" s="27"/>
      <c r="I37" s="27"/>
      <c r="J37" s="28"/>
      <c r="K37" s="28"/>
      <c r="L37" s="29"/>
    </row>
    <row r="38" spans="1:12" s="16" customFormat="1" ht="12">
      <c r="A38" s="30"/>
      <c r="B38" s="25" t="s">
        <v>194</v>
      </c>
      <c r="C38" s="31">
        <v>0</v>
      </c>
      <c r="D38" s="32">
        <v>2</v>
      </c>
      <c r="E38" s="32">
        <v>2</v>
      </c>
      <c r="F38" s="32">
        <v>8</v>
      </c>
      <c r="G38" s="32">
        <v>12</v>
      </c>
      <c r="H38" s="27"/>
      <c r="I38" s="27"/>
      <c r="J38" s="28"/>
      <c r="K38" s="28"/>
      <c r="L38" s="29"/>
    </row>
    <row r="39" spans="1:12" s="16" customFormat="1" ht="12">
      <c r="A39" s="30"/>
      <c r="B39" s="25" t="s">
        <v>195</v>
      </c>
      <c r="C39" s="31">
        <v>0</v>
      </c>
      <c r="D39" s="32">
        <v>1</v>
      </c>
      <c r="E39" s="32">
        <v>2</v>
      </c>
      <c r="F39" s="32">
        <v>8</v>
      </c>
      <c r="G39" s="32">
        <v>11</v>
      </c>
      <c r="H39" s="27"/>
      <c r="I39" s="27"/>
      <c r="J39" s="28"/>
      <c r="K39" s="28"/>
      <c r="L39" s="29"/>
    </row>
    <row r="40" spans="1:12" s="16" customFormat="1" ht="12">
      <c r="A40" s="30"/>
      <c r="B40" s="25" t="s">
        <v>196</v>
      </c>
      <c r="C40" s="31">
        <v>0</v>
      </c>
      <c r="D40" s="32">
        <v>1</v>
      </c>
      <c r="E40" s="32">
        <v>1</v>
      </c>
      <c r="F40" s="32">
        <v>9</v>
      </c>
      <c r="G40" s="32">
        <v>11</v>
      </c>
      <c r="H40" s="27"/>
      <c r="I40" s="27"/>
      <c r="J40" s="28"/>
      <c r="K40" s="28"/>
      <c r="L40" s="29"/>
    </row>
    <row r="41" spans="1:12" s="16" customFormat="1" ht="12">
      <c r="A41" s="30"/>
      <c r="B41" s="25" t="s">
        <v>197</v>
      </c>
      <c r="C41" s="31">
        <v>0</v>
      </c>
      <c r="D41" s="32">
        <v>0</v>
      </c>
      <c r="E41" s="32">
        <v>0</v>
      </c>
      <c r="F41" s="32">
        <v>7</v>
      </c>
      <c r="G41" s="32">
        <v>7</v>
      </c>
      <c r="H41" s="27"/>
      <c r="I41" s="27"/>
      <c r="J41" s="28"/>
      <c r="K41" s="28"/>
      <c r="L41" s="29"/>
    </row>
    <row r="42" spans="1:12" s="16" customFormat="1" ht="12">
      <c r="A42" s="30"/>
      <c r="B42" s="25" t="s">
        <v>198</v>
      </c>
      <c r="C42" s="31">
        <v>0</v>
      </c>
      <c r="D42" s="32">
        <v>0</v>
      </c>
      <c r="E42" s="32">
        <v>0</v>
      </c>
      <c r="F42" s="32">
        <v>10</v>
      </c>
      <c r="G42" s="32">
        <v>10</v>
      </c>
      <c r="H42" s="27"/>
      <c r="I42" s="27"/>
      <c r="J42" s="28"/>
      <c r="K42" s="28"/>
      <c r="L42" s="29"/>
    </row>
    <row r="43" spans="1:12" s="16" customFormat="1" ht="12">
      <c r="A43" s="30"/>
      <c r="B43" s="25" t="s">
        <v>199</v>
      </c>
      <c r="C43" s="31">
        <v>0</v>
      </c>
      <c r="D43" s="32">
        <v>0</v>
      </c>
      <c r="E43" s="32">
        <v>0</v>
      </c>
      <c r="F43" s="32">
        <v>11</v>
      </c>
      <c r="G43" s="32">
        <v>11</v>
      </c>
      <c r="H43" s="27"/>
      <c r="I43" s="27"/>
      <c r="J43" s="28"/>
      <c r="K43" s="28"/>
      <c r="L43" s="29"/>
    </row>
    <row r="44" spans="1:12" s="16" customFormat="1" ht="12">
      <c r="A44" s="30"/>
      <c r="B44" s="25" t="s">
        <v>200</v>
      </c>
      <c r="C44" s="31">
        <v>0</v>
      </c>
      <c r="D44" s="32">
        <v>1</v>
      </c>
      <c r="E44" s="32">
        <v>2</v>
      </c>
      <c r="F44" s="32">
        <v>5</v>
      </c>
      <c r="G44" s="32">
        <v>8</v>
      </c>
      <c r="H44" s="27"/>
      <c r="I44" s="27"/>
      <c r="J44" s="28"/>
      <c r="K44" s="28"/>
      <c r="L44" s="29"/>
    </row>
    <row r="45" spans="1:12" s="16" customFormat="1" ht="12">
      <c r="A45" s="30"/>
      <c r="B45" s="25" t="s">
        <v>201</v>
      </c>
      <c r="C45" s="31">
        <v>0</v>
      </c>
      <c r="D45" s="32">
        <v>1</v>
      </c>
      <c r="E45" s="32">
        <v>2</v>
      </c>
      <c r="F45" s="32">
        <v>5</v>
      </c>
      <c r="G45" s="32">
        <v>8</v>
      </c>
      <c r="H45" s="27"/>
      <c r="I45" s="27"/>
      <c r="J45" s="28"/>
      <c r="K45" s="28"/>
      <c r="L45" s="29"/>
    </row>
    <row r="46" spans="1:12" s="16" customFormat="1" ht="12">
      <c r="A46" s="30"/>
      <c r="B46" s="25" t="s">
        <v>202</v>
      </c>
      <c r="C46" s="31">
        <v>0</v>
      </c>
      <c r="D46" s="32">
        <v>0</v>
      </c>
      <c r="E46" s="32">
        <v>1</v>
      </c>
      <c r="F46" s="32">
        <v>3</v>
      </c>
      <c r="G46" s="32">
        <v>4</v>
      </c>
      <c r="H46" s="27"/>
      <c r="I46" s="27"/>
      <c r="J46" s="28"/>
      <c r="K46" s="28"/>
      <c r="L46" s="29"/>
    </row>
    <row r="47" spans="1:12" s="16" customFormat="1" ht="12">
      <c r="A47" s="30"/>
      <c r="B47" s="25" t="s">
        <v>203</v>
      </c>
      <c r="C47" s="31">
        <v>0</v>
      </c>
      <c r="D47" s="32">
        <v>0</v>
      </c>
      <c r="E47" s="32">
        <v>1</v>
      </c>
      <c r="F47" s="32">
        <v>4</v>
      </c>
      <c r="G47" s="32">
        <v>5</v>
      </c>
      <c r="H47" s="27"/>
      <c r="I47" s="27"/>
      <c r="J47" s="28"/>
      <c r="K47" s="28"/>
      <c r="L47" s="29"/>
    </row>
    <row r="48" spans="1:12" s="16" customFormat="1" ht="12">
      <c r="A48" s="30"/>
      <c r="B48" s="25" t="s">
        <v>204</v>
      </c>
      <c r="C48" s="31">
        <v>0</v>
      </c>
      <c r="D48" s="32">
        <v>1</v>
      </c>
      <c r="E48" s="32">
        <v>1</v>
      </c>
      <c r="F48" s="32">
        <v>5</v>
      </c>
      <c r="G48" s="32">
        <v>7</v>
      </c>
      <c r="H48" s="27"/>
      <c r="I48" s="27"/>
      <c r="J48" s="28"/>
      <c r="K48" s="28"/>
      <c r="L48" s="29"/>
    </row>
    <row r="49" spans="1:12" s="16" customFormat="1" ht="12">
      <c r="A49" s="30"/>
      <c r="B49" s="25" t="s">
        <v>205</v>
      </c>
      <c r="C49" s="31">
        <v>0</v>
      </c>
      <c r="D49" s="32">
        <v>1</v>
      </c>
      <c r="E49" s="32">
        <v>2</v>
      </c>
      <c r="F49" s="32">
        <v>5</v>
      </c>
      <c r="G49" s="32">
        <v>8</v>
      </c>
      <c r="H49" s="27"/>
      <c r="I49" s="27"/>
      <c r="J49" s="28"/>
      <c r="K49" s="28"/>
      <c r="L49" s="29"/>
    </row>
    <row r="50" spans="1:12" s="16" customFormat="1" ht="12">
      <c r="A50" s="30"/>
      <c r="B50" s="25" t="s">
        <v>206</v>
      </c>
      <c r="C50" s="31">
        <v>0</v>
      </c>
      <c r="D50" s="32">
        <v>0</v>
      </c>
      <c r="E50" s="32">
        <v>1</v>
      </c>
      <c r="F50" s="32">
        <v>4</v>
      </c>
      <c r="G50" s="32">
        <v>5</v>
      </c>
      <c r="H50" s="27"/>
      <c r="I50" s="27"/>
      <c r="J50" s="28"/>
      <c r="K50" s="28"/>
      <c r="L50" s="29"/>
    </row>
    <row r="51" spans="1:12">
      <c r="A51" s="30"/>
      <c r="B51" s="25" t="s">
        <v>207</v>
      </c>
      <c r="C51" s="31">
        <v>0</v>
      </c>
      <c r="D51" s="32">
        <v>0</v>
      </c>
      <c r="E51" s="32">
        <v>1</v>
      </c>
      <c r="F51" s="32">
        <v>3</v>
      </c>
      <c r="G51" s="32">
        <v>4</v>
      </c>
    </row>
    <row r="52" spans="1:12">
      <c r="A52" s="30"/>
      <c r="B52" s="25" t="s">
        <v>208</v>
      </c>
      <c r="C52" s="31">
        <v>0</v>
      </c>
      <c r="D52" s="32">
        <v>0</v>
      </c>
      <c r="E52" s="32">
        <v>0</v>
      </c>
      <c r="F52" s="32">
        <v>4</v>
      </c>
      <c r="G52" s="32">
        <v>4</v>
      </c>
    </row>
    <row r="53" spans="1:12" s="16" customFormat="1" ht="12">
      <c r="A53" s="30"/>
      <c r="B53" s="25" t="s">
        <v>209</v>
      </c>
      <c r="C53" s="31">
        <v>0</v>
      </c>
      <c r="D53" s="32">
        <v>0</v>
      </c>
      <c r="E53" s="32">
        <v>0</v>
      </c>
      <c r="F53" s="32">
        <v>6</v>
      </c>
      <c r="G53" s="32">
        <v>6</v>
      </c>
      <c r="H53" s="27"/>
      <c r="I53" s="27"/>
      <c r="J53" s="28"/>
      <c r="K53" s="28"/>
      <c r="L53" s="29"/>
    </row>
    <row r="54" spans="1:12" s="16" customFormat="1" ht="12">
      <c r="A54" s="30"/>
      <c r="B54" s="25" t="s">
        <v>210</v>
      </c>
      <c r="C54" s="31">
        <v>0</v>
      </c>
      <c r="D54" s="32">
        <v>1</v>
      </c>
      <c r="E54" s="32">
        <v>4</v>
      </c>
      <c r="F54" s="32">
        <v>4</v>
      </c>
      <c r="G54" s="32">
        <v>9</v>
      </c>
      <c r="H54" s="27"/>
      <c r="I54" s="27"/>
      <c r="J54" s="28"/>
      <c r="K54" s="28"/>
      <c r="L54" s="29"/>
    </row>
    <row r="55" spans="1:12" s="16" customFormat="1" ht="12">
      <c r="A55" s="30"/>
      <c r="B55" s="25" t="s">
        <v>211</v>
      </c>
      <c r="C55" s="31">
        <v>0</v>
      </c>
      <c r="D55" s="32">
        <v>1</v>
      </c>
      <c r="E55" s="32">
        <v>6</v>
      </c>
      <c r="F55" s="32">
        <v>1</v>
      </c>
      <c r="G55" s="32">
        <v>8</v>
      </c>
      <c r="H55" s="27"/>
      <c r="I55" s="27"/>
      <c r="J55" s="28"/>
      <c r="K55" s="28"/>
      <c r="L55" s="29"/>
    </row>
    <row r="56" spans="1:12" s="16" customFormat="1" ht="12">
      <c r="A56" s="30"/>
      <c r="B56" s="25" t="s">
        <v>212</v>
      </c>
      <c r="C56" s="31">
        <v>0</v>
      </c>
      <c r="D56" s="32">
        <v>1</v>
      </c>
      <c r="E56" s="32">
        <v>1</v>
      </c>
      <c r="F56" s="32">
        <v>1</v>
      </c>
      <c r="G56" s="32">
        <v>3</v>
      </c>
      <c r="H56" s="27"/>
      <c r="I56" s="27"/>
      <c r="J56" s="28"/>
      <c r="K56" s="28"/>
      <c r="L56" s="29"/>
    </row>
    <row r="57" spans="1:12" s="16" customFormat="1" ht="12">
      <c r="A57" s="30"/>
      <c r="B57" s="25" t="s">
        <v>213</v>
      </c>
      <c r="C57" s="31">
        <v>0</v>
      </c>
      <c r="D57" s="32">
        <v>0</v>
      </c>
      <c r="E57" s="32">
        <v>0</v>
      </c>
      <c r="F57" s="32">
        <v>0</v>
      </c>
      <c r="G57" s="32">
        <v>0</v>
      </c>
      <c r="H57" s="27"/>
      <c r="I57" s="27"/>
      <c r="J57" s="28"/>
      <c r="K57" s="28"/>
      <c r="L57" s="29"/>
    </row>
    <row r="58" spans="1:12" s="16" customFormat="1" ht="12">
      <c r="A58" s="30"/>
      <c r="B58" s="25" t="s">
        <v>214</v>
      </c>
      <c r="C58" s="31">
        <v>0</v>
      </c>
      <c r="D58" s="32">
        <v>0</v>
      </c>
      <c r="E58" s="32">
        <v>2</v>
      </c>
      <c r="F58" s="32">
        <v>3</v>
      </c>
      <c r="G58" s="32">
        <v>5</v>
      </c>
      <c r="H58" s="27"/>
      <c r="I58" s="27"/>
      <c r="J58" s="28"/>
      <c r="K58" s="28"/>
      <c r="L58" s="29"/>
    </row>
    <row r="59" spans="1:12" s="16" customFormat="1" ht="12">
      <c r="A59" s="30"/>
      <c r="B59" s="25" t="s">
        <v>215</v>
      </c>
      <c r="C59" s="31">
        <v>0</v>
      </c>
      <c r="D59" s="32">
        <v>1</v>
      </c>
      <c r="E59" s="32">
        <v>2</v>
      </c>
      <c r="F59" s="32">
        <v>0</v>
      </c>
      <c r="G59" s="32">
        <v>3</v>
      </c>
      <c r="H59" s="27"/>
      <c r="I59" s="27"/>
      <c r="J59" s="28"/>
      <c r="K59" s="28"/>
      <c r="L59" s="29"/>
    </row>
    <row r="60" spans="1:12" s="16" customFormat="1" ht="12">
      <c r="A60" s="30"/>
      <c r="B60" s="25" t="s">
        <v>216</v>
      </c>
      <c r="C60" s="31">
        <v>0</v>
      </c>
      <c r="D60" s="32">
        <v>0</v>
      </c>
      <c r="E60" s="32">
        <v>0</v>
      </c>
      <c r="F60" s="32">
        <v>0</v>
      </c>
      <c r="G60" s="32">
        <v>0</v>
      </c>
      <c r="H60" s="27"/>
      <c r="I60" s="27"/>
      <c r="J60" s="28"/>
      <c r="K60" s="28"/>
      <c r="L60" s="29"/>
    </row>
    <row r="61" spans="1:12" s="16" customFormat="1" ht="12">
      <c r="A61" s="30"/>
      <c r="B61" s="25" t="s">
        <v>217</v>
      </c>
      <c r="C61" s="31">
        <v>0</v>
      </c>
      <c r="D61" s="32">
        <v>0</v>
      </c>
      <c r="E61" s="32">
        <v>1</v>
      </c>
      <c r="F61" s="32">
        <v>2</v>
      </c>
      <c r="G61" s="32">
        <v>3</v>
      </c>
      <c r="H61" s="27"/>
      <c r="I61" s="27"/>
      <c r="J61" s="28"/>
      <c r="K61" s="28"/>
      <c r="L61" s="29"/>
    </row>
    <row r="62" spans="1:12" s="16" customFormat="1" ht="12">
      <c r="A62" s="30"/>
      <c r="B62" s="25" t="s">
        <v>218</v>
      </c>
      <c r="C62" s="31">
        <v>0</v>
      </c>
      <c r="D62" s="32">
        <v>0</v>
      </c>
      <c r="E62" s="32">
        <v>0</v>
      </c>
      <c r="F62" s="32">
        <v>0</v>
      </c>
      <c r="G62" s="32">
        <v>0</v>
      </c>
      <c r="H62" s="27"/>
      <c r="I62" s="27"/>
      <c r="J62" s="28"/>
      <c r="K62" s="28"/>
      <c r="L62" s="29"/>
    </row>
    <row r="63" spans="1:12" s="16" customFormat="1" ht="12">
      <c r="A63" s="30"/>
      <c r="B63" s="25" t="s">
        <v>219</v>
      </c>
      <c r="C63" s="31">
        <v>0</v>
      </c>
      <c r="D63" s="32">
        <v>0</v>
      </c>
      <c r="E63" s="32">
        <v>1</v>
      </c>
      <c r="F63" s="32">
        <v>1</v>
      </c>
      <c r="G63" s="32">
        <v>2</v>
      </c>
      <c r="H63" s="27"/>
      <c r="I63" s="27"/>
      <c r="J63" s="28"/>
      <c r="K63" s="28"/>
      <c r="L63" s="29"/>
    </row>
    <row r="64" spans="1:12" s="16" customFormat="1" ht="12">
      <c r="A64" s="30"/>
      <c r="B64" s="25" t="s">
        <v>220</v>
      </c>
      <c r="C64" s="31">
        <v>0</v>
      </c>
      <c r="D64" s="32">
        <v>0</v>
      </c>
      <c r="E64" s="32">
        <v>2</v>
      </c>
      <c r="F64" s="32">
        <v>1</v>
      </c>
      <c r="G64" s="32">
        <v>3</v>
      </c>
      <c r="H64" s="27"/>
      <c r="I64" s="27"/>
      <c r="J64" s="28"/>
      <c r="K64" s="28"/>
      <c r="L64" s="29"/>
    </row>
    <row r="65" spans="1:12" s="16" customFormat="1" ht="12">
      <c r="A65" s="30"/>
      <c r="B65" s="25" t="s">
        <v>221</v>
      </c>
      <c r="C65" s="31">
        <v>0</v>
      </c>
      <c r="D65" s="32">
        <v>0</v>
      </c>
      <c r="E65" s="32">
        <v>1</v>
      </c>
      <c r="F65" s="32">
        <v>5</v>
      </c>
      <c r="G65" s="32">
        <v>6</v>
      </c>
      <c r="H65" s="27"/>
      <c r="I65" s="27"/>
      <c r="J65" s="28"/>
      <c r="K65" s="28"/>
      <c r="L65" s="29"/>
    </row>
    <row r="66" spans="1:12" s="16" customFormat="1" ht="12">
      <c r="A66" s="30"/>
      <c r="B66" s="25" t="s">
        <v>222</v>
      </c>
      <c r="C66" s="31">
        <v>0</v>
      </c>
      <c r="D66" s="32">
        <v>1</v>
      </c>
      <c r="E66" s="32">
        <v>2</v>
      </c>
      <c r="F66" s="32">
        <v>6</v>
      </c>
      <c r="G66" s="32">
        <v>9</v>
      </c>
      <c r="H66" s="27"/>
      <c r="I66" s="27"/>
      <c r="J66" s="28"/>
      <c r="K66" s="28"/>
      <c r="L66" s="29"/>
    </row>
    <row r="67" spans="1:12" s="16" customFormat="1" ht="12">
      <c r="A67" s="30"/>
      <c r="B67" s="25" t="s">
        <v>223</v>
      </c>
      <c r="C67" s="31">
        <v>0</v>
      </c>
      <c r="D67" s="32">
        <v>0</v>
      </c>
      <c r="E67" s="32">
        <v>5</v>
      </c>
      <c r="F67" s="32">
        <v>8</v>
      </c>
      <c r="G67" s="32">
        <v>13</v>
      </c>
      <c r="H67" s="27"/>
      <c r="I67" s="27"/>
      <c r="J67" s="28"/>
      <c r="K67" s="28"/>
      <c r="L67" s="29"/>
    </row>
    <row r="68" spans="1:12" s="16" customFormat="1" ht="12">
      <c r="A68" s="30"/>
      <c r="B68" s="25" t="s">
        <v>224</v>
      </c>
      <c r="C68" s="31">
        <v>0</v>
      </c>
      <c r="D68" s="32">
        <v>2</v>
      </c>
      <c r="E68" s="32">
        <v>4</v>
      </c>
      <c r="F68" s="32">
        <v>6</v>
      </c>
      <c r="G68" s="32">
        <v>12</v>
      </c>
      <c r="H68" s="27"/>
      <c r="I68" s="27"/>
      <c r="J68" s="28"/>
      <c r="K68" s="28"/>
      <c r="L68" s="29"/>
    </row>
    <row r="69" spans="1:12" s="16" customFormat="1" ht="12">
      <c r="A69" s="30"/>
      <c r="B69" s="25" t="s">
        <v>225</v>
      </c>
      <c r="C69" s="31">
        <v>0</v>
      </c>
      <c r="D69" s="32">
        <v>1</v>
      </c>
      <c r="E69" s="32">
        <v>2</v>
      </c>
      <c r="F69" s="32">
        <v>5</v>
      </c>
      <c r="G69" s="32">
        <v>8</v>
      </c>
      <c r="H69" s="27"/>
      <c r="I69" s="27"/>
      <c r="J69" s="28"/>
      <c r="K69" s="28"/>
      <c r="L69" s="29"/>
    </row>
    <row r="70" spans="1:12" s="16" customFormat="1" ht="12">
      <c r="A70" s="30"/>
      <c r="B70" s="25" t="s">
        <v>226</v>
      </c>
      <c r="C70" s="31">
        <v>0</v>
      </c>
      <c r="D70" s="32">
        <v>0</v>
      </c>
      <c r="E70" s="32">
        <v>2</v>
      </c>
      <c r="F70" s="32">
        <v>5</v>
      </c>
      <c r="G70" s="32">
        <v>7</v>
      </c>
      <c r="H70" s="27"/>
      <c r="I70" s="27"/>
      <c r="J70" s="28"/>
      <c r="K70" s="28"/>
      <c r="L70" s="29"/>
    </row>
    <row r="71" spans="1:12" s="16" customFormat="1" ht="12">
      <c r="A71" s="30"/>
      <c r="B71" s="25" t="s">
        <v>227</v>
      </c>
      <c r="C71" s="31">
        <v>0</v>
      </c>
      <c r="D71" s="32">
        <v>1</v>
      </c>
      <c r="E71" s="32">
        <v>2</v>
      </c>
      <c r="F71" s="32">
        <v>3</v>
      </c>
      <c r="G71" s="32">
        <v>6</v>
      </c>
      <c r="H71" s="27"/>
      <c r="I71" s="27"/>
      <c r="J71" s="28"/>
      <c r="K71" s="28"/>
      <c r="L71" s="29"/>
    </row>
    <row r="72" spans="1:12" s="16" customFormat="1" ht="12">
      <c r="A72" s="30"/>
      <c r="B72" s="25" t="s">
        <v>228</v>
      </c>
      <c r="C72" s="31">
        <v>0</v>
      </c>
      <c r="D72" s="32">
        <v>1</v>
      </c>
      <c r="E72" s="32">
        <v>3</v>
      </c>
      <c r="F72" s="32">
        <v>4</v>
      </c>
      <c r="G72" s="32">
        <v>8</v>
      </c>
      <c r="H72" s="27"/>
      <c r="I72" s="27"/>
      <c r="J72" s="28"/>
      <c r="K72" s="28"/>
      <c r="L72" s="29"/>
    </row>
    <row r="73" spans="1:12" s="16" customFormat="1" ht="12">
      <c r="A73" s="30"/>
      <c r="B73" s="25" t="s">
        <v>229</v>
      </c>
      <c r="C73" s="31">
        <v>0</v>
      </c>
      <c r="D73" s="32">
        <v>0</v>
      </c>
      <c r="E73" s="32">
        <v>0</v>
      </c>
      <c r="F73" s="32">
        <v>4</v>
      </c>
      <c r="G73" s="32">
        <v>4</v>
      </c>
      <c r="H73" s="27"/>
      <c r="I73" s="27"/>
      <c r="J73" s="28"/>
      <c r="K73" s="28"/>
      <c r="L73" s="29"/>
    </row>
    <row r="74" spans="1:12" s="16" customFormat="1" ht="12">
      <c r="A74" s="30"/>
      <c r="B74" s="25" t="s">
        <v>230</v>
      </c>
      <c r="C74" s="31">
        <v>0</v>
      </c>
      <c r="D74" s="32">
        <v>2</v>
      </c>
      <c r="E74" s="32">
        <v>2</v>
      </c>
      <c r="F74" s="32">
        <v>3</v>
      </c>
      <c r="G74" s="32">
        <v>7</v>
      </c>
      <c r="H74" s="27"/>
      <c r="I74" s="27"/>
      <c r="J74" s="28"/>
      <c r="K74" s="28"/>
      <c r="L74" s="29"/>
    </row>
    <row r="75" spans="1:12" s="16" customFormat="1" ht="12">
      <c r="A75" s="30"/>
      <c r="B75" s="25" t="s">
        <v>231</v>
      </c>
      <c r="C75" s="31">
        <v>0</v>
      </c>
      <c r="D75" s="32">
        <v>1</v>
      </c>
      <c r="E75" s="32">
        <v>2</v>
      </c>
      <c r="F75" s="32">
        <v>4</v>
      </c>
      <c r="G75" s="32">
        <v>7</v>
      </c>
      <c r="H75" s="27"/>
      <c r="I75" s="27"/>
      <c r="J75" s="28"/>
      <c r="K75" s="28"/>
      <c r="L75" s="29"/>
    </row>
    <row r="76" spans="1:12" s="16" customFormat="1" ht="12">
      <c r="A76" s="30"/>
      <c r="B76" s="25" t="s">
        <v>232</v>
      </c>
      <c r="C76" s="31">
        <v>0</v>
      </c>
      <c r="D76" s="32">
        <v>1</v>
      </c>
      <c r="E76" s="32">
        <v>0</v>
      </c>
      <c r="F76" s="32">
        <v>1</v>
      </c>
      <c r="G76" s="32">
        <v>2</v>
      </c>
      <c r="H76" s="27"/>
      <c r="I76" s="27"/>
      <c r="J76" s="28"/>
      <c r="K76" s="28"/>
      <c r="L76" s="29"/>
    </row>
    <row r="77" spans="1:12" s="16" customFormat="1" ht="12">
      <c r="A77" s="30"/>
      <c r="B77" s="25" t="s">
        <v>233</v>
      </c>
      <c r="C77" s="31">
        <v>0</v>
      </c>
      <c r="D77" s="32">
        <v>1</v>
      </c>
      <c r="E77" s="32">
        <v>0</v>
      </c>
      <c r="F77" s="32">
        <v>3</v>
      </c>
      <c r="G77" s="32">
        <v>4</v>
      </c>
      <c r="H77" s="27"/>
      <c r="I77" s="27"/>
      <c r="J77" s="28"/>
      <c r="K77" s="28"/>
      <c r="L77" s="29"/>
    </row>
    <row r="78" spans="1:12" s="16" customFormat="1" ht="12">
      <c r="A78" s="30"/>
      <c r="B78" s="25" t="s">
        <v>234</v>
      </c>
      <c r="C78" s="31">
        <v>0</v>
      </c>
      <c r="D78" s="32">
        <v>2</v>
      </c>
      <c r="E78" s="32">
        <v>0</v>
      </c>
      <c r="F78" s="32">
        <v>2</v>
      </c>
      <c r="G78" s="32">
        <v>4</v>
      </c>
      <c r="H78" s="27"/>
      <c r="I78" s="27"/>
      <c r="J78" s="28"/>
      <c r="K78" s="28"/>
      <c r="L78" s="29"/>
    </row>
    <row r="79" spans="1:12" s="16" customFormat="1" ht="12">
      <c r="A79" s="30"/>
      <c r="B79" s="25" t="s">
        <v>235</v>
      </c>
      <c r="C79" s="31">
        <v>0</v>
      </c>
      <c r="D79" s="32">
        <v>1</v>
      </c>
      <c r="E79" s="32">
        <v>1</v>
      </c>
      <c r="F79" s="32">
        <v>2</v>
      </c>
      <c r="G79" s="32">
        <v>4</v>
      </c>
      <c r="H79" s="27"/>
      <c r="I79" s="27"/>
      <c r="J79" s="28"/>
      <c r="K79" s="28"/>
      <c r="L79" s="29"/>
    </row>
    <row r="80" spans="1:12" s="16" customFormat="1" ht="12">
      <c r="A80" s="30"/>
      <c r="B80" s="25" t="s">
        <v>236</v>
      </c>
      <c r="C80" s="31">
        <v>0</v>
      </c>
      <c r="D80" s="32">
        <v>3</v>
      </c>
      <c r="E80" s="32">
        <v>1</v>
      </c>
      <c r="F80" s="32">
        <v>3</v>
      </c>
      <c r="G80" s="32">
        <v>7</v>
      </c>
      <c r="H80" s="27"/>
      <c r="I80" s="27"/>
      <c r="J80" s="28"/>
      <c r="K80" s="28"/>
      <c r="L80" s="29"/>
    </row>
    <row r="81" spans="1:12" s="16" customFormat="1" ht="12">
      <c r="A81" s="30"/>
      <c r="B81" s="25" t="s">
        <v>237</v>
      </c>
      <c r="C81" s="31">
        <v>0</v>
      </c>
      <c r="D81" s="32">
        <v>0</v>
      </c>
      <c r="E81" s="32">
        <v>1</v>
      </c>
      <c r="F81" s="32">
        <v>1</v>
      </c>
      <c r="G81" s="32">
        <v>2</v>
      </c>
      <c r="H81" s="27"/>
      <c r="I81" s="27"/>
      <c r="J81" s="28"/>
      <c r="K81" s="28"/>
      <c r="L81" s="29"/>
    </row>
    <row r="82" spans="1:12" s="16" customFormat="1" ht="12">
      <c r="A82" s="30"/>
      <c r="B82" s="25" t="s">
        <v>238</v>
      </c>
      <c r="C82" s="31">
        <v>0</v>
      </c>
      <c r="D82" s="32">
        <v>0</v>
      </c>
      <c r="E82" s="32">
        <v>0</v>
      </c>
      <c r="F82" s="32">
        <v>2</v>
      </c>
      <c r="G82" s="32">
        <v>2</v>
      </c>
      <c r="H82" s="27"/>
      <c r="I82" s="27"/>
      <c r="J82" s="28"/>
      <c r="K82" s="28"/>
      <c r="L82" s="29"/>
    </row>
    <row r="83" spans="1:12" s="16" customFormat="1" ht="12">
      <c r="A83" s="30"/>
      <c r="B83" s="25" t="s">
        <v>239</v>
      </c>
      <c r="C83" s="31">
        <v>0</v>
      </c>
      <c r="D83" s="32">
        <v>0</v>
      </c>
      <c r="E83" s="32">
        <v>1</v>
      </c>
      <c r="F83" s="32">
        <v>4</v>
      </c>
      <c r="G83" s="32">
        <v>5</v>
      </c>
      <c r="H83" s="27"/>
      <c r="I83" s="27"/>
      <c r="J83" s="28"/>
      <c r="K83" s="28"/>
      <c r="L83" s="29"/>
    </row>
    <row r="84" spans="1:12" s="16" customFormat="1" ht="12">
      <c r="A84" s="30"/>
      <c r="B84" s="25" t="s">
        <v>240</v>
      </c>
      <c r="C84" s="31">
        <v>0</v>
      </c>
      <c r="D84" s="32">
        <v>1</v>
      </c>
      <c r="E84" s="32">
        <v>2</v>
      </c>
      <c r="F84" s="32">
        <v>1</v>
      </c>
      <c r="G84" s="32">
        <v>4</v>
      </c>
      <c r="H84" s="27"/>
      <c r="I84" s="27"/>
      <c r="J84" s="28"/>
      <c r="K84" s="28"/>
      <c r="L84" s="29"/>
    </row>
    <row r="85" spans="1:12" s="16" customFormat="1" ht="12">
      <c r="A85" s="30"/>
      <c r="B85" s="25" t="s">
        <v>241</v>
      </c>
      <c r="C85" s="31">
        <v>0</v>
      </c>
      <c r="D85" s="32">
        <v>0</v>
      </c>
      <c r="E85" s="32">
        <v>0</v>
      </c>
      <c r="F85" s="32">
        <v>1</v>
      </c>
      <c r="G85" s="32">
        <v>1</v>
      </c>
      <c r="H85" s="27"/>
      <c r="I85" s="27"/>
      <c r="J85" s="28"/>
      <c r="K85" s="28"/>
      <c r="L85" s="29"/>
    </row>
    <row r="86" spans="1:12" s="16" customFormat="1" ht="12">
      <c r="A86" s="30"/>
      <c r="B86" s="25" t="s">
        <v>242</v>
      </c>
      <c r="C86" s="31">
        <v>0</v>
      </c>
      <c r="D86" s="32">
        <v>2</v>
      </c>
      <c r="E86" s="32">
        <v>3</v>
      </c>
      <c r="F86" s="32">
        <v>3</v>
      </c>
      <c r="G86" s="32">
        <v>8</v>
      </c>
      <c r="H86" s="27"/>
      <c r="I86" s="27"/>
      <c r="J86" s="28"/>
      <c r="K86" s="28"/>
      <c r="L86" s="29"/>
    </row>
    <row r="87" spans="1:12" s="16" customFormat="1" ht="12">
      <c r="A87" s="30"/>
      <c r="B87" s="25" t="s">
        <v>243</v>
      </c>
      <c r="C87" s="31">
        <v>0</v>
      </c>
      <c r="D87" s="32">
        <v>0</v>
      </c>
      <c r="E87" s="32">
        <v>1</v>
      </c>
      <c r="F87" s="32">
        <v>1</v>
      </c>
      <c r="G87" s="32">
        <v>2</v>
      </c>
      <c r="H87" s="27"/>
      <c r="I87" s="27"/>
      <c r="J87" s="28"/>
      <c r="K87" s="28"/>
      <c r="L87" s="29"/>
    </row>
    <row r="88" spans="1:12" s="16" customFormat="1" ht="12">
      <c r="A88" s="30"/>
      <c r="B88" s="25" t="s">
        <v>244</v>
      </c>
      <c r="C88" s="31">
        <v>0</v>
      </c>
      <c r="D88" s="32">
        <v>0</v>
      </c>
      <c r="E88" s="32">
        <v>2</v>
      </c>
      <c r="F88" s="32">
        <v>1</v>
      </c>
      <c r="G88" s="32">
        <v>3</v>
      </c>
      <c r="H88" s="27"/>
      <c r="I88" s="27"/>
      <c r="J88" s="28"/>
      <c r="K88" s="28"/>
      <c r="L88" s="29"/>
    </row>
    <row r="89" spans="1:12" s="16" customFormat="1" ht="12">
      <c r="A89" s="30"/>
      <c r="B89" s="25" t="s">
        <v>245</v>
      </c>
      <c r="C89" s="31">
        <v>0</v>
      </c>
      <c r="D89" s="32">
        <v>1</v>
      </c>
      <c r="E89" s="32">
        <v>0</v>
      </c>
      <c r="F89" s="32">
        <v>2</v>
      </c>
      <c r="G89" s="32">
        <v>3</v>
      </c>
      <c r="H89" s="27"/>
      <c r="I89" s="27"/>
      <c r="J89" s="28"/>
      <c r="K89" s="28"/>
      <c r="L89" s="29"/>
    </row>
    <row r="90" spans="1:12" s="16" customFormat="1" ht="12">
      <c r="A90" s="30"/>
      <c r="B90" s="25" t="s">
        <v>246</v>
      </c>
      <c r="C90" s="31">
        <v>0</v>
      </c>
      <c r="D90" s="32">
        <v>0</v>
      </c>
      <c r="E90" s="32">
        <v>1</v>
      </c>
      <c r="F90" s="32">
        <v>1</v>
      </c>
      <c r="G90" s="32">
        <v>2</v>
      </c>
      <c r="H90" s="27"/>
      <c r="I90" s="27"/>
      <c r="J90" s="28"/>
      <c r="K90" s="28"/>
      <c r="L90" s="29"/>
    </row>
    <row r="91" spans="1:12" s="16" customFormat="1" ht="12">
      <c r="A91" s="30"/>
      <c r="B91" s="25" t="s">
        <v>247</v>
      </c>
      <c r="C91" s="31">
        <v>0</v>
      </c>
      <c r="D91" s="32">
        <v>1</v>
      </c>
      <c r="E91" s="32">
        <v>2</v>
      </c>
      <c r="F91" s="32">
        <v>0</v>
      </c>
      <c r="G91" s="32">
        <v>3</v>
      </c>
      <c r="H91" s="27"/>
      <c r="I91" s="27"/>
      <c r="J91" s="28"/>
      <c r="K91" s="28"/>
      <c r="L91" s="29"/>
    </row>
    <row r="92" spans="1:12" s="16" customFormat="1" ht="12">
      <c r="A92" s="30"/>
      <c r="B92" s="25" t="s">
        <v>248</v>
      </c>
      <c r="C92" s="31">
        <v>0</v>
      </c>
      <c r="D92" s="32">
        <v>2</v>
      </c>
      <c r="E92" s="32">
        <v>0</v>
      </c>
      <c r="F92" s="32">
        <v>2</v>
      </c>
      <c r="G92" s="32">
        <v>4</v>
      </c>
      <c r="H92" s="27"/>
      <c r="I92" s="27"/>
      <c r="J92" s="28"/>
      <c r="K92" s="28"/>
      <c r="L92" s="29"/>
    </row>
    <row r="93" spans="1:12" s="16" customFormat="1" ht="12">
      <c r="A93" s="30"/>
      <c r="B93" s="25" t="s">
        <v>249</v>
      </c>
      <c r="C93" s="31">
        <v>0</v>
      </c>
      <c r="D93" s="32">
        <v>2</v>
      </c>
      <c r="E93" s="32">
        <v>0</v>
      </c>
      <c r="F93" s="32">
        <v>2</v>
      </c>
      <c r="G93" s="32">
        <v>4</v>
      </c>
      <c r="H93" s="27"/>
      <c r="I93" s="27"/>
      <c r="J93" s="28"/>
      <c r="K93" s="28"/>
      <c r="L93" s="29"/>
    </row>
    <row r="94" spans="1:12" s="16" customFormat="1" ht="12">
      <c r="A94" s="30"/>
      <c r="B94" s="25" t="s">
        <v>250</v>
      </c>
      <c r="C94" s="31">
        <v>0</v>
      </c>
      <c r="D94" s="32">
        <v>1</v>
      </c>
      <c r="E94" s="32">
        <v>1</v>
      </c>
      <c r="F94" s="32">
        <v>0</v>
      </c>
      <c r="G94" s="32">
        <v>2</v>
      </c>
      <c r="H94" s="27"/>
      <c r="I94" s="27"/>
      <c r="J94" s="28"/>
      <c r="K94" s="28"/>
      <c r="L94" s="29"/>
    </row>
    <row r="95" spans="1:12" s="16" customFormat="1" ht="12">
      <c r="A95" s="30"/>
      <c r="B95" s="25" t="s">
        <v>251</v>
      </c>
      <c r="C95" s="31">
        <v>0</v>
      </c>
      <c r="D95" s="32">
        <v>1</v>
      </c>
      <c r="E95" s="32">
        <v>1</v>
      </c>
      <c r="F95" s="32">
        <v>0</v>
      </c>
      <c r="G95" s="32">
        <v>2</v>
      </c>
      <c r="H95" s="27"/>
      <c r="I95" s="27"/>
      <c r="J95" s="28"/>
      <c r="K95" s="28"/>
      <c r="L95" s="29"/>
    </row>
    <row r="96" spans="1:12" s="16" customFormat="1" ht="12">
      <c r="A96" s="30"/>
      <c r="B96" s="25" t="s">
        <v>252</v>
      </c>
      <c r="C96" s="31">
        <v>0</v>
      </c>
      <c r="D96" s="32">
        <v>2</v>
      </c>
      <c r="E96" s="32">
        <v>1</v>
      </c>
      <c r="F96" s="32">
        <v>0</v>
      </c>
      <c r="G96" s="32">
        <v>3</v>
      </c>
      <c r="H96" s="27"/>
      <c r="I96" s="27"/>
      <c r="J96" s="28"/>
      <c r="K96" s="28"/>
      <c r="L96" s="29"/>
    </row>
    <row r="97" spans="1:12" s="16" customFormat="1" ht="12">
      <c r="A97" s="30"/>
      <c r="B97" s="25" t="s">
        <v>253</v>
      </c>
      <c r="C97" s="31">
        <v>0</v>
      </c>
      <c r="D97" s="32">
        <v>0</v>
      </c>
      <c r="E97" s="32">
        <v>1</v>
      </c>
      <c r="F97" s="32">
        <v>0</v>
      </c>
      <c r="G97" s="32">
        <v>1</v>
      </c>
      <c r="H97" s="27"/>
      <c r="I97" s="27"/>
      <c r="J97" s="28"/>
      <c r="K97" s="28"/>
      <c r="L97" s="29"/>
    </row>
    <row r="98" spans="1:12" s="16" customFormat="1" ht="12">
      <c r="A98" s="30"/>
      <c r="B98" s="25" t="s">
        <v>254</v>
      </c>
      <c r="C98" s="31">
        <v>0</v>
      </c>
      <c r="D98" s="32">
        <v>0</v>
      </c>
      <c r="E98" s="32">
        <v>1</v>
      </c>
      <c r="F98" s="32">
        <v>0</v>
      </c>
      <c r="G98" s="32">
        <v>1</v>
      </c>
      <c r="H98" s="27"/>
      <c r="I98" s="27"/>
      <c r="J98" s="28"/>
      <c r="K98" s="28"/>
      <c r="L98" s="29"/>
    </row>
    <row r="99" spans="1:12" s="16" customFormat="1" ht="12">
      <c r="A99" s="30"/>
      <c r="B99" s="25" t="s">
        <v>255</v>
      </c>
      <c r="C99" s="31">
        <v>0</v>
      </c>
      <c r="D99" s="32">
        <v>0</v>
      </c>
      <c r="E99" s="32">
        <v>1</v>
      </c>
      <c r="F99" s="32">
        <v>0</v>
      </c>
      <c r="G99" s="32">
        <v>1</v>
      </c>
      <c r="H99" s="27"/>
      <c r="I99" s="27"/>
      <c r="J99" s="28"/>
      <c r="K99" s="28"/>
      <c r="L99" s="29"/>
    </row>
    <row r="100" spans="1:12" s="16" customFormat="1" ht="12">
      <c r="A100" s="30"/>
      <c r="B100" s="25" t="s">
        <v>256</v>
      </c>
      <c r="C100" s="31">
        <v>0</v>
      </c>
      <c r="D100" s="32">
        <v>1</v>
      </c>
      <c r="E100" s="32">
        <v>2</v>
      </c>
      <c r="F100" s="32">
        <v>1</v>
      </c>
      <c r="G100" s="32">
        <v>4</v>
      </c>
      <c r="H100" s="27"/>
      <c r="I100" s="27"/>
      <c r="J100" s="28"/>
      <c r="K100" s="28"/>
      <c r="L100" s="29"/>
    </row>
    <row r="101" spans="1:12" s="16" customFormat="1" ht="12">
      <c r="A101" s="30"/>
      <c r="B101" s="25" t="s">
        <v>257</v>
      </c>
      <c r="C101" s="31">
        <v>0</v>
      </c>
      <c r="D101" s="32">
        <v>1</v>
      </c>
      <c r="E101" s="32">
        <v>1</v>
      </c>
      <c r="F101" s="32">
        <v>1</v>
      </c>
      <c r="G101" s="32">
        <v>3</v>
      </c>
      <c r="H101" s="27"/>
      <c r="I101" s="27"/>
      <c r="J101" s="28"/>
      <c r="K101" s="28"/>
      <c r="L101" s="29"/>
    </row>
    <row r="102" spans="1:12" s="16" customFormat="1" ht="12">
      <c r="A102" s="30"/>
      <c r="B102" s="25" t="s">
        <v>258</v>
      </c>
      <c r="C102" s="31">
        <v>0</v>
      </c>
      <c r="D102" s="32">
        <v>1</v>
      </c>
      <c r="E102" s="32">
        <v>0</v>
      </c>
      <c r="F102" s="32">
        <v>0</v>
      </c>
      <c r="G102" s="32">
        <v>1</v>
      </c>
      <c r="H102" s="27"/>
      <c r="I102" s="27"/>
      <c r="J102" s="28"/>
      <c r="K102" s="28"/>
      <c r="L102" s="29"/>
    </row>
    <row r="103" spans="1:12" s="16" customFormat="1" ht="12">
      <c r="A103" s="30"/>
      <c r="B103" s="25" t="s">
        <v>259</v>
      </c>
      <c r="C103" s="31">
        <v>0</v>
      </c>
      <c r="D103" s="32">
        <v>0</v>
      </c>
      <c r="E103" s="32">
        <v>0</v>
      </c>
      <c r="F103" s="32">
        <v>0</v>
      </c>
      <c r="G103" s="32">
        <v>0</v>
      </c>
      <c r="H103" s="27"/>
      <c r="I103" s="27"/>
      <c r="J103" s="28"/>
      <c r="K103" s="28"/>
      <c r="L103" s="29"/>
    </row>
    <row r="104" spans="1:12" s="16" customFormat="1" ht="12">
      <c r="A104" s="30"/>
      <c r="B104" s="25" t="s">
        <v>260</v>
      </c>
      <c r="C104" s="31">
        <v>0</v>
      </c>
      <c r="D104" s="32">
        <v>0</v>
      </c>
      <c r="E104" s="32">
        <v>0</v>
      </c>
      <c r="F104" s="32">
        <v>0</v>
      </c>
      <c r="G104" s="32">
        <v>0</v>
      </c>
      <c r="H104" s="27"/>
      <c r="I104" s="27"/>
      <c r="J104" s="28"/>
      <c r="K104" s="28"/>
      <c r="L104" s="29"/>
    </row>
    <row r="105" spans="1:12" s="16" customFormat="1" ht="12">
      <c r="A105" s="30"/>
      <c r="B105" s="25" t="s">
        <v>261</v>
      </c>
      <c r="C105" s="31">
        <v>0</v>
      </c>
      <c r="D105" s="32">
        <v>0</v>
      </c>
      <c r="E105" s="32">
        <v>2</v>
      </c>
      <c r="F105" s="32">
        <v>0</v>
      </c>
      <c r="G105" s="32">
        <v>2</v>
      </c>
      <c r="H105" s="27"/>
      <c r="I105" s="27"/>
      <c r="J105" s="28"/>
      <c r="K105" s="28"/>
      <c r="L105" s="29"/>
    </row>
    <row r="106" spans="1:12" s="16" customFormat="1" ht="12">
      <c r="A106" s="30"/>
      <c r="B106" s="25" t="s">
        <v>262</v>
      </c>
      <c r="C106" s="31">
        <v>0</v>
      </c>
      <c r="D106" s="32">
        <v>2</v>
      </c>
      <c r="E106" s="32">
        <v>4</v>
      </c>
      <c r="F106" s="32">
        <v>0</v>
      </c>
      <c r="G106" s="32">
        <v>6</v>
      </c>
      <c r="H106" s="27"/>
      <c r="I106" s="27"/>
      <c r="J106" s="28"/>
      <c r="K106" s="28"/>
      <c r="L106" s="29"/>
    </row>
    <row r="107" spans="1:12" s="16" customFormat="1" ht="12">
      <c r="A107" s="30"/>
      <c r="B107" s="25" t="s">
        <v>263</v>
      </c>
      <c r="C107" s="31">
        <v>0</v>
      </c>
      <c r="D107" s="32">
        <v>3</v>
      </c>
      <c r="E107" s="32">
        <v>1</v>
      </c>
      <c r="F107" s="32">
        <v>1</v>
      </c>
      <c r="G107" s="32">
        <v>5</v>
      </c>
      <c r="H107" s="27"/>
      <c r="I107" s="27"/>
      <c r="J107" s="28"/>
      <c r="K107" s="28"/>
      <c r="L107" s="29"/>
    </row>
    <row r="108" spans="1:12" s="16" customFormat="1" ht="12">
      <c r="A108" s="30"/>
      <c r="B108" s="25" t="s">
        <v>264</v>
      </c>
      <c r="C108" s="31">
        <v>0</v>
      </c>
      <c r="D108" s="32">
        <v>0</v>
      </c>
      <c r="E108" s="32">
        <v>1</v>
      </c>
      <c r="F108" s="32">
        <v>0</v>
      </c>
      <c r="G108" s="32">
        <v>1</v>
      </c>
      <c r="H108" s="27"/>
      <c r="I108" s="27"/>
      <c r="J108" s="28"/>
      <c r="K108" s="28"/>
      <c r="L108" s="29"/>
    </row>
    <row r="109" spans="1:12" s="16" customFormat="1" ht="12">
      <c r="A109" s="30"/>
      <c r="B109" s="25" t="s">
        <v>265</v>
      </c>
      <c r="C109" s="31">
        <v>0</v>
      </c>
      <c r="D109" s="32">
        <v>2</v>
      </c>
      <c r="E109" s="32">
        <v>0</v>
      </c>
      <c r="F109" s="32">
        <v>1</v>
      </c>
      <c r="G109" s="32">
        <v>3</v>
      </c>
      <c r="H109" s="27"/>
      <c r="I109" s="27"/>
      <c r="J109" s="28"/>
      <c r="K109" s="28"/>
      <c r="L109" s="29"/>
    </row>
    <row r="110" spans="1:12" s="16" customFormat="1" ht="12">
      <c r="A110" s="30"/>
      <c r="B110" s="25" t="s">
        <v>266</v>
      </c>
      <c r="C110" s="31">
        <v>0</v>
      </c>
      <c r="D110" s="32">
        <v>1</v>
      </c>
      <c r="E110" s="32">
        <v>0</v>
      </c>
      <c r="F110" s="32">
        <v>0</v>
      </c>
      <c r="G110" s="32">
        <v>1</v>
      </c>
      <c r="H110" s="27"/>
      <c r="I110" s="27"/>
      <c r="J110" s="28"/>
      <c r="K110" s="28"/>
      <c r="L110" s="29"/>
    </row>
    <row r="111" spans="1:12" s="16" customFormat="1" ht="12">
      <c r="A111" s="30"/>
      <c r="B111" s="25" t="s">
        <v>267</v>
      </c>
      <c r="C111" s="31">
        <v>0</v>
      </c>
      <c r="D111" s="32">
        <v>2</v>
      </c>
      <c r="E111" s="32">
        <v>0</v>
      </c>
      <c r="F111" s="32">
        <v>1</v>
      </c>
      <c r="G111" s="32">
        <v>3</v>
      </c>
      <c r="H111" s="27"/>
      <c r="I111" s="27"/>
      <c r="J111" s="28"/>
      <c r="K111" s="28"/>
      <c r="L111" s="29"/>
    </row>
    <row r="112" spans="1:12" s="16" customFormat="1" ht="12">
      <c r="A112" s="30"/>
      <c r="B112" s="25" t="s">
        <v>268</v>
      </c>
      <c r="C112" s="31">
        <v>0</v>
      </c>
      <c r="D112" s="32">
        <v>0</v>
      </c>
      <c r="E112" s="32">
        <v>0</v>
      </c>
      <c r="F112" s="32">
        <v>1</v>
      </c>
      <c r="G112" s="32">
        <v>1</v>
      </c>
      <c r="H112" s="27"/>
      <c r="I112" s="27"/>
      <c r="J112" s="28"/>
      <c r="K112" s="28"/>
      <c r="L112" s="29"/>
    </row>
    <row r="113" spans="1:12" s="16" customFormat="1" ht="12">
      <c r="A113" s="30"/>
      <c r="B113" s="25" t="s">
        <v>269</v>
      </c>
      <c r="C113" s="31">
        <v>0</v>
      </c>
      <c r="D113" s="32">
        <v>1</v>
      </c>
      <c r="E113" s="32">
        <v>1</v>
      </c>
      <c r="F113" s="32">
        <v>1</v>
      </c>
      <c r="G113" s="32">
        <f>G21</f>
        <v>12</v>
      </c>
      <c r="H113" s="27"/>
      <c r="I113" s="27"/>
      <c r="J113" s="28"/>
      <c r="K113" s="28"/>
      <c r="L113" s="29"/>
    </row>
    <row r="114" spans="1:12" s="16" customFormat="1" ht="12">
      <c r="A114" s="30"/>
      <c r="B114" s="25" t="s">
        <v>270</v>
      </c>
      <c r="C114" s="31">
        <v>0</v>
      </c>
      <c r="D114" s="32">
        <v>1</v>
      </c>
      <c r="E114" s="32">
        <v>1</v>
      </c>
      <c r="F114" s="32">
        <v>1</v>
      </c>
      <c r="G114" s="32">
        <v>3</v>
      </c>
      <c r="H114" s="27"/>
      <c r="I114" s="27"/>
      <c r="J114" s="28"/>
      <c r="K114" s="28"/>
      <c r="L114" s="29"/>
    </row>
    <row r="115" spans="1:12" s="16" customFormat="1" ht="12">
      <c r="A115" s="30"/>
      <c r="B115" s="25" t="s">
        <v>271</v>
      </c>
      <c r="C115" s="31">
        <v>0</v>
      </c>
      <c r="D115" s="32">
        <v>3</v>
      </c>
      <c r="E115" s="32">
        <v>2</v>
      </c>
      <c r="F115" s="32">
        <v>2</v>
      </c>
      <c r="G115" s="32">
        <v>7</v>
      </c>
      <c r="H115" s="27"/>
      <c r="I115" s="27"/>
      <c r="J115" s="28"/>
      <c r="K115" s="28"/>
      <c r="L115" s="29"/>
    </row>
    <row r="116" spans="1:12" s="16" customFormat="1" ht="12">
      <c r="A116" s="30"/>
      <c r="B116" s="25" t="s">
        <v>272</v>
      </c>
      <c r="C116" s="31">
        <v>0</v>
      </c>
      <c r="D116" s="32">
        <v>1</v>
      </c>
      <c r="E116" s="32">
        <v>2</v>
      </c>
      <c r="F116" s="32">
        <v>1</v>
      </c>
      <c r="G116" s="32">
        <v>4</v>
      </c>
      <c r="H116" s="27"/>
      <c r="I116" s="27"/>
      <c r="J116" s="28"/>
      <c r="K116" s="28"/>
      <c r="L116" s="29"/>
    </row>
    <row r="117" spans="1:12" s="16" customFormat="1" ht="12">
      <c r="A117" s="30"/>
      <c r="B117" s="25" t="s">
        <v>273</v>
      </c>
      <c r="C117" s="31">
        <v>0</v>
      </c>
      <c r="D117" s="32">
        <v>1</v>
      </c>
      <c r="E117" s="32">
        <v>1</v>
      </c>
      <c r="F117" s="32">
        <v>1</v>
      </c>
      <c r="G117" s="32">
        <v>3</v>
      </c>
      <c r="H117" s="27"/>
      <c r="I117" s="27"/>
      <c r="J117" s="28"/>
      <c r="K117" s="28"/>
      <c r="L117" s="29"/>
    </row>
    <row r="118" spans="1:12" s="16" customFormat="1" ht="12">
      <c r="A118" s="30"/>
      <c r="B118" s="25" t="s">
        <v>274</v>
      </c>
      <c r="C118" s="31">
        <v>0</v>
      </c>
      <c r="D118" s="32">
        <v>0</v>
      </c>
      <c r="E118" s="32">
        <v>1</v>
      </c>
      <c r="F118" s="32">
        <v>0</v>
      </c>
      <c r="G118" s="32">
        <v>1</v>
      </c>
      <c r="H118" s="27"/>
      <c r="I118" s="27"/>
      <c r="J118" s="28"/>
      <c r="K118" s="28"/>
      <c r="L118" s="29"/>
    </row>
    <row r="119" spans="1:12" s="16" customFormat="1" ht="12">
      <c r="A119" s="30"/>
      <c r="B119" s="25" t="s">
        <v>275</v>
      </c>
      <c r="C119" s="31">
        <v>0</v>
      </c>
      <c r="D119" s="32">
        <v>4</v>
      </c>
      <c r="E119" s="32">
        <v>3</v>
      </c>
      <c r="F119" s="32">
        <v>1</v>
      </c>
      <c r="G119" s="32">
        <v>8</v>
      </c>
      <c r="H119" s="27"/>
      <c r="I119" s="27"/>
      <c r="J119" s="28"/>
      <c r="K119" s="28"/>
      <c r="L119" s="29"/>
    </row>
    <row r="120" spans="1:12" s="16" customFormat="1" ht="12">
      <c r="A120" s="30"/>
      <c r="B120" s="25" t="s">
        <v>276</v>
      </c>
      <c r="C120" s="31">
        <v>0</v>
      </c>
      <c r="D120" s="32">
        <v>7</v>
      </c>
      <c r="E120" s="32">
        <v>8</v>
      </c>
      <c r="F120" s="32">
        <v>5</v>
      </c>
      <c r="G120" s="32">
        <v>20</v>
      </c>
      <c r="H120" s="27"/>
      <c r="I120" s="27"/>
      <c r="J120" s="28"/>
      <c r="K120" s="28"/>
      <c r="L120" s="29"/>
    </row>
    <row r="121" spans="1:12" s="16" customFormat="1" ht="12">
      <c r="A121" s="30"/>
      <c r="B121" s="25" t="s">
        <v>277</v>
      </c>
      <c r="C121" s="31">
        <v>0</v>
      </c>
      <c r="D121" s="32">
        <v>6</v>
      </c>
      <c r="E121" s="32">
        <v>8</v>
      </c>
      <c r="F121" s="32">
        <v>4</v>
      </c>
      <c r="G121" s="32">
        <v>18</v>
      </c>
      <c r="H121" s="27"/>
      <c r="I121" s="27"/>
      <c r="J121" s="28"/>
      <c r="K121" s="28"/>
      <c r="L121" s="29"/>
    </row>
    <row r="122" spans="1:12" s="16" customFormat="1" ht="12">
      <c r="A122" s="30"/>
      <c r="B122" s="25" t="s">
        <v>278</v>
      </c>
      <c r="C122" s="31">
        <v>0</v>
      </c>
      <c r="D122" s="32">
        <v>1</v>
      </c>
      <c r="E122" s="32">
        <v>2</v>
      </c>
      <c r="F122" s="32">
        <v>1</v>
      </c>
      <c r="G122" s="32">
        <v>4</v>
      </c>
      <c r="H122" s="27"/>
      <c r="I122" s="27"/>
      <c r="J122" s="28"/>
      <c r="K122" s="28"/>
      <c r="L122" s="29"/>
    </row>
    <row r="123" spans="1:12" s="16" customFormat="1" ht="12">
      <c r="A123" s="30"/>
      <c r="B123" s="25" t="s">
        <v>279</v>
      </c>
      <c r="C123" s="31">
        <v>0</v>
      </c>
      <c r="D123" s="32">
        <v>0</v>
      </c>
      <c r="E123" s="32">
        <v>1</v>
      </c>
      <c r="F123" s="32">
        <v>1</v>
      </c>
      <c r="G123" s="32">
        <v>2</v>
      </c>
      <c r="H123" s="27"/>
      <c r="I123" s="27"/>
      <c r="J123" s="28"/>
      <c r="K123" s="28"/>
      <c r="L123" s="29"/>
    </row>
    <row r="124" spans="1:12" s="16" customFormat="1" ht="12">
      <c r="A124" s="30"/>
      <c r="B124" s="25" t="s">
        <v>280</v>
      </c>
      <c r="C124" s="31">
        <v>0</v>
      </c>
      <c r="D124" s="32">
        <v>1</v>
      </c>
      <c r="E124" s="32">
        <v>1</v>
      </c>
      <c r="F124" s="32">
        <v>1</v>
      </c>
      <c r="G124" s="32">
        <v>3</v>
      </c>
      <c r="H124" s="27"/>
      <c r="I124" s="27"/>
      <c r="J124" s="28"/>
      <c r="K124" s="28"/>
      <c r="L124" s="29"/>
    </row>
    <row r="125" spans="1:12" s="16" customFormat="1" ht="12">
      <c r="A125" s="30"/>
      <c r="B125" s="25" t="s">
        <v>281</v>
      </c>
      <c r="C125" s="31">
        <v>0</v>
      </c>
      <c r="D125" s="32">
        <v>0</v>
      </c>
      <c r="E125" s="32">
        <v>2</v>
      </c>
      <c r="F125" s="32">
        <v>2</v>
      </c>
      <c r="G125" s="32">
        <v>4</v>
      </c>
      <c r="H125" s="27"/>
      <c r="I125" s="27"/>
      <c r="J125" s="28"/>
      <c r="K125" s="28"/>
      <c r="L125" s="29"/>
    </row>
    <row r="126" spans="1:12" s="16" customFormat="1" ht="12">
      <c r="A126" s="30"/>
      <c r="B126" s="25" t="s">
        <v>282</v>
      </c>
      <c r="C126" s="31">
        <v>0</v>
      </c>
      <c r="D126" s="32">
        <v>2</v>
      </c>
      <c r="E126" s="32">
        <v>1</v>
      </c>
      <c r="F126" s="32">
        <v>2</v>
      </c>
      <c r="G126" s="32">
        <v>5</v>
      </c>
      <c r="H126" s="27"/>
      <c r="I126" s="27"/>
      <c r="J126" s="28"/>
      <c r="K126" s="28"/>
      <c r="L126" s="29"/>
    </row>
    <row r="127" spans="1:12" s="16" customFormat="1" ht="12">
      <c r="A127" s="30"/>
      <c r="B127" s="25" t="s">
        <v>283</v>
      </c>
      <c r="C127" s="31">
        <v>0</v>
      </c>
      <c r="D127" s="32">
        <v>2</v>
      </c>
      <c r="E127" s="32">
        <v>0</v>
      </c>
      <c r="F127" s="32">
        <v>0</v>
      </c>
      <c r="G127" s="32">
        <f>G21</f>
        <v>12</v>
      </c>
      <c r="H127" s="27"/>
      <c r="I127" s="27"/>
      <c r="J127" s="28"/>
      <c r="K127" s="28"/>
      <c r="L127" s="29"/>
    </row>
    <row r="128" spans="1:12" s="16" customFormat="1" ht="12">
      <c r="A128" s="30"/>
      <c r="B128" s="25" t="s">
        <v>284</v>
      </c>
      <c r="C128" s="31">
        <v>0</v>
      </c>
      <c r="D128" s="32">
        <v>2</v>
      </c>
      <c r="E128" s="32">
        <v>1</v>
      </c>
      <c r="F128" s="32">
        <v>1</v>
      </c>
      <c r="G128" s="32">
        <v>4</v>
      </c>
      <c r="H128" s="27"/>
      <c r="I128" s="27"/>
      <c r="J128" s="28"/>
      <c r="K128" s="28"/>
      <c r="L128" s="29"/>
    </row>
    <row r="129" spans="1:12" s="16" customFormat="1" ht="12">
      <c r="A129" s="30"/>
      <c r="B129" s="25" t="s">
        <v>285</v>
      </c>
      <c r="C129" s="31">
        <v>0</v>
      </c>
      <c r="D129" s="32">
        <v>1</v>
      </c>
      <c r="E129" s="32">
        <v>6</v>
      </c>
      <c r="F129" s="32">
        <v>1</v>
      </c>
      <c r="G129" s="32">
        <v>8</v>
      </c>
      <c r="H129" s="27"/>
      <c r="I129" s="27"/>
      <c r="J129" s="28"/>
      <c r="K129" s="28"/>
      <c r="L129" s="29"/>
    </row>
    <row r="130" spans="1:12" s="16" customFormat="1" ht="12">
      <c r="A130" s="30"/>
      <c r="B130" s="25" t="s">
        <v>286</v>
      </c>
      <c r="C130" s="31">
        <v>0</v>
      </c>
      <c r="D130" s="32">
        <v>0</v>
      </c>
      <c r="E130" s="32">
        <v>0</v>
      </c>
      <c r="F130" s="32">
        <v>0</v>
      </c>
      <c r="G130" s="32">
        <v>0</v>
      </c>
      <c r="H130" s="27"/>
      <c r="I130" s="27"/>
      <c r="J130" s="28"/>
      <c r="K130" s="28"/>
      <c r="L130" s="29"/>
    </row>
    <row r="131" spans="1:12" s="16" customFormat="1" ht="12">
      <c r="A131" s="30"/>
      <c r="B131" s="25" t="s">
        <v>287</v>
      </c>
      <c r="C131" s="31">
        <v>0</v>
      </c>
      <c r="D131" s="32">
        <v>0</v>
      </c>
      <c r="E131" s="32">
        <v>2</v>
      </c>
      <c r="F131" s="32">
        <v>0</v>
      </c>
      <c r="G131" s="32">
        <v>2</v>
      </c>
      <c r="H131" s="27"/>
      <c r="I131" s="27"/>
      <c r="J131" s="28"/>
      <c r="K131" s="28"/>
      <c r="L131" s="29"/>
    </row>
    <row r="132" spans="1:12" s="16" customFormat="1" ht="12">
      <c r="A132" s="30"/>
      <c r="B132" s="25" t="s">
        <v>288</v>
      </c>
      <c r="C132" s="31">
        <v>0</v>
      </c>
      <c r="D132" s="32">
        <v>2</v>
      </c>
      <c r="E132" s="32">
        <v>2</v>
      </c>
      <c r="F132" s="32">
        <v>0</v>
      </c>
      <c r="G132" s="32">
        <v>4</v>
      </c>
      <c r="H132" s="27"/>
      <c r="I132" s="27"/>
      <c r="J132" s="28"/>
      <c r="K132" s="28"/>
      <c r="L132" s="29"/>
    </row>
    <row r="133" spans="1:12" s="16" customFormat="1" ht="12">
      <c r="A133" s="30"/>
      <c r="B133" s="25" t="s">
        <v>289</v>
      </c>
      <c r="C133" s="31">
        <v>0</v>
      </c>
      <c r="D133" s="32">
        <v>7</v>
      </c>
      <c r="E133" s="32">
        <v>0</v>
      </c>
      <c r="F133" s="32">
        <v>2</v>
      </c>
      <c r="G133" s="32">
        <v>9</v>
      </c>
      <c r="H133" s="27"/>
      <c r="I133" s="27"/>
      <c r="J133" s="28"/>
      <c r="K133" s="28"/>
      <c r="L133" s="29"/>
    </row>
    <row r="134" spans="1:12" s="16" customFormat="1" ht="12">
      <c r="A134" s="30"/>
      <c r="B134" s="25" t="s">
        <v>290</v>
      </c>
      <c r="C134" s="31">
        <v>0</v>
      </c>
      <c r="D134" s="32">
        <v>1</v>
      </c>
      <c r="E134" s="32">
        <v>0</v>
      </c>
      <c r="F134" s="32">
        <v>2</v>
      </c>
      <c r="G134" s="32">
        <v>3</v>
      </c>
      <c r="H134" s="27"/>
      <c r="I134" s="27"/>
      <c r="J134" s="28"/>
      <c r="K134" s="28"/>
      <c r="L134" s="29"/>
    </row>
    <row r="135" spans="1:12" s="16" customFormat="1" ht="12">
      <c r="A135" s="30"/>
      <c r="B135" s="25" t="s">
        <v>291</v>
      </c>
      <c r="C135" s="31">
        <v>0</v>
      </c>
      <c r="D135" s="32">
        <v>0</v>
      </c>
      <c r="E135" s="32">
        <v>0</v>
      </c>
      <c r="F135" s="32">
        <v>0</v>
      </c>
      <c r="G135" s="32">
        <v>0</v>
      </c>
      <c r="H135" s="27"/>
      <c r="I135" s="27"/>
      <c r="J135" s="28"/>
      <c r="K135" s="28"/>
      <c r="L135" s="29"/>
    </row>
    <row r="136" spans="1:12" s="16" customFormat="1" ht="12">
      <c r="A136" s="30"/>
      <c r="B136" s="25" t="s">
        <v>292</v>
      </c>
      <c r="C136" s="31">
        <v>0</v>
      </c>
      <c r="D136" s="32">
        <v>0</v>
      </c>
      <c r="E136" s="32">
        <v>1</v>
      </c>
      <c r="F136" s="32">
        <v>0</v>
      </c>
      <c r="G136" s="32">
        <v>1</v>
      </c>
      <c r="H136" s="27"/>
      <c r="I136" s="27"/>
      <c r="J136" s="28"/>
      <c r="K136" s="28"/>
      <c r="L136" s="29"/>
    </row>
    <row r="137" spans="1:12" s="16" customFormat="1" ht="12">
      <c r="A137" s="30"/>
      <c r="B137" s="25" t="s">
        <v>293</v>
      </c>
      <c r="C137" s="31">
        <v>0</v>
      </c>
      <c r="D137" s="32">
        <v>0</v>
      </c>
      <c r="E137" s="32">
        <v>1</v>
      </c>
      <c r="F137" s="32">
        <v>1</v>
      </c>
      <c r="G137" s="32">
        <v>2</v>
      </c>
      <c r="H137" s="27"/>
      <c r="I137" s="27"/>
      <c r="J137" s="28"/>
      <c r="K137" s="28"/>
      <c r="L137" s="29"/>
    </row>
    <row r="138" spans="1:12" s="16" customFormat="1" ht="12">
      <c r="A138" s="30"/>
      <c r="B138" s="25" t="s">
        <v>294</v>
      </c>
      <c r="C138" s="31">
        <v>0</v>
      </c>
      <c r="D138" s="32">
        <v>0</v>
      </c>
      <c r="E138" s="32">
        <v>1</v>
      </c>
      <c r="F138" s="32">
        <v>0</v>
      </c>
      <c r="G138" s="32">
        <v>1</v>
      </c>
      <c r="H138" s="27"/>
      <c r="I138" s="27"/>
      <c r="J138" s="28"/>
      <c r="K138" s="28"/>
      <c r="L138" s="29"/>
    </row>
    <row r="139" spans="1:12" s="16" customFormat="1" ht="12">
      <c r="A139" s="30"/>
      <c r="B139" s="25" t="s">
        <v>295</v>
      </c>
      <c r="C139" s="31">
        <v>0</v>
      </c>
      <c r="D139" s="32">
        <v>0</v>
      </c>
      <c r="E139" s="32">
        <v>1</v>
      </c>
      <c r="F139" s="32">
        <v>1</v>
      </c>
      <c r="G139" s="32">
        <v>2</v>
      </c>
      <c r="H139" s="27"/>
      <c r="I139" s="27"/>
      <c r="J139" s="28"/>
      <c r="K139" s="28"/>
      <c r="L139" s="29"/>
    </row>
    <row r="140" spans="1:12" s="16" customFormat="1" ht="12">
      <c r="A140" s="30"/>
      <c r="B140" s="25" t="s">
        <v>296</v>
      </c>
      <c r="C140" s="31">
        <v>0</v>
      </c>
      <c r="D140" s="32">
        <v>3</v>
      </c>
      <c r="E140" s="32">
        <v>1</v>
      </c>
      <c r="F140" s="32">
        <v>0</v>
      </c>
      <c r="G140" s="32">
        <v>4</v>
      </c>
      <c r="H140" s="27"/>
      <c r="I140" s="27"/>
      <c r="J140" s="28"/>
      <c r="K140" s="28"/>
      <c r="L140" s="29"/>
    </row>
    <row r="141" spans="1:12" s="16" customFormat="1" ht="12">
      <c r="A141" s="30"/>
      <c r="B141" s="25" t="s">
        <v>297</v>
      </c>
      <c r="C141" s="31">
        <v>0</v>
      </c>
      <c r="D141" s="32">
        <v>1</v>
      </c>
      <c r="E141" s="32">
        <v>0</v>
      </c>
      <c r="F141" s="32">
        <v>1</v>
      </c>
      <c r="G141" s="32">
        <v>2</v>
      </c>
      <c r="H141" s="27"/>
      <c r="I141" s="27"/>
      <c r="J141" s="28"/>
      <c r="K141" s="28"/>
      <c r="L141" s="29"/>
    </row>
    <row r="142" spans="1:12" s="16" customFormat="1" ht="12">
      <c r="A142" s="30"/>
      <c r="B142" s="25" t="s">
        <v>298</v>
      </c>
      <c r="C142" s="31">
        <v>0</v>
      </c>
      <c r="D142" s="32">
        <v>0</v>
      </c>
      <c r="E142" s="32">
        <v>1</v>
      </c>
      <c r="F142" s="32">
        <v>2</v>
      </c>
      <c r="G142" s="32">
        <v>3</v>
      </c>
      <c r="H142" s="27"/>
      <c r="I142" s="27"/>
      <c r="J142" s="28"/>
      <c r="K142" s="28"/>
      <c r="L142" s="29"/>
    </row>
    <row r="143" spans="1:12" s="16" customFormat="1" ht="12">
      <c r="A143" s="30"/>
      <c r="B143" s="25" t="s">
        <v>299</v>
      </c>
      <c r="C143" s="31">
        <v>0</v>
      </c>
      <c r="D143" s="32">
        <v>0</v>
      </c>
      <c r="E143" s="32">
        <v>1</v>
      </c>
      <c r="F143" s="32">
        <v>1</v>
      </c>
      <c r="G143" s="32">
        <v>2</v>
      </c>
      <c r="H143" s="27"/>
      <c r="I143" s="27"/>
      <c r="J143" s="28"/>
      <c r="K143" s="28"/>
      <c r="L143" s="29"/>
    </row>
    <row r="144" spans="1:12" s="16" customFormat="1" ht="12">
      <c r="A144" s="30"/>
      <c r="B144" s="25" t="s">
        <v>300</v>
      </c>
      <c r="C144" s="31">
        <v>0</v>
      </c>
      <c r="D144" s="32">
        <v>0</v>
      </c>
      <c r="E144" s="32">
        <v>1</v>
      </c>
      <c r="F144" s="32">
        <v>1</v>
      </c>
      <c r="G144" s="32">
        <v>2</v>
      </c>
      <c r="H144" s="27"/>
      <c r="I144" s="27"/>
      <c r="J144" s="28"/>
      <c r="K144" s="28"/>
      <c r="L144" s="29"/>
    </row>
    <row r="145" spans="1:12" s="16" customFormat="1" ht="12">
      <c r="A145" s="30"/>
      <c r="B145" s="25" t="s">
        <v>301</v>
      </c>
      <c r="C145" s="31">
        <v>0</v>
      </c>
      <c r="D145" s="32">
        <v>0</v>
      </c>
      <c r="E145" s="32">
        <v>0</v>
      </c>
      <c r="F145" s="32">
        <v>0</v>
      </c>
      <c r="G145" s="32">
        <v>0</v>
      </c>
      <c r="H145" s="27"/>
      <c r="I145" s="27"/>
      <c r="J145" s="28"/>
      <c r="K145" s="28"/>
      <c r="L145" s="29"/>
    </row>
    <row r="146" spans="1:12" s="16" customFormat="1" ht="12">
      <c r="A146" s="30"/>
      <c r="B146" s="25" t="s">
        <v>302</v>
      </c>
      <c r="C146" s="31">
        <v>0</v>
      </c>
      <c r="D146" s="32">
        <v>0</v>
      </c>
      <c r="E146" s="32">
        <v>1</v>
      </c>
      <c r="F146" s="32">
        <v>0</v>
      </c>
      <c r="G146" s="32">
        <v>1</v>
      </c>
      <c r="H146" s="27"/>
      <c r="I146" s="27"/>
      <c r="J146" s="28"/>
      <c r="K146" s="28"/>
      <c r="L146" s="29"/>
    </row>
    <row r="147" spans="1:12" s="16" customFormat="1" ht="12">
      <c r="A147" s="30"/>
      <c r="B147" s="25" t="s">
        <v>303</v>
      </c>
      <c r="C147" s="31">
        <v>0</v>
      </c>
      <c r="D147" s="32">
        <v>2</v>
      </c>
      <c r="E147" s="32">
        <v>1</v>
      </c>
      <c r="F147" s="32">
        <v>0</v>
      </c>
      <c r="G147" s="32">
        <v>3</v>
      </c>
      <c r="H147" s="27"/>
      <c r="I147" s="27"/>
      <c r="J147" s="28"/>
      <c r="K147" s="28"/>
      <c r="L147" s="29"/>
    </row>
    <row r="148" spans="1:12" s="16" customFormat="1" ht="12">
      <c r="A148" s="30"/>
      <c r="B148" s="25" t="s">
        <v>304</v>
      </c>
      <c r="C148" s="31">
        <v>0</v>
      </c>
      <c r="D148" s="32">
        <v>3</v>
      </c>
      <c r="E148" s="32">
        <v>0</v>
      </c>
      <c r="F148" s="32">
        <v>1</v>
      </c>
      <c r="G148" s="32">
        <v>4</v>
      </c>
      <c r="H148" s="27"/>
      <c r="I148" s="27"/>
      <c r="J148" s="28"/>
      <c r="K148" s="28"/>
      <c r="L148" s="29"/>
    </row>
    <row r="149" spans="1:12" s="16" customFormat="1" ht="12">
      <c r="A149" s="30"/>
      <c r="B149" s="25" t="s">
        <v>305</v>
      </c>
      <c r="C149" s="31">
        <v>0</v>
      </c>
      <c r="D149" s="32">
        <v>1</v>
      </c>
      <c r="E149" s="32">
        <v>0</v>
      </c>
      <c r="F149" s="32">
        <v>0</v>
      </c>
      <c r="G149" s="32">
        <v>1</v>
      </c>
      <c r="H149" s="27"/>
      <c r="I149" s="27"/>
      <c r="J149" s="28"/>
      <c r="K149" s="28"/>
      <c r="L149" s="29"/>
    </row>
    <row r="150" spans="1:12" s="16" customFormat="1" ht="12">
      <c r="A150" s="30"/>
      <c r="B150" s="25" t="s">
        <v>306</v>
      </c>
      <c r="C150" s="31">
        <v>0</v>
      </c>
      <c r="D150" s="32">
        <v>1</v>
      </c>
      <c r="E150" s="32">
        <v>0</v>
      </c>
      <c r="F150" s="32">
        <v>0</v>
      </c>
      <c r="G150" s="32">
        <v>1</v>
      </c>
      <c r="H150" s="27"/>
      <c r="I150" s="27"/>
      <c r="J150" s="28"/>
      <c r="K150" s="28"/>
      <c r="L150" s="29"/>
    </row>
    <row r="151" spans="1:12" s="16" customFormat="1" ht="12">
      <c r="A151" s="30"/>
      <c r="B151" s="25" t="s">
        <v>307</v>
      </c>
      <c r="C151" s="31">
        <v>0</v>
      </c>
      <c r="D151" s="32">
        <v>0</v>
      </c>
      <c r="E151" s="32">
        <v>1</v>
      </c>
      <c r="F151" s="32">
        <v>1</v>
      </c>
      <c r="G151" s="32">
        <v>2</v>
      </c>
      <c r="H151" s="27"/>
      <c r="I151" s="27"/>
      <c r="J151" s="28"/>
      <c r="K151" s="28"/>
      <c r="L151" s="29"/>
    </row>
    <row r="152" spans="1:12" s="16" customFormat="1" ht="12">
      <c r="A152" s="30"/>
      <c r="B152" s="25" t="s">
        <v>308</v>
      </c>
      <c r="C152" s="31">
        <v>0</v>
      </c>
      <c r="D152" s="32">
        <v>1</v>
      </c>
      <c r="E152" s="32">
        <v>0</v>
      </c>
      <c r="F152" s="32">
        <v>0</v>
      </c>
      <c r="G152" s="32">
        <v>1</v>
      </c>
      <c r="H152" s="27"/>
      <c r="I152" s="27"/>
      <c r="J152" s="28"/>
      <c r="K152" s="28"/>
      <c r="L152" s="29"/>
    </row>
    <row r="153" spans="1:12" s="16" customFormat="1" ht="12">
      <c r="A153" s="30"/>
      <c r="B153" s="25" t="s">
        <v>309</v>
      </c>
      <c r="C153" s="31">
        <v>0</v>
      </c>
      <c r="D153" s="32">
        <v>1</v>
      </c>
      <c r="E153" s="32">
        <v>0</v>
      </c>
      <c r="F153" s="32">
        <v>0</v>
      </c>
      <c r="G153" s="32">
        <v>1</v>
      </c>
      <c r="H153" s="27"/>
      <c r="I153" s="27"/>
      <c r="J153" s="28"/>
      <c r="K153" s="28"/>
      <c r="L153" s="29"/>
    </row>
    <row r="154" spans="1:12" s="16" customFormat="1" ht="12">
      <c r="A154" s="30"/>
      <c r="B154" s="25" t="s">
        <v>310</v>
      </c>
      <c r="C154" s="31">
        <v>0</v>
      </c>
      <c r="D154" s="32">
        <v>0</v>
      </c>
      <c r="E154" s="32">
        <v>1</v>
      </c>
      <c r="F154" s="32">
        <v>2</v>
      </c>
      <c r="G154" s="32">
        <v>3</v>
      </c>
      <c r="H154" s="27"/>
      <c r="I154" s="27"/>
      <c r="J154" s="28"/>
      <c r="K154" s="28"/>
      <c r="L154" s="29"/>
    </row>
    <row r="155" spans="1:12" s="16" customFormat="1" ht="12">
      <c r="A155" s="30"/>
      <c r="B155" s="25" t="s">
        <v>311</v>
      </c>
      <c r="C155" s="31">
        <v>0</v>
      </c>
      <c r="D155" s="32">
        <v>0</v>
      </c>
      <c r="E155" s="32">
        <v>0</v>
      </c>
      <c r="F155" s="32">
        <v>0</v>
      </c>
      <c r="G155" s="32">
        <v>0</v>
      </c>
      <c r="H155" s="27"/>
      <c r="I155" s="27"/>
      <c r="J155" s="28"/>
      <c r="K155" s="28"/>
      <c r="L155" s="29"/>
    </row>
    <row r="156" spans="1:12" s="16" customFormat="1" ht="12">
      <c r="A156" s="30"/>
      <c r="B156" s="25" t="s">
        <v>312</v>
      </c>
      <c r="C156" s="31">
        <v>0</v>
      </c>
      <c r="D156" s="32">
        <v>0</v>
      </c>
      <c r="E156" s="32">
        <v>0</v>
      </c>
      <c r="F156" s="32">
        <v>0</v>
      </c>
      <c r="G156" s="32">
        <v>0</v>
      </c>
      <c r="H156" s="27"/>
      <c r="I156" s="27"/>
      <c r="J156" s="28"/>
      <c r="K156" s="28"/>
      <c r="L156" s="29"/>
    </row>
    <row r="157" spans="1:12" s="16" customFormat="1" ht="12">
      <c r="A157" s="30"/>
      <c r="B157" s="25" t="s">
        <v>313</v>
      </c>
      <c r="C157" s="31">
        <v>0</v>
      </c>
      <c r="D157" s="32">
        <v>1</v>
      </c>
      <c r="E157" s="32">
        <v>1</v>
      </c>
      <c r="F157" s="32">
        <v>0</v>
      </c>
      <c r="G157" s="32">
        <v>2</v>
      </c>
      <c r="H157" s="27"/>
      <c r="I157" s="27"/>
      <c r="J157" s="28"/>
      <c r="K157" s="28"/>
      <c r="L157" s="29"/>
    </row>
    <row r="158" spans="1:12" s="16" customFormat="1" ht="12">
      <c r="A158" s="30"/>
      <c r="B158" s="25" t="s">
        <v>314</v>
      </c>
      <c r="C158" s="31">
        <v>0</v>
      </c>
      <c r="D158" s="32">
        <v>0</v>
      </c>
      <c r="E158" s="32">
        <v>1</v>
      </c>
      <c r="F158" s="32">
        <v>1</v>
      </c>
      <c r="G158" s="32">
        <v>2</v>
      </c>
      <c r="H158" s="27"/>
      <c r="I158" s="27"/>
      <c r="J158" s="28"/>
      <c r="K158" s="28"/>
      <c r="L158" s="29"/>
    </row>
    <row r="159" spans="1:12" s="16" customFormat="1" ht="12">
      <c r="A159" s="30"/>
      <c r="B159" s="25" t="s">
        <v>315</v>
      </c>
      <c r="C159" s="31">
        <v>0</v>
      </c>
      <c r="D159" s="32">
        <v>2</v>
      </c>
      <c r="E159" s="32">
        <v>0</v>
      </c>
      <c r="F159" s="32">
        <v>1</v>
      </c>
      <c r="G159" s="32">
        <v>3</v>
      </c>
      <c r="H159" s="27"/>
      <c r="I159" s="27"/>
      <c r="J159" s="28"/>
      <c r="K159" s="28"/>
      <c r="L159" s="29"/>
    </row>
    <row r="160" spans="1:12" s="16" customFormat="1" ht="12">
      <c r="A160" s="30"/>
      <c r="B160" s="25" t="s">
        <v>316</v>
      </c>
      <c r="C160" s="31">
        <v>0</v>
      </c>
      <c r="D160" s="32">
        <v>1</v>
      </c>
      <c r="E160" s="32">
        <v>1</v>
      </c>
      <c r="F160" s="32">
        <v>1</v>
      </c>
      <c r="G160" s="32">
        <v>3</v>
      </c>
      <c r="H160" s="27"/>
      <c r="I160" s="27"/>
      <c r="J160" s="28"/>
      <c r="K160" s="28"/>
      <c r="L160" s="29"/>
    </row>
    <row r="161" spans="1:12" s="16" customFormat="1" ht="12">
      <c r="A161" s="30"/>
      <c r="B161" s="25" t="s">
        <v>317</v>
      </c>
      <c r="C161" s="31">
        <v>0</v>
      </c>
      <c r="D161" s="32">
        <v>0</v>
      </c>
      <c r="E161" s="32">
        <v>1</v>
      </c>
      <c r="F161" s="32">
        <v>1</v>
      </c>
      <c r="G161" s="32">
        <v>2</v>
      </c>
      <c r="H161" s="27"/>
      <c r="I161" s="27"/>
      <c r="J161" s="28"/>
      <c r="K161" s="28"/>
      <c r="L161" s="29"/>
    </row>
    <row r="162" spans="1:12" s="16" customFormat="1" ht="12">
      <c r="A162" s="30"/>
      <c r="B162" s="25" t="s">
        <v>318</v>
      </c>
      <c r="C162" s="31">
        <v>0</v>
      </c>
      <c r="D162" s="32">
        <v>0</v>
      </c>
      <c r="E162" s="32">
        <v>1</v>
      </c>
      <c r="F162" s="32">
        <v>0</v>
      </c>
      <c r="G162" s="32">
        <v>1</v>
      </c>
      <c r="H162" s="27"/>
      <c r="I162" s="27"/>
      <c r="J162" s="28"/>
      <c r="K162" s="28"/>
      <c r="L162" s="29"/>
    </row>
    <row r="163" spans="1:12" s="16" customFormat="1" ht="12">
      <c r="A163" s="30"/>
      <c r="B163" s="25" t="s">
        <v>319</v>
      </c>
      <c r="C163" s="31">
        <v>0</v>
      </c>
      <c r="D163" s="32">
        <v>0</v>
      </c>
      <c r="E163" s="32">
        <v>0</v>
      </c>
      <c r="F163" s="32">
        <v>1</v>
      </c>
      <c r="G163" s="32">
        <v>1</v>
      </c>
      <c r="H163" s="27"/>
      <c r="I163" s="27"/>
      <c r="J163" s="28"/>
      <c r="K163" s="28"/>
      <c r="L163" s="29"/>
    </row>
    <row r="164" spans="1:12" s="16" customFormat="1" ht="12">
      <c r="A164" s="30"/>
      <c r="B164" s="25" t="s">
        <v>320</v>
      </c>
      <c r="C164" s="31">
        <v>0</v>
      </c>
      <c r="D164" s="32">
        <v>0</v>
      </c>
      <c r="E164" s="32">
        <v>1</v>
      </c>
      <c r="F164" s="32">
        <v>0</v>
      </c>
      <c r="G164" s="32">
        <v>1</v>
      </c>
      <c r="H164" s="27"/>
      <c r="I164" s="27"/>
      <c r="J164" s="28"/>
      <c r="K164" s="28"/>
      <c r="L164" s="29"/>
    </row>
    <row r="165" spans="1:12" s="16" customFormat="1" ht="12">
      <c r="A165" s="30"/>
      <c r="B165" s="25" t="s">
        <v>321</v>
      </c>
      <c r="C165" s="31">
        <v>0</v>
      </c>
      <c r="D165" s="32">
        <v>1</v>
      </c>
      <c r="E165" s="32">
        <v>1</v>
      </c>
      <c r="F165" s="32">
        <v>1</v>
      </c>
      <c r="G165" s="32">
        <v>3</v>
      </c>
      <c r="H165" s="27"/>
      <c r="I165" s="27"/>
      <c r="J165" s="28"/>
      <c r="K165" s="28"/>
      <c r="L165" s="29"/>
    </row>
    <row r="166" spans="1:12" s="16" customFormat="1" ht="12">
      <c r="A166" s="30"/>
      <c r="B166" s="25" t="s">
        <v>322</v>
      </c>
      <c r="C166" s="31">
        <v>0</v>
      </c>
      <c r="D166" s="32">
        <v>0</v>
      </c>
      <c r="E166" s="32">
        <v>1</v>
      </c>
      <c r="F166" s="32">
        <v>1</v>
      </c>
      <c r="G166" s="32">
        <v>2</v>
      </c>
      <c r="H166" s="27"/>
      <c r="I166" s="27"/>
      <c r="J166" s="28"/>
      <c r="K166" s="28"/>
      <c r="L166" s="29"/>
    </row>
    <row r="167" spans="1:12" s="16" customFormat="1" ht="12">
      <c r="A167" s="30"/>
      <c r="B167" s="25" t="s">
        <v>323</v>
      </c>
      <c r="C167" s="31">
        <v>0</v>
      </c>
      <c r="D167" s="32">
        <v>2</v>
      </c>
      <c r="E167" s="32">
        <v>0</v>
      </c>
      <c r="F167" s="32">
        <v>1</v>
      </c>
      <c r="G167" s="32">
        <v>3</v>
      </c>
      <c r="H167" s="27"/>
      <c r="I167" s="27"/>
      <c r="J167" s="28"/>
      <c r="K167" s="28"/>
      <c r="L167" s="29"/>
    </row>
    <row r="168" spans="1:12" s="16" customFormat="1" ht="12">
      <c r="A168" s="30"/>
      <c r="B168" s="25" t="s">
        <v>324</v>
      </c>
      <c r="C168" s="31">
        <v>0</v>
      </c>
      <c r="D168" s="32">
        <v>1</v>
      </c>
      <c r="E168" s="32">
        <v>1</v>
      </c>
      <c r="F168" s="32">
        <v>0</v>
      </c>
      <c r="G168" s="32">
        <v>2</v>
      </c>
      <c r="H168" s="27"/>
      <c r="I168" s="27"/>
      <c r="J168" s="28"/>
      <c r="K168" s="28"/>
      <c r="L168" s="29"/>
    </row>
    <row r="169" spans="1:12" s="16" customFormat="1" ht="12">
      <c r="A169" s="30"/>
      <c r="B169" s="25" t="s">
        <v>325</v>
      </c>
      <c r="C169" s="31">
        <v>0</v>
      </c>
      <c r="D169" s="32">
        <v>0</v>
      </c>
      <c r="E169" s="32">
        <v>1</v>
      </c>
      <c r="F169" s="32">
        <v>1</v>
      </c>
      <c r="G169" s="32">
        <v>2</v>
      </c>
      <c r="H169" s="27"/>
      <c r="I169" s="27"/>
      <c r="J169" s="28"/>
      <c r="K169" s="28"/>
      <c r="L169" s="29"/>
    </row>
    <row r="170" spans="1:12" s="16" customFormat="1" ht="12">
      <c r="A170" s="30"/>
      <c r="B170" s="25" t="s">
        <v>326</v>
      </c>
      <c r="C170" s="31">
        <v>0</v>
      </c>
      <c r="D170" s="32">
        <v>0</v>
      </c>
      <c r="E170" s="32">
        <v>1</v>
      </c>
      <c r="F170" s="32">
        <v>0</v>
      </c>
      <c r="G170" s="32">
        <v>1</v>
      </c>
      <c r="H170" s="27"/>
      <c r="I170" s="27"/>
      <c r="J170" s="28"/>
      <c r="K170" s="28"/>
      <c r="L170" s="29"/>
    </row>
    <row r="171" spans="1:12" s="16" customFormat="1" ht="12">
      <c r="A171" s="30"/>
      <c r="B171" s="25" t="s">
        <v>327</v>
      </c>
      <c r="C171" s="31">
        <v>0</v>
      </c>
      <c r="D171" s="32">
        <v>0</v>
      </c>
      <c r="E171" s="32">
        <v>1</v>
      </c>
      <c r="F171" s="32">
        <v>1</v>
      </c>
      <c r="G171" s="32">
        <v>2</v>
      </c>
      <c r="H171" s="27"/>
      <c r="I171" s="27"/>
      <c r="J171" s="28"/>
      <c r="K171" s="28"/>
      <c r="L171" s="29"/>
    </row>
    <row r="172" spans="1:12" s="16" customFormat="1" ht="12">
      <c r="A172" s="30"/>
      <c r="B172" s="25" t="s">
        <v>328</v>
      </c>
      <c r="C172" s="31">
        <v>0</v>
      </c>
      <c r="D172" s="32">
        <v>0</v>
      </c>
      <c r="E172" s="32">
        <v>1</v>
      </c>
      <c r="F172" s="32">
        <v>1</v>
      </c>
      <c r="G172" s="32">
        <v>2</v>
      </c>
      <c r="H172" s="27"/>
      <c r="I172" s="27"/>
      <c r="J172" s="28"/>
      <c r="K172" s="28"/>
      <c r="L172" s="29"/>
    </row>
    <row r="173" spans="1:12" s="16" customFormat="1" ht="12">
      <c r="A173" s="30"/>
      <c r="B173" s="25" t="s">
        <v>329</v>
      </c>
      <c r="C173" s="31">
        <v>0</v>
      </c>
      <c r="D173" s="32">
        <v>0</v>
      </c>
      <c r="E173" s="32">
        <v>1</v>
      </c>
      <c r="F173" s="32">
        <v>1</v>
      </c>
      <c r="G173" s="32">
        <v>2</v>
      </c>
      <c r="H173" s="27"/>
      <c r="I173" s="27"/>
      <c r="J173" s="28"/>
      <c r="K173" s="28"/>
      <c r="L173" s="29"/>
    </row>
    <row r="174" spans="1:12" s="16" customFormat="1" ht="12">
      <c r="A174" s="30"/>
      <c r="B174" s="25" t="s">
        <v>330</v>
      </c>
      <c r="C174" s="31">
        <v>0</v>
      </c>
      <c r="D174" s="32">
        <v>1</v>
      </c>
      <c r="E174" s="32">
        <v>0</v>
      </c>
      <c r="F174" s="32">
        <v>1</v>
      </c>
      <c r="G174" s="32">
        <v>2</v>
      </c>
      <c r="H174" s="27"/>
      <c r="I174" s="27"/>
      <c r="J174" s="28"/>
      <c r="K174" s="28"/>
      <c r="L174" s="29"/>
    </row>
    <row r="175" spans="1:12" s="16" customFormat="1" ht="12">
      <c r="A175" s="30"/>
      <c r="B175" s="25" t="s">
        <v>331</v>
      </c>
      <c r="C175" s="31">
        <v>0</v>
      </c>
      <c r="D175" s="32">
        <v>0</v>
      </c>
      <c r="E175" s="32">
        <v>1</v>
      </c>
      <c r="F175" s="32">
        <v>2</v>
      </c>
      <c r="G175" s="32">
        <v>3</v>
      </c>
      <c r="H175" s="27"/>
      <c r="I175" s="27"/>
      <c r="J175" s="28"/>
      <c r="K175" s="28"/>
      <c r="L175" s="29"/>
    </row>
    <row r="176" spans="1:12" s="16" customFormat="1" ht="12">
      <c r="A176" s="30"/>
      <c r="B176" s="25" t="s">
        <v>332</v>
      </c>
      <c r="C176" s="31">
        <v>0</v>
      </c>
      <c r="D176" s="32">
        <v>1</v>
      </c>
      <c r="E176" s="32">
        <v>2</v>
      </c>
      <c r="F176" s="32">
        <v>0</v>
      </c>
      <c r="G176" s="32">
        <v>3</v>
      </c>
      <c r="H176" s="27"/>
      <c r="I176" s="27"/>
      <c r="J176" s="28"/>
      <c r="K176" s="28"/>
      <c r="L176" s="29"/>
    </row>
    <row r="177" spans="1:12" s="16" customFormat="1" ht="12">
      <c r="A177" s="30"/>
      <c r="B177" s="25" t="s">
        <v>333</v>
      </c>
      <c r="C177" s="31">
        <v>0</v>
      </c>
      <c r="D177" s="32">
        <v>0</v>
      </c>
      <c r="E177" s="32">
        <v>2</v>
      </c>
      <c r="F177" s="32">
        <v>1</v>
      </c>
      <c r="G177" s="32">
        <v>3</v>
      </c>
      <c r="H177" s="27"/>
      <c r="I177" s="27"/>
      <c r="J177" s="28"/>
      <c r="K177" s="28"/>
      <c r="L177" s="29"/>
    </row>
    <row r="178" spans="1:12" s="16" customFormat="1" ht="12">
      <c r="A178" s="30"/>
      <c r="B178" s="25" t="s">
        <v>334</v>
      </c>
      <c r="C178" s="31">
        <v>0</v>
      </c>
      <c r="D178" s="32">
        <v>1</v>
      </c>
      <c r="E178" s="32">
        <v>1</v>
      </c>
      <c r="F178" s="32">
        <v>1</v>
      </c>
      <c r="G178" s="32">
        <v>3</v>
      </c>
      <c r="H178" s="27"/>
      <c r="I178" s="27"/>
      <c r="J178" s="28"/>
      <c r="K178" s="28"/>
      <c r="L178" s="29"/>
    </row>
    <row r="179" spans="1:12" s="16" customFormat="1" ht="12">
      <c r="A179" s="30"/>
      <c r="B179" s="25" t="s">
        <v>335</v>
      </c>
      <c r="C179" s="31">
        <v>0</v>
      </c>
      <c r="D179" s="32">
        <v>3</v>
      </c>
      <c r="E179" s="32">
        <v>0</v>
      </c>
      <c r="F179" s="32">
        <v>0</v>
      </c>
      <c r="G179" s="32">
        <v>3</v>
      </c>
      <c r="H179" s="27"/>
      <c r="I179" s="27"/>
      <c r="J179" s="28"/>
      <c r="K179" s="28"/>
      <c r="L179" s="29"/>
    </row>
    <row r="180" spans="1:12" s="16" customFormat="1" ht="12">
      <c r="A180" s="30"/>
      <c r="B180" s="25" t="s">
        <v>336</v>
      </c>
      <c r="C180" s="31">
        <v>0</v>
      </c>
      <c r="D180" s="32">
        <v>0</v>
      </c>
      <c r="E180" s="32">
        <v>2</v>
      </c>
      <c r="F180" s="32">
        <v>1</v>
      </c>
      <c r="G180" s="32">
        <v>3</v>
      </c>
      <c r="H180" s="27"/>
      <c r="I180" s="27"/>
      <c r="J180" s="28"/>
      <c r="K180" s="28"/>
      <c r="L180" s="29"/>
    </row>
    <row r="181" spans="1:12" s="16" customFormat="1" ht="12">
      <c r="A181" s="30"/>
      <c r="B181" s="25" t="s">
        <v>337</v>
      </c>
      <c r="C181" s="31">
        <v>0</v>
      </c>
      <c r="D181" s="32">
        <v>2</v>
      </c>
      <c r="E181" s="32">
        <v>2</v>
      </c>
      <c r="F181" s="32">
        <v>2</v>
      </c>
      <c r="G181" s="32">
        <v>6</v>
      </c>
      <c r="H181" s="27"/>
      <c r="I181" s="27"/>
      <c r="J181" s="28"/>
      <c r="K181" s="28"/>
      <c r="L181" s="29"/>
    </row>
    <row r="182" spans="1:12" s="16" customFormat="1" ht="12">
      <c r="A182" s="30"/>
      <c r="B182" s="25" t="s">
        <v>338</v>
      </c>
      <c r="C182" s="31">
        <v>0</v>
      </c>
      <c r="D182" s="32">
        <v>1</v>
      </c>
      <c r="E182" s="32">
        <v>1</v>
      </c>
      <c r="F182" s="32">
        <v>4</v>
      </c>
      <c r="G182" s="32">
        <v>6</v>
      </c>
      <c r="H182" s="27"/>
      <c r="I182" s="27"/>
      <c r="J182" s="28"/>
      <c r="K182" s="28"/>
      <c r="L182" s="29"/>
    </row>
    <row r="183" spans="1:12" s="16" customFormat="1" ht="12">
      <c r="A183" s="30"/>
      <c r="B183" s="25" t="s">
        <v>339</v>
      </c>
      <c r="C183" s="31">
        <v>0</v>
      </c>
      <c r="D183" s="32">
        <v>2</v>
      </c>
      <c r="E183" s="32">
        <v>2</v>
      </c>
      <c r="F183" s="32">
        <v>4</v>
      </c>
      <c r="G183" s="32">
        <v>8</v>
      </c>
      <c r="H183" s="27"/>
      <c r="I183" s="27"/>
      <c r="J183" s="28"/>
      <c r="K183" s="28"/>
      <c r="L183" s="29"/>
    </row>
    <row r="184" spans="1:12" s="16" customFormat="1" ht="12">
      <c r="A184" s="30"/>
      <c r="B184" s="25" t="s">
        <v>340</v>
      </c>
      <c r="C184" s="31">
        <v>0</v>
      </c>
      <c r="D184" s="32">
        <v>1</v>
      </c>
      <c r="E184" s="32">
        <v>0</v>
      </c>
      <c r="F184" s="32">
        <v>2</v>
      </c>
      <c r="G184" s="32">
        <v>3</v>
      </c>
      <c r="H184" s="27"/>
      <c r="I184" s="27"/>
      <c r="J184" s="28"/>
      <c r="K184" s="28"/>
      <c r="L184" s="29"/>
    </row>
    <row r="185" spans="1:12" s="16" customFormat="1" ht="12">
      <c r="A185" s="30"/>
      <c r="B185" s="25" t="s">
        <v>341</v>
      </c>
      <c r="C185" s="31">
        <v>0</v>
      </c>
      <c r="D185" s="32">
        <v>4</v>
      </c>
      <c r="E185" s="32">
        <v>1</v>
      </c>
      <c r="F185" s="32">
        <v>3</v>
      </c>
      <c r="G185" s="32">
        <v>8</v>
      </c>
      <c r="H185" s="27"/>
      <c r="I185" s="27"/>
      <c r="J185" s="28"/>
      <c r="K185" s="28"/>
      <c r="L185" s="29"/>
    </row>
    <row r="186" spans="1:12" s="16" customFormat="1" ht="12">
      <c r="A186" s="30"/>
      <c r="B186" s="25" t="s">
        <v>342</v>
      </c>
      <c r="C186" s="31">
        <v>0</v>
      </c>
      <c r="D186" s="32">
        <v>3</v>
      </c>
      <c r="E186" s="32">
        <v>1</v>
      </c>
      <c r="F186" s="32">
        <v>3</v>
      </c>
      <c r="G186" s="32">
        <v>7</v>
      </c>
      <c r="H186" s="27"/>
      <c r="I186" s="27"/>
      <c r="J186" s="28"/>
      <c r="K186" s="28"/>
      <c r="L186" s="29"/>
    </row>
    <row r="187" spans="1:12" s="16" customFormat="1" ht="12">
      <c r="A187" s="30"/>
      <c r="B187" s="25" t="s">
        <v>343</v>
      </c>
      <c r="C187" s="31">
        <v>0</v>
      </c>
      <c r="D187" s="32">
        <v>2</v>
      </c>
      <c r="E187" s="32">
        <v>2</v>
      </c>
      <c r="F187" s="32">
        <v>1</v>
      </c>
      <c r="G187" s="32">
        <v>5</v>
      </c>
      <c r="H187" s="27"/>
      <c r="I187" s="27"/>
      <c r="J187" s="28"/>
      <c r="K187" s="28"/>
      <c r="L187" s="29"/>
    </row>
    <row r="188" spans="1:12" s="16" customFormat="1" ht="12">
      <c r="A188" s="30"/>
      <c r="B188" s="25" t="s">
        <v>344</v>
      </c>
      <c r="C188" s="31">
        <v>0</v>
      </c>
      <c r="D188" s="32">
        <v>0</v>
      </c>
      <c r="E188" s="32">
        <v>1</v>
      </c>
      <c r="F188" s="32">
        <v>4</v>
      </c>
      <c r="G188" s="32">
        <v>5</v>
      </c>
      <c r="H188" s="27"/>
      <c r="I188" s="27"/>
      <c r="J188" s="28"/>
      <c r="K188" s="28"/>
      <c r="L188" s="29"/>
    </row>
    <row r="189" spans="1:12" s="16" customFormat="1" ht="12">
      <c r="A189" s="30"/>
      <c r="B189" s="25" t="s">
        <v>345</v>
      </c>
      <c r="C189" s="31">
        <v>0</v>
      </c>
      <c r="D189" s="32">
        <v>0</v>
      </c>
      <c r="E189" s="32">
        <v>4</v>
      </c>
      <c r="F189" s="32">
        <v>2</v>
      </c>
      <c r="G189" s="32">
        <v>6</v>
      </c>
      <c r="H189" s="27"/>
      <c r="I189" s="27"/>
      <c r="J189" s="28"/>
      <c r="K189" s="28"/>
      <c r="L189" s="29"/>
    </row>
    <row r="190" spans="1:12" s="16" customFormat="1" ht="12">
      <c r="A190" s="30"/>
      <c r="B190" s="25" t="s">
        <v>346</v>
      </c>
      <c r="C190" s="31">
        <v>0</v>
      </c>
      <c r="D190" s="32">
        <v>0</v>
      </c>
      <c r="E190" s="32">
        <v>1</v>
      </c>
      <c r="F190" s="32">
        <v>3</v>
      </c>
      <c r="G190" s="32">
        <v>4</v>
      </c>
      <c r="H190" s="27"/>
      <c r="I190" s="27"/>
      <c r="J190" s="28"/>
      <c r="K190" s="28"/>
      <c r="L190" s="29"/>
    </row>
    <row r="191" spans="1:12" s="16" customFormat="1" ht="12">
      <c r="A191" s="30"/>
      <c r="B191" s="25" t="s">
        <v>347</v>
      </c>
      <c r="C191" s="31">
        <v>0</v>
      </c>
      <c r="D191" s="32">
        <v>1</v>
      </c>
      <c r="E191" s="32">
        <v>3</v>
      </c>
      <c r="F191" s="32">
        <v>3</v>
      </c>
      <c r="G191" s="32">
        <v>7</v>
      </c>
      <c r="H191" s="27"/>
      <c r="I191" s="27"/>
      <c r="J191" s="28"/>
      <c r="K191" s="28"/>
      <c r="L191" s="29"/>
    </row>
    <row r="192" spans="1:12" s="16" customFormat="1" ht="12">
      <c r="A192" s="30"/>
      <c r="B192" s="25" t="s">
        <v>348</v>
      </c>
      <c r="C192" s="31">
        <v>0</v>
      </c>
      <c r="D192" s="32">
        <v>2</v>
      </c>
      <c r="E192" s="32">
        <v>0</v>
      </c>
      <c r="F192" s="32">
        <v>8</v>
      </c>
      <c r="G192" s="32">
        <v>10</v>
      </c>
      <c r="H192" s="27"/>
      <c r="I192" s="27"/>
      <c r="J192" s="28"/>
      <c r="K192" s="28"/>
      <c r="L192" s="29"/>
    </row>
    <row r="193" spans="1:12" s="16" customFormat="1" ht="12">
      <c r="A193" s="30"/>
      <c r="B193" s="25" t="s">
        <v>349</v>
      </c>
      <c r="C193" s="31">
        <v>0</v>
      </c>
      <c r="D193" s="32">
        <v>1</v>
      </c>
      <c r="E193" s="32">
        <v>1</v>
      </c>
      <c r="F193" s="32">
        <v>2</v>
      </c>
      <c r="G193" s="32">
        <v>4</v>
      </c>
      <c r="H193" s="27"/>
      <c r="I193" s="27"/>
      <c r="J193" s="28"/>
      <c r="K193" s="28"/>
      <c r="L193" s="29"/>
    </row>
    <row r="194" spans="1:12" s="16" customFormat="1" ht="12">
      <c r="A194" s="30"/>
      <c r="B194" s="25" t="s">
        <v>350</v>
      </c>
      <c r="C194" s="31">
        <v>0</v>
      </c>
      <c r="D194" s="32">
        <v>0</v>
      </c>
      <c r="E194" s="32">
        <v>2</v>
      </c>
      <c r="F194" s="32">
        <v>2</v>
      </c>
      <c r="G194" s="32">
        <v>4</v>
      </c>
      <c r="H194" s="27"/>
      <c r="I194" s="27"/>
      <c r="J194" s="28"/>
      <c r="K194" s="28"/>
      <c r="L194" s="29"/>
    </row>
    <row r="195" spans="1:12" s="16" customFormat="1" ht="12">
      <c r="A195" s="30"/>
      <c r="B195" s="25" t="s">
        <v>351</v>
      </c>
      <c r="C195" s="31">
        <v>0</v>
      </c>
      <c r="D195" s="32">
        <v>0</v>
      </c>
      <c r="E195" s="32">
        <v>2</v>
      </c>
      <c r="F195" s="32">
        <v>0</v>
      </c>
      <c r="G195" s="32">
        <v>2</v>
      </c>
      <c r="H195" s="27"/>
      <c r="I195" s="27"/>
      <c r="J195" s="28"/>
      <c r="K195" s="28"/>
      <c r="L195" s="29"/>
    </row>
    <row r="196" spans="1:12" s="16" customFormat="1" ht="12">
      <c r="A196" s="30"/>
      <c r="B196" s="25" t="s">
        <v>352</v>
      </c>
      <c r="C196" s="31">
        <v>0</v>
      </c>
      <c r="D196" s="32">
        <v>1</v>
      </c>
      <c r="E196" s="32">
        <v>1</v>
      </c>
      <c r="F196" s="32">
        <v>2</v>
      </c>
      <c r="G196" s="32">
        <v>4</v>
      </c>
      <c r="H196" s="27"/>
      <c r="I196" s="27"/>
      <c r="J196" s="28"/>
      <c r="K196" s="28"/>
      <c r="L196" s="29"/>
    </row>
    <row r="197" spans="1:12" s="16" customFormat="1" ht="12">
      <c r="A197" s="30"/>
      <c r="B197" s="25" t="s">
        <v>353</v>
      </c>
      <c r="C197" s="31">
        <v>0</v>
      </c>
      <c r="D197" s="32">
        <v>0</v>
      </c>
      <c r="E197" s="32">
        <v>1</v>
      </c>
      <c r="F197" s="32">
        <v>2</v>
      </c>
      <c r="G197" s="32">
        <v>3</v>
      </c>
      <c r="H197" s="27"/>
      <c r="I197" s="27"/>
      <c r="J197" s="28"/>
      <c r="K197" s="28"/>
      <c r="L197" s="29"/>
    </row>
    <row r="198" spans="1:12" s="16" customFormat="1" ht="12">
      <c r="A198" s="30"/>
      <c r="B198" s="25" t="s">
        <v>354</v>
      </c>
      <c r="C198" s="31">
        <v>0</v>
      </c>
      <c r="D198" s="32">
        <v>0</v>
      </c>
      <c r="E198" s="32">
        <v>1</v>
      </c>
      <c r="F198" s="32">
        <v>1</v>
      </c>
      <c r="G198" s="32">
        <v>2</v>
      </c>
      <c r="H198" s="27"/>
      <c r="I198" s="27"/>
      <c r="J198" s="28"/>
      <c r="K198" s="28"/>
      <c r="L198" s="29"/>
    </row>
    <row r="199" spans="1:12" s="16" customFormat="1" ht="12">
      <c r="A199" s="30"/>
      <c r="B199" s="25" t="s">
        <v>355</v>
      </c>
      <c r="C199" s="31">
        <v>0</v>
      </c>
      <c r="D199" s="32">
        <v>0</v>
      </c>
      <c r="E199" s="32">
        <v>1</v>
      </c>
      <c r="F199" s="32">
        <v>1</v>
      </c>
      <c r="G199" s="32">
        <v>2</v>
      </c>
      <c r="H199" s="27"/>
      <c r="I199" s="27"/>
      <c r="J199" s="28"/>
      <c r="K199" s="28"/>
      <c r="L199" s="29"/>
    </row>
    <row r="200" spans="1:12" s="16" customFormat="1" ht="12">
      <c r="A200" s="30"/>
      <c r="B200" s="25" t="s">
        <v>356</v>
      </c>
      <c r="C200" s="31">
        <v>0</v>
      </c>
      <c r="D200" s="32">
        <v>1</v>
      </c>
      <c r="E200" s="32">
        <v>1</v>
      </c>
      <c r="F200" s="32">
        <v>1</v>
      </c>
      <c r="G200" s="32">
        <v>3</v>
      </c>
      <c r="H200" s="27"/>
      <c r="I200" s="27"/>
      <c r="J200" s="28"/>
      <c r="K200" s="28"/>
      <c r="L200" s="29"/>
    </row>
    <row r="201" spans="1:12" s="16" customFormat="1" ht="12">
      <c r="A201" s="30"/>
      <c r="B201" s="25" t="s">
        <v>357</v>
      </c>
      <c r="C201" s="31">
        <v>0</v>
      </c>
      <c r="D201" s="32">
        <v>1</v>
      </c>
      <c r="E201" s="32">
        <v>1</v>
      </c>
      <c r="F201" s="32">
        <v>1</v>
      </c>
      <c r="G201" s="32">
        <v>3</v>
      </c>
      <c r="H201" s="27"/>
      <c r="I201" s="27"/>
      <c r="J201" s="28"/>
      <c r="K201" s="28"/>
      <c r="L201" s="29"/>
    </row>
    <row r="202" spans="1:12" s="16" customFormat="1" ht="12">
      <c r="A202" s="30"/>
      <c r="B202" s="25" t="s">
        <v>358</v>
      </c>
      <c r="C202" s="31">
        <v>0</v>
      </c>
      <c r="D202" s="32">
        <v>1</v>
      </c>
      <c r="E202" s="32">
        <v>1</v>
      </c>
      <c r="F202" s="32">
        <v>1</v>
      </c>
      <c r="G202" s="32">
        <v>3</v>
      </c>
      <c r="H202" s="27"/>
      <c r="I202" s="27"/>
      <c r="J202" s="28"/>
      <c r="K202" s="28"/>
      <c r="L202" s="29"/>
    </row>
    <row r="203" spans="1:12" s="16" customFormat="1" ht="12">
      <c r="A203" s="30"/>
      <c r="B203" s="25" t="s">
        <v>359</v>
      </c>
      <c r="C203" s="31">
        <v>0</v>
      </c>
      <c r="D203" s="32">
        <v>0</v>
      </c>
      <c r="E203" s="32">
        <v>1</v>
      </c>
      <c r="F203" s="32">
        <v>0</v>
      </c>
      <c r="G203" s="32">
        <v>1</v>
      </c>
      <c r="H203" s="27"/>
      <c r="I203" s="27"/>
      <c r="J203" s="28"/>
      <c r="K203" s="28"/>
      <c r="L203" s="29"/>
    </row>
    <row r="204" spans="1:12" s="16" customFormat="1" ht="12">
      <c r="A204" s="30"/>
      <c r="B204" s="25" t="s">
        <v>360</v>
      </c>
      <c r="C204" s="31">
        <v>0</v>
      </c>
      <c r="D204" s="32">
        <v>0</v>
      </c>
      <c r="E204" s="32">
        <v>0</v>
      </c>
      <c r="F204" s="32">
        <v>0</v>
      </c>
      <c r="G204" s="32">
        <v>0</v>
      </c>
      <c r="H204" s="27"/>
      <c r="I204" s="27"/>
      <c r="J204" s="28"/>
      <c r="K204" s="28"/>
      <c r="L204" s="29"/>
    </row>
    <row r="205" spans="1:12" s="16" customFormat="1" ht="12">
      <c r="A205" s="30"/>
      <c r="B205" s="25" t="s">
        <v>361</v>
      </c>
      <c r="C205" s="31">
        <v>0</v>
      </c>
      <c r="D205" s="32">
        <v>0</v>
      </c>
      <c r="E205" s="32">
        <v>0</v>
      </c>
      <c r="F205" s="32">
        <v>1</v>
      </c>
      <c r="G205" s="32">
        <v>1</v>
      </c>
      <c r="H205" s="27"/>
      <c r="I205" s="27"/>
      <c r="J205" s="28"/>
      <c r="K205" s="28"/>
      <c r="L205" s="29"/>
    </row>
    <row r="206" spans="1:12" s="16" customFormat="1" ht="12">
      <c r="A206" s="30"/>
      <c r="B206" s="25" t="s">
        <v>362</v>
      </c>
      <c r="C206" s="31">
        <v>0</v>
      </c>
      <c r="D206" s="32">
        <v>0</v>
      </c>
      <c r="E206" s="32">
        <v>1</v>
      </c>
      <c r="F206" s="32">
        <v>1</v>
      </c>
      <c r="G206" s="32">
        <v>2</v>
      </c>
      <c r="H206" s="27"/>
      <c r="I206" s="27"/>
      <c r="J206" s="28"/>
      <c r="K206" s="28"/>
      <c r="L206" s="29"/>
    </row>
    <row r="207" spans="1:12" s="16" customFormat="1" ht="12">
      <c r="A207" s="30"/>
      <c r="B207" s="25" t="s">
        <v>363</v>
      </c>
      <c r="C207" s="31">
        <v>0</v>
      </c>
      <c r="D207" s="32">
        <v>0</v>
      </c>
      <c r="E207" s="32">
        <v>0</v>
      </c>
      <c r="F207" s="32">
        <v>1</v>
      </c>
      <c r="G207" s="32">
        <v>1</v>
      </c>
      <c r="H207" s="27"/>
      <c r="I207" s="27"/>
      <c r="J207" s="28"/>
      <c r="K207" s="28"/>
      <c r="L207" s="29"/>
    </row>
    <row r="208" spans="1:12" s="16" customFormat="1" ht="12">
      <c r="A208" s="30"/>
      <c r="B208" s="25" t="s">
        <v>364</v>
      </c>
      <c r="C208" s="31">
        <v>0</v>
      </c>
      <c r="D208" s="32">
        <v>0</v>
      </c>
      <c r="E208" s="32">
        <v>1</v>
      </c>
      <c r="F208" s="32">
        <v>1</v>
      </c>
      <c r="G208" s="32">
        <v>2</v>
      </c>
      <c r="H208" s="27"/>
      <c r="I208" s="27"/>
      <c r="J208" s="28"/>
      <c r="K208" s="28"/>
      <c r="L208" s="29"/>
    </row>
    <row r="209" spans="1:12" s="16" customFormat="1" ht="12">
      <c r="A209" s="30"/>
      <c r="B209" s="25" t="s">
        <v>365</v>
      </c>
      <c r="C209" s="31">
        <v>0</v>
      </c>
      <c r="D209" s="32">
        <v>0</v>
      </c>
      <c r="E209" s="32">
        <v>1</v>
      </c>
      <c r="F209" s="32">
        <v>0</v>
      </c>
      <c r="G209" s="32">
        <v>1</v>
      </c>
      <c r="H209" s="27"/>
      <c r="I209" s="27"/>
      <c r="J209" s="28"/>
      <c r="K209" s="28"/>
      <c r="L209" s="29"/>
    </row>
    <row r="210" spans="1:12" s="16" customFormat="1" ht="12">
      <c r="A210" s="30"/>
      <c r="B210" s="25" t="s">
        <v>366</v>
      </c>
      <c r="C210" s="31">
        <v>0</v>
      </c>
      <c r="D210" s="32">
        <v>0</v>
      </c>
      <c r="E210" s="32">
        <v>0</v>
      </c>
      <c r="F210" s="32">
        <v>2</v>
      </c>
      <c r="G210" s="32">
        <v>2</v>
      </c>
      <c r="H210" s="27"/>
      <c r="I210" s="27"/>
      <c r="J210" s="28"/>
      <c r="K210" s="28"/>
      <c r="L210" s="29"/>
    </row>
    <row r="211" spans="1:12" s="16" customFormat="1" ht="12">
      <c r="A211" s="30"/>
      <c r="B211" s="25" t="s">
        <v>367</v>
      </c>
      <c r="C211" s="31">
        <v>0</v>
      </c>
      <c r="D211" s="32">
        <v>0</v>
      </c>
      <c r="E211" s="32">
        <v>0</v>
      </c>
      <c r="F211" s="32">
        <v>0</v>
      </c>
      <c r="G211" s="32">
        <v>0</v>
      </c>
      <c r="H211" s="27"/>
      <c r="I211" s="27"/>
      <c r="J211" s="28"/>
      <c r="K211" s="28"/>
      <c r="L211" s="29"/>
    </row>
    <row r="212" spans="1:12" s="16" customFormat="1" ht="12">
      <c r="A212" s="30"/>
      <c r="B212" s="25" t="s">
        <v>368</v>
      </c>
      <c r="C212" s="31">
        <v>0</v>
      </c>
      <c r="D212" s="32">
        <v>0</v>
      </c>
      <c r="E212" s="32">
        <v>0</v>
      </c>
      <c r="F212" s="32">
        <v>0</v>
      </c>
      <c r="G212" s="32">
        <v>0</v>
      </c>
      <c r="H212" s="27"/>
      <c r="I212" s="27"/>
      <c r="J212" s="28"/>
      <c r="K212" s="28"/>
      <c r="L212" s="29"/>
    </row>
    <row r="213" spans="1:12" s="16" customFormat="1" ht="12">
      <c r="A213" s="30"/>
      <c r="B213" s="25" t="s">
        <v>369</v>
      </c>
      <c r="C213" s="31">
        <v>0</v>
      </c>
      <c r="D213" s="32">
        <v>1</v>
      </c>
      <c r="E213" s="32">
        <v>0</v>
      </c>
      <c r="F213" s="32">
        <v>1</v>
      </c>
      <c r="G213" s="32">
        <v>2</v>
      </c>
      <c r="H213" s="27"/>
      <c r="I213" s="27"/>
      <c r="J213" s="28"/>
      <c r="K213" s="28"/>
      <c r="L213" s="29"/>
    </row>
    <row r="214" spans="1:12" s="16" customFormat="1" ht="12">
      <c r="A214" s="30"/>
      <c r="B214" s="25" t="s">
        <v>370</v>
      </c>
      <c r="C214" s="31">
        <v>0</v>
      </c>
      <c r="D214" s="32">
        <v>1</v>
      </c>
      <c r="E214" s="32">
        <v>0</v>
      </c>
      <c r="F214" s="32">
        <v>1</v>
      </c>
      <c r="G214" s="32">
        <v>2</v>
      </c>
      <c r="H214" s="27"/>
      <c r="I214" s="27"/>
      <c r="J214" s="28"/>
      <c r="K214" s="28"/>
      <c r="L214" s="29"/>
    </row>
    <row r="215" spans="1:12" s="16" customFormat="1" ht="12">
      <c r="A215" s="30"/>
      <c r="B215" s="25" t="s">
        <v>371</v>
      </c>
      <c r="C215" s="31">
        <v>0</v>
      </c>
      <c r="D215" s="32">
        <v>2</v>
      </c>
      <c r="E215" s="32">
        <v>1</v>
      </c>
      <c r="F215" s="32">
        <v>4</v>
      </c>
      <c r="G215" s="32">
        <v>7</v>
      </c>
      <c r="H215" s="27"/>
      <c r="I215" s="27"/>
      <c r="J215" s="28"/>
      <c r="K215" s="28"/>
      <c r="L215" s="29"/>
    </row>
    <row r="216" spans="1:12" s="16" customFormat="1" ht="12">
      <c r="A216" s="30"/>
      <c r="B216" s="25" t="s">
        <v>372</v>
      </c>
      <c r="C216" s="31">
        <v>0</v>
      </c>
      <c r="D216" s="32">
        <v>0</v>
      </c>
      <c r="E216" s="32">
        <v>1</v>
      </c>
      <c r="F216" s="32">
        <v>2</v>
      </c>
      <c r="G216" s="32">
        <v>3</v>
      </c>
      <c r="H216" s="27"/>
      <c r="I216" s="27"/>
      <c r="J216" s="28"/>
      <c r="K216" s="28"/>
      <c r="L216" s="29"/>
    </row>
    <row r="217" spans="1:12" s="16" customFormat="1" ht="12">
      <c r="A217" s="30"/>
      <c r="B217" s="25" t="s">
        <v>373</v>
      </c>
      <c r="C217" s="31">
        <v>0</v>
      </c>
      <c r="D217" s="32">
        <v>1</v>
      </c>
      <c r="E217" s="32">
        <v>0</v>
      </c>
      <c r="F217" s="32">
        <v>2</v>
      </c>
      <c r="G217" s="32">
        <v>3</v>
      </c>
      <c r="H217" s="27"/>
      <c r="I217" s="27"/>
      <c r="J217" s="28"/>
      <c r="K217" s="28"/>
      <c r="L217" s="29"/>
    </row>
    <row r="218" spans="1:12" s="16" customFormat="1" ht="12">
      <c r="A218" s="30"/>
      <c r="B218" s="25" t="s">
        <v>374</v>
      </c>
      <c r="C218" s="31">
        <v>0</v>
      </c>
      <c r="D218" s="32">
        <v>1</v>
      </c>
      <c r="E218" s="32">
        <v>0</v>
      </c>
      <c r="F218" s="32">
        <v>1</v>
      </c>
      <c r="G218" s="32">
        <v>2</v>
      </c>
      <c r="H218" s="27"/>
      <c r="I218" s="27"/>
      <c r="J218" s="28"/>
      <c r="K218" s="28"/>
      <c r="L218" s="29"/>
    </row>
    <row r="219" spans="1:12" s="16" customFormat="1" ht="12">
      <c r="A219" s="30"/>
      <c r="B219" s="25" t="s">
        <v>375</v>
      </c>
      <c r="C219" s="31">
        <v>0</v>
      </c>
      <c r="D219" s="32">
        <v>0</v>
      </c>
      <c r="E219" s="32">
        <v>0</v>
      </c>
      <c r="F219" s="32">
        <v>1</v>
      </c>
      <c r="G219" s="32">
        <v>1</v>
      </c>
      <c r="H219" s="27"/>
      <c r="I219" s="27"/>
      <c r="J219" s="28"/>
      <c r="K219" s="28"/>
      <c r="L219" s="29"/>
    </row>
    <row r="220" spans="1:12" s="16" customFormat="1" ht="12">
      <c r="A220" s="30"/>
      <c r="B220" s="25" t="s">
        <v>376</v>
      </c>
      <c r="C220" s="31">
        <v>0</v>
      </c>
      <c r="D220" s="32">
        <v>2</v>
      </c>
      <c r="E220" s="32">
        <v>1</v>
      </c>
      <c r="F220" s="32">
        <v>1</v>
      </c>
      <c r="G220" s="32">
        <v>4</v>
      </c>
      <c r="H220" s="27"/>
      <c r="I220" s="27"/>
      <c r="J220" s="28"/>
      <c r="K220" s="28"/>
      <c r="L220" s="29"/>
    </row>
    <row r="221" spans="1:12" s="16" customFormat="1" ht="12">
      <c r="A221" s="30"/>
      <c r="B221" s="25" t="s">
        <v>377</v>
      </c>
      <c r="C221" s="31">
        <v>0</v>
      </c>
      <c r="D221" s="32">
        <v>1</v>
      </c>
      <c r="E221" s="32">
        <v>0</v>
      </c>
      <c r="F221" s="32">
        <v>1</v>
      </c>
      <c r="G221" s="32">
        <v>2</v>
      </c>
      <c r="H221" s="27"/>
      <c r="I221" s="27"/>
      <c r="J221" s="28"/>
      <c r="K221" s="28"/>
      <c r="L221" s="29"/>
    </row>
    <row r="222" spans="1:12" s="16" customFormat="1" ht="12">
      <c r="A222" s="30"/>
      <c r="B222" s="25" t="s">
        <v>378</v>
      </c>
      <c r="C222" s="31">
        <v>0</v>
      </c>
      <c r="D222" s="32">
        <v>1</v>
      </c>
      <c r="E222" s="32">
        <v>1</v>
      </c>
      <c r="F222" s="32">
        <v>1</v>
      </c>
      <c r="G222" s="32">
        <v>3</v>
      </c>
      <c r="H222" s="27"/>
      <c r="I222" s="27"/>
      <c r="J222" s="28"/>
      <c r="K222" s="28"/>
      <c r="L222" s="29"/>
    </row>
    <row r="223" spans="1:12" s="16" customFormat="1" ht="12">
      <c r="A223" s="30"/>
      <c r="B223" s="25" t="s">
        <v>379</v>
      </c>
      <c r="C223" s="31">
        <v>0</v>
      </c>
      <c r="D223" s="32">
        <v>0</v>
      </c>
      <c r="E223" s="32">
        <v>1</v>
      </c>
      <c r="F223" s="32">
        <v>1</v>
      </c>
      <c r="G223" s="32">
        <v>2</v>
      </c>
      <c r="H223" s="27"/>
      <c r="I223" s="27"/>
      <c r="J223" s="28"/>
      <c r="K223" s="28"/>
      <c r="L223" s="29"/>
    </row>
    <row r="224" spans="1:12" s="16" customFormat="1" ht="12">
      <c r="A224" s="30"/>
      <c r="B224" s="25" t="s">
        <v>380</v>
      </c>
      <c r="C224" s="31">
        <v>0</v>
      </c>
      <c r="D224" s="32">
        <v>2</v>
      </c>
      <c r="E224" s="32">
        <v>2</v>
      </c>
      <c r="F224" s="32">
        <v>1</v>
      </c>
      <c r="G224" s="32">
        <v>5</v>
      </c>
      <c r="H224" s="27"/>
      <c r="I224" s="27"/>
      <c r="J224" s="28"/>
      <c r="K224" s="28"/>
      <c r="L224" s="29"/>
    </row>
    <row r="225" spans="1:12" s="16" customFormat="1" ht="12">
      <c r="A225" s="30"/>
      <c r="B225" s="25" t="s">
        <v>381</v>
      </c>
      <c r="C225" s="31">
        <v>0</v>
      </c>
      <c r="D225" s="32">
        <v>0</v>
      </c>
      <c r="E225" s="32">
        <v>1</v>
      </c>
      <c r="F225" s="32">
        <v>1</v>
      </c>
      <c r="G225" s="32">
        <v>2</v>
      </c>
      <c r="H225" s="27"/>
      <c r="I225" s="27"/>
      <c r="J225" s="28"/>
      <c r="K225" s="28"/>
      <c r="L225" s="29"/>
    </row>
    <row r="226" spans="1:12" s="16" customFormat="1" ht="12">
      <c r="A226" s="30"/>
      <c r="B226" s="25" t="s">
        <v>382</v>
      </c>
      <c r="C226" s="31">
        <v>0</v>
      </c>
      <c r="D226" s="32">
        <v>0</v>
      </c>
      <c r="E226" s="32">
        <v>2</v>
      </c>
      <c r="F226" s="32">
        <v>1</v>
      </c>
      <c r="G226" s="32">
        <v>3</v>
      </c>
      <c r="H226" s="27"/>
      <c r="I226" s="27"/>
      <c r="J226" s="28"/>
      <c r="K226" s="28"/>
      <c r="L226" s="29"/>
    </row>
    <row r="227" spans="1:12" s="16" customFormat="1" ht="12">
      <c r="A227" s="30"/>
      <c r="B227" s="25" t="s">
        <v>383</v>
      </c>
      <c r="C227" s="31">
        <v>0</v>
      </c>
      <c r="D227" s="32">
        <v>0</v>
      </c>
      <c r="E227" s="32">
        <v>0</v>
      </c>
      <c r="F227" s="32">
        <v>2</v>
      </c>
      <c r="G227" s="32">
        <v>2</v>
      </c>
      <c r="H227" s="27"/>
      <c r="I227" s="27"/>
      <c r="J227" s="28"/>
      <c r="K227" s="28"/>
      <c r="L227" s="29"/>
    </row>
    <row r="228" spans="1:12" s="16" customFormat="1" ht="12">
      <c r="A228" s="30"/>
      <c r="B228" s="25" t="s">
        <v>384</v>
      </c>
      <c r="C228" s="31">
        <v>0</v>
      </c>
      <c r="D228" s="32">
        <v>0</v>
      </c>
      <c r="E228" s="32">
        <v>0</v>
      </c>
      <c r="F228" s="32">
        <v>1</v>
      </c>
      <c r="G228" s="32">
        <v>1</v>
      </c>
      <c r="H228" s="27"/>
      <c r="I228" s="27"/>
      <c r="J228" s="28"/>
      <c r="K228" s="28"/>
      <c r="L228" s="29"/>
    </row>
    <row r="229" spans="1:12" s="16" customFormat="1" ht="12">
      <c r="A229" s="30"/>
      <c r="B229" s="25" t="s">
        <v>385</v>
      </c>
      <c r="C229" s="31">
        <v>0</v>
      </c>
      <c r="D229" s="32">
        <v>0</v>
      </c>
      <c r="E229" s="32">
        <v>0</v>
      </c>
      <c r="F229" s="32">
        <v>0</v>
      </c>
      <c r="G229" s="32">
        <v>0</v>
      </c>
      <c r="H229" s="27"/>
      <c r="I229" s="27"/>
      <c r="J229" s="28"/>
      <c r="K229" s="28"/>
      <c r="L229" s="29"/>
    </row>
    <row r="230" spans="1:12" s="16" customFormat="1" ht="12">
      <c r="A230" s="30"/>
      <c r="B230" s="25" t="s">
        <v>386</v>
      </c>
      <c r="C230" s="31">
        <v>0</v>
      </c>
      <c r="D230" s="32">
        <v>0</v>
      </c>
      <c r="E230" s="32">
        <v>1</v>
      </c>
      <c r="F230" s="32">
        <v>1</v>
      </c>
      <c r="G230" s="32">
        <v>2</v>
      </c>
      <c r="H230" s="27"/>
      <c r="I230" s="27"/>
      <c r="J230" s="28"/>
      <c r="K230" s="28"/>
      <c r="L230" s="29"/>
    </row>
    <row r="231" spans="1:12" s="16" customFormat="1" ht="12">
      <c r="A231" s="30"/>
      <c r="B231" s="25" t="s">
        <v>387</v>
      </c>
      <c r="C231" s="31">
        <v>0</v>
      </c>
      <c r="D231" s="32">
        <v>1</v>
      </c>
      <c r="E231" s="32">
        <v>1</v>
      </c>
      <c r="F231" s="32">
        <v>2</v>
      </c>
      <c r="G231" s="32">
        <v>4</v>
      </c>
      <c r="H231" s="27"/>
      <c r="I231" s="27"/>
      <c r="J231" s="28"/>
      <c r="K231" s="28"/>
      <c r="L231" s="29"/>
    </row>
    <row r="232" spans="1:12" s="16" customFormat="1" ht="12">
      <c r="A232" s="30"/>
      <c r="B232" s="25" t="s">
        <v>388</v>
      </c>
      <c r="C232" s="31">
        <v>0</v>
      </c>
      <c r="D232" s="32">
        <v>1</v>
      </c>
      <c r="E232" s="32">
        <v>3</v>
      </c>
      <c r="F232" s="32">
        <v>3</v>
      </c>
      <c r="G232" s="32">
        <v>7</v>
      </c>
      <c r="H232" s="27"/>
      <c r="I232" s="27"/>
      <c r="J232" s="28"/>
      <c r="K232" s="28"/>
      <c r="L232" s="29"/>
    </row>
    <row r="233" spans="1:12" s="16" customFormat="1" ht="12">
      <c r="A233" s="30"/>
      <c r="B233" s="25" t="s">
        <v>389</v>
      </c>
      <c r="C233" s="31">
        <v>0</v>
      </c>
      <c r="D233" s="32">
        <v>1</v>
      </c>
      <c r="E233" s="32">
        <v>1</v>
      </c>
      <c r="F233" s="32">
        <v>5</v>
      </c>
      <c r="G233" s="32">
        <v>7</v>
      </c>
      <c r="H233" s="27"/>
      <c r="I233" s="27"/>
      <c r="J233" s="28"/>
      <c r="K233" s="28"/>
      <c r="L233" s="29"/>
    </row>
    <row r="234" spans="1:12" s="16" customFormat="1" ht="12">
      <c r="A234" s="30"/>
      <c r="B234" s="25" t="s">
        <v>390</v>
      </c>
      <c r="C234" s="31">
        <v>0</v>
      </c>
      <c r="D234" s="32">
        <v>1</v>
      </c>
      <c r="E234" s="32">
        <v>1</v>
      </c>
      <c r="F234" s="32">
        <v>2</v>
      </c>
      <c r="G234" s="32">
        <v>4</v>
      </c>
      <c r="H234" s="27"/>
      <c r="I234" s="27"/>
      <c r="J234" s="28"/>
      <c r="K234" s="28"/>
      <c r="L234" s="29"/>
    </row>
    <row r="235" spans="1:12" s="16" customFormat="1" ht="12">
      <c r="A235" s="30"/>
      <c r="B235" s="25" t="s">
        <v>391</v>
      </c>
      <c r="C235" s="31">
        <v>0</v>
      </c>
      <c r="D235" s="32">
        <v>0</v>
      </c>
      <c r="E235" s="32">
        <v>1</v>
      </c>
      <c r="F235" s="32">
        <v>1</v>
      </c>
      <c r="G235" s="32">
        <v>2</v>
      </c>
      <c r="H235" s="27"/>
      <c r="I235" s="27"/>
      <c r="J235" s="28"/>
      <c r="K235" s="28"/>
      <c r="L235" s="29"/>
    </row>
    <row r="236" spans="1:12" s="16" customFormat="1" ht="12">
      <c r="A236" s="30"/>
      <c r="B236" s="25" t="s">
        <v>392</v>
      </c>
      <c r="C236" s="31">
        <v>0</v>
      </c>
      <c r="D236" s="32">
        <v>0</v>
      </c>
      <c r="E236" s="32">
        <v>0</v>
      </c>
      <c r="F236" s="32">
        <v>3</v>
      </c>
      <c r="G236" s="32">
        <v>3</v>
      </c>
      <c r="H236" s="27"/>
      <c r="I236" s="27"/>
      <c r="J236" s="28"/>
      <c r="K236" s="28"/>
      <c r="L236" s="29"/>
    </row>
    <row r="237" spans="1:12" s="16" customFormat="1" ht="12">
      <c r="A237" s="30"/>
      <c r="B237" s="25" t="s">
        <v>393</v>
      </c>
      <c r="C237" s="31">
        <v>0</v>
      </c>
      <c r="D237" s="32">
        <v>0</v>
      </c>
      <c r="E237" s="32">
        <v>3</v>
      </c>
      <c r="F237" s="32">
        <v>1</v>
      </c>
      <c r="G237" s="32">
        <v>4</v>
      </c>
      <c r="H237" s="27"/>
      <c r="I237" s="27"/>
      <c r="J237" s="28"/>
      <c r="K237" s="28"/>
      <c r="L237" s="29"/>
    </row>
    <row r="238" spans="1:12" s="16" customFormat="1" ht="12">
      <c r="A238" s="30"/>
      <c r="B238" s="25" t="s">
        <v>394</v>
      </c>
      <c r="C238" s="31">
        <v>0</v>
      </c>
      <c r="D238" s="32">
        <v>1</v>
      </c>
      <c r="E238" s="32">
        <v>2</v>
      </c>
      <c r="F238" s="32">
        <v>3</v>
      </c>
      <c r="G238" s="32">
        <v>6</v>
      </c>
      <c r="H238" s="27"/>
      <c r="I238" s="27"/>
      <c r="J238" s="28"/>
      <c r="K238" s="28"/>
      <c r="L238" s="29"/>
    </row>
    <row r="239" spans="1:12">
      <c r="A239" s="30"/>
      <c r="B239" s="25" t="s">
        <v>395</v>
      </c>
      <c r="C239" s="31">
        <v>0</v>
      </c>
      <c r="D239" s="32">
        <v>1</v>
      </c>
      <c r="E239" s="32">
        <v>2</v>
      </c>
      <c r="F239" s="32">
        <v>3</v>
      </c>
      <c r="G239" s="32">
        <v>6</v>
      </c>
    </row>
    <row r="240" spans="1:12" s="16" customFormat="1" ht="12">
      <c r="A240" s="14"/>
      <c r="B240" s="25" t="s">
        <v>396</v>
      </c>
      <c r="C240" s="31">
        <v>0</v>
      </c>
      <c r="D240" s="32">
        <v>0</v>
      </c>
      <c r="E240" s="32">
        <v>0</v>
      </c>
      <c r="F240" s="32">
        <v>1</v>
      </c>
      <c r="G240" s="32">
        <v>1</v>
      </c>
      <c r="H240" s="14"/>
      <c r="I240" s="14"/>
    </row>
    <row r="241" spans="1:12" s="16" customFormat="1" ht="12">
      <c r="A241" s="14"/>
      <c r="B241" s="25" t="s">
        <v>397</v>
      </c>
      <c r="C241" s="31">
        <v>0</v>
      </c>
      <c r="D241" s="32">
        <v>0</v>
      </c>
      <c r="E241" s="32">
        <v>0</v>
      </c>
      <c r="F241" s="32">
        <v>1</v>
      </c>
      <c r="G241" s="32">
        <v>1</v>
      </c>
      <c r="H241" s="14"/>
      <c r="I241" s="14"/>
    </row>
    <row r="242" spans="1:12" s="16" customFormat="1" ht="12">
      <c r="A242" s="14"/>
      <c r="B242" s="25" t="s">
        <v>398</v>
      </c>
      <c r="C242" s="31">
        <v>0</v>
      </c>
      <c r="D242" s="32">
        <v>0</v>
      </c>
      <c r="E242" s="32">
        <v>0</v>
      </c>
      <c r="F242" s="32">
        <v>3</v>
      </c>
      <c r="G242" s="32">
        <v>3</v>
      </c>
      <c r="H242" s="14"/>
      <c r="I242" s="14"/>
    </row>
    <row r="243" spans="1:12" s="16" customFormat="1" ht="12">
      <c r="A243" s="14"/>
      <c r="B243" s="25" t="s">
        <v>399</v>
      </c>
      <c r="C243" s="31">
        <v>0</v>
      </c>
      <c r="D243" s="32">
        <v>1</v>
      </c>
      <c r="E243" s="32">
        <v>2</v>
      </c>
      <c r="F243" s="32">
        <v>0</v>
      </c>
      <c r="G243" s="32">
        <v>3</v>
      </c>
      <c r="H243" s="14"/>
      <c r="I243" s="14"/>
    </row>
    <row r="244" spans="1:12" s="16" customFormat="1" ht="12">
      <c r="A244" s="14"/>
      <c r="B244" s="25" t="s">
        <v>400</v>
      </c>
      <c r="C244" s="31">
        <v>0</v>
      </c>
      <c r="D244" s="32">
        <v>0</v>
      </c>
      <c r="E244" s="32">
        <v>3</v>
      </c>
      <c r="F244" s="32">
        <v>6</v>
      </c>
      <c r="G244" s="32">
        <v>9</v>
      </c>
      <c r="H244" s="14"/>
      <c r="I244" s="14"/>
    </row>
    <row r="245" spans="1:12">
      <c r="A245" s="44"/>
      <c r="B245" s="25" t="s">
        <v>401</v>
      </c>
      <c r="C245" s="31">
        <v>0</v>
      </c>
      <c r="D245" s="32">
        <v>1</v>
      </c>
      <c r="E245" s="32">
        <v>6</v>
      </c>
      <c r="F245" s="32">
        <v>3</v>
      </c>
      <c r="G245" s="32">
        <v>10</v>
      </c>
    </row>
    <row r="246" spans="1:12">
      <c r="B246" s="25" t="s">
        <v>402</v>
      </c>
      <c r="C246" s="31">
        <v>0</v>
      </c>
      <c r="D246" s="32">
        <v>1</v>
      </c>
      <c r="E246" s="32">
        <v>2</v>
      </c>
      <c r="F246" s="32">
        <v>2</v>
      </c>
      <c r="G246" s="32">
        <v>5</v>
      </c>
    </row>
    <row r="247" spans="1:12">
      <c r="B247" s="25" t="s">
        <v>403</v>
      </c>
      <c r="C247" s="31">
        <v>0</v>
      </c>
      <c r="D247" s="32">
        <v>0</v>
      </c>
      <c r="E247" s="32">
        <v>1</v>
      </c>
      <c r="F247" s="32">
        <v>3</v>
      </c>
      <c r="G247" s="32">
        <v>4</v>
      </c>
    </row>
    <row r="248" spans="1:12">
      <c r="B248" s="25" t="s">
        <v>404</v>
      </c>
      <c r="C248" s="31">
        <v>0</v>
      </c>
      <c r="D248" s="32">
        <v>2</v>
      </c>
      <c r="E248" s="32">
        <v>2</v>
      </c>
      <c r="F248" s="32">
        <v>4</v>
      </c>
      <c r="G248" s="32">
        <v>8</v>
      </c>
    </row>
    <row r="249" spans="1:12" s="16" customFormat="1" ht="12">
      <c r="A249" s="14"/>
      <c r="B249" s="25" t="s">
        <v>405</v>
      </c>
      <c r="C249" s="31">
        <v>0</v>
      </c>
      <c r="D249" s="32">
        <v>0</v>
      </c>
      <c r="E249" s="32">
        <v>2</v>
      </c>
      <c r="F249" s="32">
        <v>2</v>
      </c>
      <c r="G249" s="32">
        <v>4</v>
      </c>
      <c r="H249" s="27"/>
      <c r="I249" s="27"/>
      <c r="J249" s="28"/>
      <c r="K249" s="28"/>
      <c r="L249" s="29"/>
    </row>
    <row r="250" spans="1:12" s="16" customFormat="1" ht="12">
      <c r="A250" s="14"/>
      <c r="B250" s="25" t="s">
        <v>406</v>
      </c>
      <c r="C250" s="31">
        <v>0</v>
      </c>
      <c r="D250" s="32">
        <v>0</v>
      </c>
      <c r="E250" s="32">
        <v>2</v>
      </c>
      <c r="F250" s="32">
        <v>4</v>
      </c>
      <c r="G250" s="32">
        <v>6</v>
      </c>
      <c r="H250" s="27"/>
      <c r="I250" s="27"/>
      <c r="J250" s="28"/>
      <c r="K250" s="28"/>
      <c r="L250" s="29"/>
    </row>
    <row r="251" spans="1:12" s="16" customFormat="1" ht="12">
      <c r="A251" s="14"/>
      <c r="B251" s="25" t="s">
        <v>407</v>
      </c>
      <c r="C251" s="31">
        <v>0</v>
      </c>
      <c r="D251" s="32">
        <v>1</v>
      </c>
      <c r="E251" s="32">
        <v>2</v>
      </c>
      <c r="F251" s="32">
        <v>3</v>
      </c>
      <c r="G251" s="32">
        <v>6</v>
      </c>
      <c r="H251" s="27"/>
      <c r="I251" s="27"/>
      <c r="J251" s="28"/>
      <c r="K251" s="28"/>
      <c r="L251" s="29"/>
    </row>
    <row r="252" spans="1:12" s="16" customFormat="1" ht="12">
      <c r="A252" s="14"/>
      <c r="B252" s="25" t="s">
        <v>408</v>
      </c>
      <c r="C252" s="31">
        <v>0</v>
      </c>
      <c r="D252" s="32">
        <v>1</v>
      </c>
      <c r="E252" s="32">
        <v>0</v>
      </c>
      <c r="F252" s="32">
        <v>2</v>
      </c>
      <c r="G252" s="32">
        <v>3</v>
      </c>
      <c r="H252" s="27"/>
      <c r="I252" s="27"/>
      <c r="J252" s="28"/>
      <c r="K252" s="28"/>
      <c r="L252" s="29"/>
    </row>
    <row r="253" spans="1:12" s="16" customFormat="1" ht="12">
      <c r="A253" s="14"/>
      <c r="B253" s="25" t="s">
        <v>409</v>
      </c>
      <c r="C253" s="31">
        <v>0</v>
      </c>
      <c r="D253" s="32">
        <v>1</v>
      </c>
      <c r="E253" s="32">
        <v>1</v>
      </c>
      <c r="F253" s="32">
        <v>3</v>
      </c>
      <c r="G253" s="32">
        <v>5</v>
      </c>
      <c r="H253" s="27"/>
      <c r="I253" s="27"/>
      <c r="J253" s="28"/>
      <c r="K253" s="28"/>
      <c r="L253" s="29"/>
    </row>
    <row r="254" spans="1:12" s="16" customFormat="1" ht="12">
      <c r="A254" s="14"/>
      <c r="B254" s="25" t="s">
        <v>410</v>
      </c>
      <c r="C254" s="31">
        <v>0</v>
      </c>
      <c r="D254" s="32">
        <v>0</v>
      </c>
      <c r="E254" s="32">
        <v>0</v>
      </c>
      <c r="F254" s="32">
        <v>2</v>
      </c>
      <c r="G254" s="32">
        <v>2</v>
      </c>
      <c r="H254" s="27"/>
      <c r="I254" s="27"/>
      <c r="J254" s="28"/>
      <c r="K254" s="28"/>
      <c r="L254" s="29"/>
    </row>
    <row r="255" spans="1:12" s="16" customFormat="1" ht="12">
      <c r="A255" s="14"/>
      <c r="B255" s="25" t="s">
        <v>411</v>
      </c>
      <c r="C255" s="31">
        <v>0</v>
      </c>
      <c r="D255" s="32">
        <v>1</v>
      </c>
      <c r="E255" s="32">
        <v>0</v>
      </c>
      <c r="F255" s="32">
        <v>2</v>
      </c>
      <c r="G255" s="32">
        <v>3</v>
      </c>
      <c r="H255" s="27"/>
      <c r="I255" s="27"/>
      <c r="J255" s="28"/>
      <c r="K255" s="28"/>
      <c r="L255" s="29"/>
    </row>
    <row r="256" spans="1:12" s="16" customFormat="1" ht="12">
      <c r="A256" s="14"/>
      <c r="B256" s="25" t="s">
        <v>412</v>
      </c>
      <c r="C256" s="31">
        <v>0</v>
      </c>
      <c r="D256" s="32">
        <v>0</v>
      </c>
      <c r="E256" s="32">
        <v>2</v>
      </c>
      <c r="F256" s="32">
        <v>2</v>
      </c>
      <c r="G256" s="32">
        <v>4</v>
      </c>
      <c r="H256" s="27"/>
      <c r="I256" s="27"/>
      <c r="J256" s="28"/>
      <c r="K256" s="28"/>
      <c r="L256" s="29"/>
    </row>
    <row r="257" spans="1:12" s="16" customFormat="1" ht="12">
      <c r="A257" s="14"/>
      <c r="B257" s="25" t="s">
        <v>413</v>
      </c>
      <c r="C257" s="31">
        <v>0</v>
      </c>
      <c r="D257" s="32">
        <v>2</v>
      </c>
      <c r="E257" s="32">
        <v>0</v>
      </c>
      <c r="F257" s="32">
        <v>3</v>
      </c>
      <c r="G257" s="32">
        <v>5</v>
      </c>
      <c r="H257" s="27"/>
      <c r="I257" s="27"/>
      <c r="J257" s="28"/>
      <c r="K257" s="28"/>
      <c r="L257" s="29"/>
    </row>
    <row r="258" spans="1:12" s="16" customFormat="1" ht="12">
      <c r="A258" s="14"/>
      <c r="B258" s="25" t="s">
        <v>414</v>
      </c>
      <c r="C258" s="31">
        <v>0</v>
      </c>
      <c r="D258" s="32">
        <v>1</v>
      </c>
      <c r="E258" s="32">
        <v>1</v>
      </c>
      <c r="F258" s="32">
        <v>3</v>
      </c>
      <c r="G258" s="32">
        <v>5</v>
      </c>
      <c r="H258" s="27"/>
      <c r="I258" s="27"/>
      <c r="J258" s="28"/>
      <c r="K258" s="28"/>
      <c r="L258" s="29"/>
    </row>
    <row r="259" spans="1:12" s="16" customFormat="1" ht="12">
      <c r="A259" s="14"/>
      <c r="B259" s="25" t="s">
        <v>415</v>
      </c>
      <c r="C259" s="31">
        <v>0</v>
      </c>
      <c r="D259" s="32">
        <v>0</v>
      </c>
      <c r="E259" s="32">
        <v>1</v>
      </c>
      <c r="F259" s="32">
        <v>4</v>
      </c>
      <c r="G259" s="32">
        <v>5</v>
      </c>
      <c r="H259" s="27"/>
      <c r="I259" s="27"/>
      <c r="J259" s="28"/>
      <c r="K259" s="28"/>
      <c r="L259" s="29"/>
    </row>
    <row r="260" spans="1:12" s="16" customFormat="1" ht="12">
      <c r="A260" s="14"/>
      <c r="B260" s="25" t="s">
        <v>416</v>
      </c>
      <c r="C260" s="31">
        <v>0</v>
      </c>
      <c r="D260" s="32">
        <v>0</v>
      </c>
      <c r="E260" s="32">
        <v>2</v>
      </c>
      <c r="F260" s="32">
        <v>5</v>
      </c>
      <c r="G260" s="32">
        <v>7</v>
      </c>
      <c r="H260" s="27"/>
      <c r="I260" s="27"/>
      <c r="J260" s="28"/>
      <c r="K260" s="28"/>
      <c r="L260" s="29"/>
    </row>
    <row r="261" spans="1:12" s="16" customFormat="1" ht="12">
      <c r="A261" s="14"/>
      <c r="B261" s="25" t="s">
        <v>417</v>
      </c>
      <c r="C261" s="31">
        <v>0</v>
      </c>
      <c r="D261" s="32">
        <v>0</v>
      </c>
      <c r="E261" s="32">
        <v>3</v>
      </c>
      <c r="F261" s="32">
        <v>5</v>
      </c>
      <c r="G261" s="32">
        <v>8</v>
      </c>
      <c r="H261" s="27"/>
      <c r="I261" s="27"/>
      <c r="J261" s="28"/>
      <c r="K261" s="28"/>
      <c r="L261" s="29"/>
    </row>
    <row r="262" spans="1:12" s="16" customFormat="1" ht="12">
      <c r="A262" s="14"/>
      <c r="B262" s="25" t="s">
        <v>418</v>
      </c>
      <c r="C262" s="31">
        <v>0</v>
      </c>
      <c r="D262" s="32">
        <v>0</v>
      </c>
      <c r="E262" s="32">
        <v>3</v>
      </c>
      <c r="F262" s="32">
        <v>4</v>
      </c>
      <c r="G262" s="32">
        <v>7</v>
      </c>
      <c r="H262" s="27"/>
      <c r="I262" s="27"/>
      <c r="J262" s="28"/>
      <c r="K262" s="28"/>
      <c r="L262" s="29"/>
    </row>
    <row r="263" spans="1:12" s="16" customFormat="1" ht="12">
      <c r="A263" s="14"/>
      <c r="B263" s="25" t="s">
        <v>419</v>
      </c>
      <c r="C263" s="31">
        <v>0</v>
      </c>
      <c r="D263" s="32">
        <f>$D$21</f>
        <v>3</v>
      </c>
      <c r="E263" s="32">
        <f>$E$21</f>
        <v>0</v>
      </c>
      <c r="F263" s="32">
        <f>$F$21</f>
        <v>9</v>
      </c>
      <c r="G263" s="32">
        <f>$G$21</f>
        <v>12</v>
      </c>
      <c r="H263" s="27"/>
      <c r="I263" s="27"/>
      <c r="J263" s="28"/>
      <c r="K263" s="28"/>
      <c r="L263" s="29"/>
    </row>
    <row r="264" spans="1:12" s="16" customFormat="1" ht="12">
      <c r="A264" s="14"/>
      <c r="B264" s="25" t="s">
        <v>420</v>
      </c>
      <c r="C264" s="31">
        <v>0</v>
      </c>
      <c r="D264" s="32">
        <v>0</v>
      </c>
      <c r="E264" s="32">
        <v>1</v>
      </c>
      <c r="F264" s="32">
        <v>4</v>
      </c>
      <c r="G264" s="32">
        <v>5</v>
      </c>
      <c r="H264" s="27"/>
      <c r="I264" s="27"/>
      <c r="J264" s="28"/>
      <c r="K264" s="28"/>
      <c r="L264" s="29"/>
    </row>
    <row r="265" spans="1:12" s="16" customFormat="1" ht="12">
      <c r="A265" s="14"/>
      <c r="B265" s="25" t="s">
        <v>421</v>
      </c>
      <c r="C265" s="31">
        <v>0</v>
      </c>
      <c r="D265" s="32">
        <v>0</v>
      </c>
      <c r="E265" s="32">
        <v>0</v>
      </c>
      <c r="F265" s="32">
        <v>3</v>
      </c>
      <c r="G265" s="32">
        <v>3</v>
      </c>
      <c r="H265" s="27"/>
      <c r="I265" s="27"/>
      <c r="J265" s="28"/>
      <c r="K265" s="28"/>
      <c r="L265" s="29"/>
    </row>
    <row r="266" spans="1:12" s="16" customFormat="1" ht="12">
      <c r="A266" s="14"/>
      <c r="B266" s="25" t="s">
        <v>422</v>
      </c>
      <c r="C266" s="31">
        <v>0</v>
      </c>
      <c r="D266" s="32">
        <v>1</v>
      </c>
      <c r="E266" s="32">
        <v>1</v>
      </c>
      <c r="F266" s="32">
        <v>3</v>
      </c>
      <c r="G266" s="32">
        <v>5</v>
      </c>
      <c r="H266" s="27"/>
      <c r="I266" s="27"/>
      <c r="J266" s="28"/>
      <c r="K266" s="28"/>
      <c r="L266" s="29"/>
    </row>
    <row r="267" spans="1:12" s="16" customFormat="1" ht="12">
      <c r="A267" s="14"/>
      <c r="B267" s="25" t="s">
        <v>423</v>
      </c>
      <c r="C267" s="31">
        <v>0</v>
      </c>
      <c r="D267" s="32">
        <v>2</v>
      </c>
      <c r="E267" s="32">
        <v>2</v>
      </c>
      <c r="F267" s="32">
        <v>7</v>
      </c>
      <c r="G267" s="32">
        <v>11</v>
      </c>
      <c r="H267" s="27"/>
      <c r="I267" s="27"/>
      <c r="J267" s="28"/>
      <c r="K267" s="28"/>
      <c r="L267" s="29"/>
    </row>
    <row r="268" spans="1:12" s="16" customFormat="1" ht="12">
      <c r="A268" s="14"/>
      <c r="B268" s="25" t="s">
        <v>424</v>
      </c>
      <c r="C268" s="31">
        <v>0</v>
      </c>
      <c r="D268" s="32">
        <f>$D$21</f>
        <v>3</v>
      </c>
      <c r="E268" s="32">
        <f>$E$21</f>
        <v>0</v>
      </c>
      <c r="F268" s="32">
        <f>$F$21</f>
        <v>9</v>
      </c>
      <c r="G268" s="32">
        <f>$G$21</f>
        <v>12</v>
      </c>
      <c r="H268" s="27"/>
      <c r="I268" s="27"/>
      <c r="J268" s="28"/>
      <c r="K268" s="28"/>
      <c r="L268" s="29"/>
    </row>
    <row r="269" spans="1:12" s="16" customFormat="1" ht="12">
      <c r="A269" s="14"/>
      <c r="B269" s="25" t="s">
        <v>425</v>
      </c>
      <c r="C269" s="31">
        <v>0</v>
      </c>
      <c r="D269" s="32">
        <v>0</v>
      </c>
      <c r="E269" s="32">
        <v>1</v>
      </c>
      <c r="F269" s="32">
        <v>4</v>
      </c>
      <c r="G269" s="32">
        <v>5</v>
      </c>
      <c r="H269" s="27"/>
      <c r="I269" s="27"/>
      <c r="J269" s="28"/>
      <c r="K269" s="28"/>
      <c r="L269" s="29"/>
    </row>
    <row r="270" spans="1:12" s="16" customFormat="1" ht="12">
      <c r="A270" s="14"/>
      <c r="B270" s="25" t="s">
        <v>426</v>
      </c>
      <c r="C270" s="31">
        <v>0</v>
      </c>
      <c r="D270" s="32">
        <v>0</v>
      </c>
      <c r="E270" s="32">
        <v>1</v>
      </c>
      <c r="F270" s="32">
        <v>4</v>
      </c>
      <c r="G270" s="32">
        <v>5</v>
      </c>
      <c r="H270" s="27"/>
      <c r="I270" s="27"/>
      <c r="J270" s="28"/>
      <c r="K270" s="28"/>
      <c r="L270" s="29"/>
    </row>
    <row r="271" spans="1:12" s="16" customFormat="1" ht="12">
      <c r="A271" s="14"/>
      <c r="B271" s="25" t="s">
        <v>427</v>
      </c>
      <c r="C271" s="31">
        <v>0</v>
      </c>
      <c r="D271" s="32">
        <v>0</v>
      </c>
      <c r="E271" s="32">
        <v>3</v>
      </c>
      <c r="F271" s="32">
        <v>5</v>
      </c>
      <c r="G271" s="32">
        <v>8</v>
      </c>
      <c r="H271" s="27"/>
      <c r="I271" s="27"/>
      <c r="J271" s="28"/>
      <c r="K271" s="28"/>
      <c r="L271" s="29"/>
    </row>
    <row r="272" spans="1:12" s="16" customFormat="1" ht="12">
      <c r="A272" s="14"/>
      <c r="B272" s="25" t="s">
        <v>428</v>
      </c>
      <c r="C272" s="31">
        <v>0</v>
      </c>
      <c r="D272" s="32">
        <v>1</v>
      </c>
      <c r="E272" s="32">
        <v>2</v>
      </c>
      <c r="F272" s="32">
        <v>1</v>
      </c>
      <c r="G272" s="32">
        <v>4</v>
      </c>
      <c r="H272" s="27"/>
      <c r="I272" s="27"/>
      <c r="J272" s="28"/>
      <c r="K272" s="28"/>
      <c r="L272" s="29"/>
    </row>
    <row r="273" spans="1:12" s="16" customFormat="1" ht="12">
      <c r="A273" s="14"/>
      <c r="B273" s="25" t="s">
        <v>429</v>
      </c>
      <c r="C273" s="31">
        <v>0</v>
      </c>
      <c r="D273" s="32">
        <v>1</v>
      </c>
      <c r="E273" s="32">
        <v>0</v>
      </c>
      <c r="F273" s="32">
        <v>1</v>
      </c>
      <c r="G273" s="32">
        <v>2</v>
      </c>
      <c r="H273" s="27"/>
      <c r="I273" s="27"/>
      <c r="J273" s="28"/>
      <c r="K273" s="28"/>
      <c r="L273" s="29"/>
    </row>
    <row r="274" spans="1:12" s="16" customFormat="1" ht="12">
      <c r="A274" s="14"/>
      <c r="B274" s="25" t="s">
        <v>430</v>
      </c>
      <c r="C274" s="31">
        <v>0</v>
      </c>
      <c r="D274" s="32">
        <v>0</v>
      </c>
      <c r="E274" s="32">
        <v>0</v>
      </c>
      <c r="F274" s="32">
        <v>2</v>
      </c>
      <c r="G274" s="32">
        <v>2</v>
      </c>
      <c r="H274" s="27"/>
      <c r="I274" s="27"/>
      <c r="J274" s="28"/>
      <c r="K274" s="28"/>
      <c r="L274" s="29"/>
    </row>
    <row r="275" spans="1:12" s="16" customFormat="1" ht="12">
      <c r="A275" s="14"/>
      <c r="B275" s="25" t="s">
        <v>431</v>
      </c>
      <c r="C275" s="31">
        <v>0</v>
      </c>
      <c r="D275" s="32">
        <v>0</v>
      </c>
      <c r="E275" s="32">
        <v>0</v>
      </c>
      <c r="F275" s="32">
        <v>2</v>
      </c>
      <c r="G275" s="32">
        <v>2</v>
      </c>
      <c r="H275" s="27"/>
      <c r="I275" s="27"/>
      <c r="J275" s="28"/>
      <c r="K275" s="28"/>
      <c r="L275" s="29"/>
    </row>
    <row r="276" spans="1:12" s="16" customFormat="1" ht="12">
      <c r="A276" s="14"/>
      <c r="B276" s="25" t="s">
        <v>432</v>
      </c>
      <c r="C276" s="31">
        <v>0</v>
      </c>
      <c r="D276" s="32">
        <v>2</v>
      </c>
      <c r="E276" s="32">
        <v>3</v>
      </c>
      <c r="F276" s="32">
        <v>2</v>
      </c>
      <c r="G276" s="32">
        <v>7</v>
      </c>
      <c r="H276" s="27"/>
      <c r="I276" s="27"/>
      <c r="J276" s="28"/>
      <c r="K276" s="28"/>
      <c r="L276" s="29"/>
    </row>
    <row r="277" spans="1:12" s="16" customFormat="1" ht="12">
      <c r="A277" s="14"/>
      <c r="B277" s="25" t="s">
        <v>433</v>
      </c>
      <c r="C277" s="31">
        <v>0</v>
      </c>
      <c r="D277" s="32">
        <v>0</v>
      </c>
      <c r="E277" s="32">
        <v>1</v>
      </c>
      <c r="F277" s="32">
        <v>3</v>
      </c>
      <c r="G277" s="32">
        <v>4</v>
      </c>
      <c r="H277" s="27"/>
      <c r="I277" s="27"/>
      <c r="J277" s="28"/>
      <c r="K277" s="28"/>
      <c r="L277" s="29"/>
    </row>
    <row r="278" spans="1:12" s="16" customFormat="1" ht="12">
      <c r="A278" s="14"/>
      <c r="B278" s="25" t="s">
        <v>434</v>
      </c>
      <c r="C278" s="31">
        <v>0</v>
      </c>
      <c r="D278" s="32">
        <v>3</v>
      </c>
      <c r="E278" s="32">
        <v>2</v>
      </c>
      <c r="F278" s="32">
        <v>3</v>
      </c>
      <c r="G278" s="32">
        <v>8</v>
      </c>
      <c r="H278" s="27"/>
      <c r="I278" s="27"/>
      <c r="J278" s="28"/>
      <c r="K278" s="28"/>
      <c r="L278" s="29"/>
    </row>
    <row r="279" spans="1:12" s="16" customFormat="1" ht="12">
      <c r="A279" s="14"/>
      <c r="B279" s="25" t="s">
        <v>435</v>
      </c>
      <c r="C279" s="31">
        <v>0</v>
      </c>
      <c r="D279" s="32">
        <v>0</v>
      </c>
      <c r="E279" s="32">
        <v>0</v>
      </c>
      <c r="F279" s="32">
        <v>2</v>
      </c>
      <c r="G279" s="32">
        <v>2</v>
      </c>
      <c r="H279" s="27"/>
      <c r="I279" s="27"/>
      <c r="J279" s="28"/>
      <c r="K279" s="28"/>
      <c r="L279" s="29"/>
    </row>
    <row r="280" spans="1:12" s="16" customFormat="1" ht="12">
      <c r="A280" s="14"/>
      <c r="B280" s="25" t="s">
        <v>436</v>
      </c>
      <c r="C280" s="31">
        <v>0</v>
      </c>
      <c r="D280" s="32">
        <v>0</v>
      </c>
      <c r="E280" s="32">
        <v>1</v>
      </c>
      <c r="F280" s="32">
        <v>2</v>
      </c>
      <c r="G280" s="32">
        <v>3</v>
      </c>
      <c r="H280" s="27"/>
      <c r="I280" s="27"/>
      <c r="J280" s="28"/>
      <c r="K280" s="28"/>
      <c r="L280" s="29"/>
    </row>
    <row r="281" spans="1:12" s="16" customFormat="1" ht="12">
      <c r="A281" s="14"/>
      <c r="B281" s="25" t="s">
        <v>437</v>
      </c>
      <c r="C281" s="31">
        <v>0</v>
      </c>
      <c r="D281" s="32">
        <v>4</v>
      </c>
      <c r="E281" s="32">
        <v>5</v>
      </c>
      <c r="F281" s="32">
        <v>3</v>
      </c>
      <c r="G281" s="32">
        <v>12</v>
      </c>
      <c r="H281" s="27"/>
      <c r="I281" s="27"/>
      <c r="J281" s="28"/>
      <c r="K281" s="28"/>
      <c r="L281" s="29"/>
    </row>
    <row r="282" spans="1:12" s="16" customFormat="1" ht="12">
      <c r="A282" s="14"/>
      <c r="B282" s="25" t="s">
        <v>438</v>
      </c>
      <c r="C282" s="31">
        <v>0</v>
      </c>
      <c r="D282" s="32">
        <v>2</v>
      </c>
      <c r="E282" s="32">
        <v>2</v>
      </c>
      <c r="F282" s="32">
        <v>3</v>
      </c>
      <c r="G282" s="32">
        <v>7</v>
      </c>
      <c r="H282" s="27"/>
      <c r="I282" s="27"/>
      <c r="J282" s="28"/>
      <c r="K282" s="28"/>
      <c r="L282" s="29"/>
    </row>
    <row r="283" spans="1:12" s="16" customFormat="1" ht="12">
      <c r="A283" s="14"/>
      <c r="B283" s="25" t="s">
        <v>439</v>
      </c>
      <c r="C283" s="31">
        <v>0</v>
      </c>
      <c r="D283" s="32">
        <v>1</v>
      </c>
      <c r="E283" s="32">
        <v>3</v>
      </c>
      <c r="F283" s="32">
        <v>2</v>
      </c>
      <c r="G283" s="32">
        <v>6</v>
      </c>
      <c r="H283" s="27"/>
      <c r="I283" s="27"/>
      <c r="J283" s="28"/>
      <c r="K283" s="28"/>
      <c r="L283" s="29"/>
    </row>
    <row r="284" spans="1:12" s="16" customFormat="1" ht="12">
      <c r="A284" s="14"/>
      <c r="B284" s="25" t="s">
        <v>440</v>
      </c>
      <c r="C284" s="31">
        <v>0</v>
      </c>
      <c r="D284" s="32">
        <f>$D$21</f>
        <v>3</v>
      </c>
      <c r="E284" s="32">
        <f>$E$21</f>
        <v>0</v>
      </c>
      <c r="F284" s="32">
        <f>$F$21</f>
        <v>9</v>
      </c>
      <c r="G284" s="32">
        <f>$G$21</f>
        <v>12</v>
      </c>
      <c r="H284" s="27"/>
      <c r="I284" s="27"/>
      <c r="J284" s="28"/>
      <c r="K284" s="28"/>
      <c r="L284" s="29"/>
    </row>
    <row r="285" spans="1:12" s="16" customFormat="1" ht="12">
      <c r="A285" s="14"/>
      <c r="B285" s="25" t="s">
        <v>441</v>
      </c>
      <c r="C285" s="31">
        <v>0</v>
      </c>
      <c r="D285" s="32">
        <v>1</v>
      </c>
      <c r="E285" s="32">
        <v>1</v>
      </c>
      <c r="F285" s="32">
        <v>2</v>
      </c>
      <c r="G285" s="32">
        <v>4</v>
      </c>
      <c r="H285" s="27"/>
      <c r="I285" s="27"/>
      <c r="J285" s="28"/>
      <c r="K285" s="28"/>
      <c r="L285" s="29"/>
    </row>
    <row r="286" spans="1:12" s="16" customFormat="1" ht="12">
      <c r="A286" s="14"/>
      <c r="B286" s="25" t="s">
        <v>442</v>
      </c>
      <c r="C286" s="31">
        <v>0</v>
      </c>
      <c r="D286" s="32">
        <v>0</v>
      </c>
      <c r="E286" s="32">
        <v>2</v>
      </c>
      <c r="F286" s="32">
        <v>0</v>
      </c>
      <c r="G286" s="32">
        <v>2</v>
      </c>
      <c r="H286" s="27"/>
      <c r="I286" s="27"/>
      <c r="J286" s="28"/>
      <c r="K286" s="28"/>
      <c r="L286" s="29"/>
    </row>
    <row r="287" spans="1:12" s="16" customFormat="1" ht="12">
      <c r="A287" s="14"/>
      <c r="B287" s="25" t="s">
        <v>443</v>
      </c>
      <c r="C287" s="31">
        <v>0</v>
      </c>
      <c r="D287" s="32">
        <v>1</v>
      </c>
      <c r="E287" s="32">
        <v>2</v>
      </c>
      <c r="F287" s="32">
        <v>2</v>
      </c>
      <c r="G287" s="32">
        <v>5</v>
      </c>
      <c r="H287" s="27"/>
      <c r="I287" s="27"/>
      <c r="J287" s="28"/>
      <c r="K287" s="28"/>
      <c r="L287" s="29"/>
    </row>
    <row r="288" spans="1:12" s="16" customFormat="1" ht="12">
      <c r="A288" s="14"/>
      <c r="B288" s="25" t="s">
        <v>444</v>
      </c>
      <c r="C288" s="31">
        <v>0</v>
      </c>
      <c r="D288" s="32">
        <v>0</v>
      </c>
      <c r="E288" s="32">
        <v>2</v>
      </c>
      <c r="F288" s="32">
        <v>1</v>
      </c>
      <c r="G288" s="32">
        <v>3</v>
      </c>
      <c r="H288" s="27"/>
      <c r="I288" s="27"/>
      <c r="J288" s="28"/>
      <c r="K288" s="28"/>
      <c r="L288" s="29"/>
    </row>
    <row r="289" spans="1:12" s="16" customFormat="1" ht="12">
      <c r="A289" s="14"/>
      <c r="B289" s="25" t="s">
        <v>445</v>
      </c>
      <c r="C289" s="31">
        <v>0</v>
      </c>
      <c r="D289" s="32">
        <v>2</v>
      </c>
      <c r="E289" s="32">
        <v>1</v>
      </c>
      <c r="F289" s="32">
        <v>4</v>
      </c>
      <c r="G289" s="32">
        <v>7</v>
      </c>
      <c r="H289" s="27"/>
      <c r="I289" s="27"/>
      <c r="J289" s="28"/>
      <c r="K289" s="28"/>
      <c r="L289" s="29"/>
    </row>
    <row r="290" spans="1:12" s="16" customFormat="1" ht="12">
      <c r="A290" s="14"/>
      <c r="B290" s="25" t="s">
        <v>446</v>
      </c>
      <c r="C290" s="31">
        <v>0</v>
      </c>
      <c r="D290" s="32">
        <v>1</v>
      </c>
      <c r="E290" s="32">
        <v>1</v>
      </c>
      <c r="F290" s="32">
        <v>6</v>
      </c>
      <c r="G290" s="32">
        <v>8</v>
      </c>
      <c r="H290" s="27"/>
      <c r="I290" s="27"/>
      <c r="J290" s="28"/>
      <c r="K290" s="28"/>
      <c r="L290" s="29"/>
    </row>
    <row r="291" spans="1:12" s="16" customFormat="1" ht="12">
      <c r="A291" s="14"/>
      <c r="B291" s="25" t="s">
        <v>447</v>
      </c>
      <c r="C291" s="31">
        <v>0</v>
      </c>
      <c r="D291" s="32">
        <v>0</v>
      </c>
      <c r="E291" s="32">
        <v>1</v>
      </c>
      <c r="F291" s="32">
        <v>1</v>
      </c>
      <c r="G291" s="32">
        <v>2</v>
      </c>
      <c r="H291" s="27"/>
      <c r="I291" s="27"/>
      <c r="J291" s="28"/>
      <c r="K291" s="28"/>
      <c r="L291" s="29"/>
    </row>
    <row r="292" spans="1:12" s="16" customFormat="1" ht="12">
      <c r="A292" s="14"/>
      <c r="B292" s="25" t="s">
        <v>448</v>
      </c>
      <c r="C292" s="31">
        <v>0</v>
      </c>
      <c r="D292" s="32">
        <v>1</v>
      </c>
      <c r="E292" s="32">
        <v>0</v>
      </c>
      <c r="F292" s="32">
        <v>0</v>
      </c>
      <c r="G292" s="32">
        <v>1</v>
      </c>
      <c r="H292" s="27"/>
      <c r="I292" s="27"/>
      <c r="J292" s="28"/>
      <c r="K292" s="28"/>
      <c r="L292" s="29"/>
    </row>
    <row r="293" spans="1:12" s="16" customFormat="1" ht="12">
      <c r="A293" s="14"/>
      <c r="B293" s="25" t="s">
        <v>449</v>
      </c>
      <c r="C293" s="31">
        <v>0</v>
      </c>
      <c r="D293" s="32">
        <v>0</v>
      </c>
      <c r="E293" s="32">
        <v>1</v>
      </c>
      <c r="F293" s="32">
        <v>3</v>
      </c>
      <c r="G293" s="32">
        <v>4</v>
      </c>
      <c r="H293" s="27"/>
      <c r="I293" s="27"/>
      <c r="J293" s="28"/>
      <c r="K293" s="28"/>
      <c r="L293" s="29"/>
    </row>
    <row r="294" spans="1:12" s="16" customFormat="1" ht="12">
      <c r="A294" s="14"/>
      <c r="B294" s="25" t="s">
        <v>450</v>
      </c>
      <c r="C294" s="31">
        <v>0</v>
      </c>
      <c r="D294" s="32">
        <v>0</v>
      </c>
      <c r="E294" s="32">
        <v>0</v>
      </c>
      <c r="F294" s="32">
        <v>2</v>
      </c>
      <c r="G294" s="32">
        <v>2</v>
      </c>
      <c r="H294" s="27"/>
      <c r="I294" s="27"/>
      <c r="J294" s="28"/>
      <c r="K294" s="28"/>
      <c r="L294" s="29"/>
    </row>
    <row r="295" spans="1:12" s="16" customFormat="1" ht="12">
      <c r="A295" s="14"/>
      <c r="B295" s="25" t="s">
        <v>451</v>
      </c>
      <c r="C295" s="31">
        <v>0</v>
      </c>
      <c r="D295" s="32">
        <v>1</v>
      </c>
      <c r="E295" s="32">
        <v>0</v>
      </c>
      <c r="F295" s="32">
        <v>0</v>
      </c>
      <c r="G295" s="32">
        <v>1</v>
      </c>
      <c r="H295" s="27"/>
      <c r="I295" s="27"/>
      <c r="J295" s="28"/>
      <c r="K295" s="28"/>
      <c r="L295" s="29"/>
    </row>
    <row r="296" spans="1:12" s="16" customFormat="1" ht="12">
      <c r="A296" s="14"/>
      <c r="B296" s="25" t="s">
        <v>452</v>
      </c>
      <c r="C296" s="31">
        <v>0</v>
      </c>
      <c r="D296" s="32">
        <v>0</v>
      </c>
      <c r="E296" s="32">
        <v>1</v>
      </c>
      <c r="F296" s="32">
        <v>7</v>
      </c>
      <c r="G296" s="32">
        <v>8</v>
      </c>
      <c r="H296" s="27"/>
      <c r="I296" s="27"/>
      <c r="J296" s="28"/>
      <c r="K296" s="28"/>
      <c r="L296" s="29"/>
    </row>
    <row r="297" spans="1:12" s="16" customFormat="1" ht="12">
      <c r="A297" s="14"/>
      <c r="B297" s="25" t="s">
        <v>453</v>
      </c>
      <c r="C297" s="31">
        <v>0</v>
      </c>
      <c r="D297" s="32">
        <v>1</v>
      </c>
      <c r="E297" s="32">
        <v>1</v>
      </c>
      <c r="F297" s="32">
        <v>4</v>
      </c>
      <c r="G297" s="32">
        <v>6</v>
      </c>
      <c r="H297" s="27"/>
      <c r="I297" s="27"/>
      <c r="J297" s="28"/>
      <c r="K297" s="28"/>
      <c r="L297" s="29"/>
    </row>
    <row r="298" spans="1:12" s="16" customFormat="1" ht="12">
      <c r="A298" s="14"/>
      <c r="B298" s="25" t="s">
        <v>454</v>
      </c>
      <c r="C298" s="31">
        <v>0</v>
      </c>
      <c r="D298" s="32">
        <v>1</v>
      </c>
      <c r="E298" s="32">
        <v>0</v>
      </c>
      <c r="F298" s="32">
        <v>2</v>
      </c>
      <c r="G298" s="32">
        <v>3</v>
      </c>
      <c r="H298" s="27"/>
      <c r="I298" s="27"/>
      <c r="J298" s="28"/>
      <c r="K298" s="28"/>
      <c r="L298" s="29"/>
    </row>
    <row r="299" spans="1:12" s="16" customFormat="1" ht="12">
      <c r="A299" s="14"/>
      <c r="B299" s="25" t="s">
        <v>455</v>
      </c>
      <c r="C299" s="31">
        <v>0</v>
      </c>
      <c r="D299" s="32">
        <v>2</v>
      </c>
      <c r="E299" s="32">
        <v>0</v>
      </c>
      <c r="F299" s="32">
        <v>7</v>
      </c>
      <c r="G299" s="32">
        <v>9</v>
      </c>
      <c r="H299" s="27"/>
      <c r="I299" s="27"/>
      <c r="J299" s="28"/>
      <c r="K299" s="28"/>
      <c r="L299" s="29"/>
    </row>
    <row r="300" spans="1:12" s="16" customFormat="1" ht="12">
      <c r="A300" s="14"/>
      <c r="B300" s="25" t="s">
        <v>456</v>
      </c>
      <c r="C300" s="31">
        <v>0</v>
      </c>
      <c r="D300" s="32">
        <v>2</v>
      </c>
      <c r="E300" s="32">
        <v>0</v>
      </c>
      <c r="F300" s="32">
        <v>7</v>
      </c>
      <c r="G300" s="32">
        <v>9</v>
      </c>
      <c r="H300" s="27"/>
      <c r="I300" s="27"/>
      <c r="J300" s="28"/>
      <c r="K300" s="28"/>
      <c r="L300" s="29"/>
    </row>
    <row r="301" spans="1:12" s="16" customFormat="1" ht="12">
      <c r="A301" s="14"/>
      <c r="B301" s="25" t="s">
        <v>457</v>
      </c>
      <c r="C301" s="31">
        <v>0</v>
      </c>
      <c r="D301" s="32">
        <v>2</v>
      </c>
      <c r="E301" s="32">
        <v>1</v>
      </c>
      <c r="F301" s="32">
        <v>5</v>
      </c>
      <c r="G301" s="32">
        <v>8</v>
      </c>
      <c r="H301" s="27"/>
      <c r="I301" s="27"/>
      <c r="J301" s="28"/>
      <c r="K301" s="28"/>
      <c r="L301" s="29"/>
    </row>
    <row r="302" spans="1:12" s="16" customFormat="1" ht="12">
      <c r="A302" s="14"/>
      <c r="B302" s="25" t="s">
        <v>458</v>
      </c>
      <c r="C302" s="31">
        <v>0</v>
      </c>
      <c r="D302" s="32">
        <v>4</v>
      </c>
      <c r="E302" s="32">
        <v>1</v>
      </c>
      <c r="F302" s="32">
        <v>4</v>
      </c>
      <c r="G302" s="32">
        <v>9</v>
      </c>
      <c r="H302" s="27"/>
      <c r="I302" s="27"/>
      <c r="J302" s="28"/>
      <c r="K302" s="28"/>
      <c r="L302" s="29"/>
    </row>
    <row r="303" spans="1:12" s="16" customFormat="1" ht="12">
      <c r="A303" s="14"/>
      <c r="B303" s="25" t="s">
        <v>459</v>
      </c>
      <c r="C303" s="31">
        <v>0</v>
      </c>
      <c r="D303" s="32">
        <v>1</v>
      </c>
      <c r="E303" s="32">
        <v>0</v>
      </c>
      <c r="F303" s="32">
        <v>4</v>
      </c>
      <c r="G303" s="32">
        <v>5</v>
      </c>
      <c r="H303" s="27"/>
      <c r="I303" s="27"/>
      <c r="J303" s="28"/>
      <c r="K303" s="28"/>
      <c r="L303" s="29"/>
    </row>
    <row r="304" spans="1:12" s="16" customFormat="1" ht="12">
      <c r="A304" s="14"/>
      <c r="B304" s="25" t="s">
        <v>460</v>
      </c>
      <c r="C304" s="31">
        <v>0</v>
      </c>
      <c r="D304" s="32">
        <v>0</v>
      </c>
      <c r="E304" s="32">
        <v>1</v>
      </c>
      <c r="F304" s="32">
        <v>1</v>
      </c>
      <c r="G304" s="32">
        <v>2</v>
      </c>
      <c r="H304" s="27"/>
      <c r="I304" s="27"/>
      <c r="J304" s="28"/>
      <c r="K304" s="28"/>
      <c r="L304" s="29"/>
    </row>
    <row r="305" spans="1:12" s="16" customFormat="1" ht="12">
      <c r="A305" s="14"/>
      <c r="B305" s="25" t="s">
        <v>461</v>
      </c>
      <c r="C305" s="31">
        <v>0</v>
      </c>
      <c r="D305" s="32">
        <v>0</v>
      </c>
      <c r="E305" s="32">
        <v>1</v>
      </c>
      <c r="F305" s="32">
        <v>6</v>
      </c>
      <c r="G305" s="32">
        <v>7</v>
      </c>
      <c r="H305" s="27"/>
      <c r="I305" s="27"/>
      <c r="J305" s="28"/>
      <c r="K305" s="28"/>
      <c r="L305" s="29"/>
    </row>
    <row r="306" spans="1:12" s="16" customFormat="1" ht="12">
      <c r="A306" s="14"/>
      <c r="B306" s="25" t="s">
        <v>462</v>
      </c>
      <c r="C306" s="31">
        <v>0</v>
      </c>
      <c r="D306" s="32">
        <v>1</v>
      </c>
      <c r="E306" s="32">
        <v>1</v>
      </c>
      <c r="F306" s="32">
        <v>5</v>
      </c>
      <c r="G306" s="32">
        <v>7</v>
      </c>
      <c r="H306" s="27"/>
      <c r="I306" s="27"/>
      <c r="J306" s="28"/>
      <c r="K306" s="28"/>
      <c r="L306" s="29"/>
    </row>
    <row r="307" spans="1:12" s="16" customFormat="1" ht="12">
      <c r="A307" s="14"/>
      <c r="B307" s="25" t="s">
        <v>463</v>
      </c>
      <c r="C307" s="31">
        <v>0</v>
      </c>
      <c r="D307" s="32">
        <v>1</v>
      </c>
      <c r="E307" s="32">
        <v>0</v>
      </c>
      <c r="F307" s="32">
        <v>3</v>
      </c>
      <c r="G307" s="32">
        <v>4</v>
      </c>
      <c r="H307" s="27"/>
      <c r="I307" s="27"/>
      <c r="J307" s="28"/>
      <c r="K307" s="28"/>
      <c r="L307" s="29"/>
    </row>
    <row r="308" spans="1:12" s="16" customFormat="1" ht="12">
      <c r="A308" s="14"/>
      <c r="B308" s="25" t="s">
        <v>464</v>
      </c>
      <c r="C308" s="31">
        <v>0</v>
      </c>
      <c r="D308" s="32">
        <v>0</v>
      </c>
      <c r="E308" s="32">
        <v>1</v>
      </c>
      <c r="F308" s="32">
        <v>2</v>
      </c>
      <c r="G308" s="32">
        <v>3</v>
      </c>
      <c r="H308" s="27"/>
      <c r="I308" s="27"/>
      <c r="J308" s="28"/>
      <c r="K308" s="28"/>
      <c r="L308" s="29"/>
    </row>
    <row r="309" spans="1:12" s="16" customFormat="1" ht="12">
      <c r="A309" s="14"/>
      <c r="B309" s="25" t="s">
        <v>465</v>
      </c>
      <c r="C309" s="31">
        <v>0</v>
      </c>
      <c r="D309" s="32">
        <v>0</v>
      </c>
      <c r="E309" s="32">
        <v>1</v>
      </c>
      <c r="F309" s="32">
        <v>1</v>
      </c>
      <c r="G309" s="32">
        <v>2</v>
      </c>
      <c r="H309" s="27"/>
      <c r="I309" s="27"/>
      <c r="J309" s="28"/>
      <c r="K309" s="28"/>
      <c r="L309" s="29"/>
    </row>
    <row r="310" spans="1:12" s="16" customFormat="1" ht="12">
      <c r="A310" s="14"/>
      <c r="B310" s="25" t="s">
        <v>466</v>
      </c>
      <c r="C310" s="31">
        <v>0</v>
      </c>
      <c r="D310" s="32">
        <v>0</v>
      </c>
      <c r="E310" s="32">
        <v>2</v>
      </c>
      <c r="F310" s="32">
        <v>0</v>
      </c>
      <c r="G310" s="32">
        <v>2</v>
      </c>
      <c r="H310" s="27"/>
      <c r="I310" s="27"/>
      <c r="J310" s="28"/>
      <c r="K310" s="28"/>
      <c r="L310" s="29"/>
    </row>
    <row r="311" spans="1:12" s="16" customFormat="1" ht="12">
      <c r="A311" s="14"/>
      <c r="B311" s="25" t="s">
        <v>467</v>
      </c>
      <c r="C311" s="31">
        <v>0</v>
      </c>
      <c r="D311" s="32">
        <v>0</v>
      </c>
      <c r="E311" s="32">
        <v>2</v>
      </c>
      <c r="F311" s="32">
        <v>3</v>
      </c>
      <c r="G311" s="32">
        <v>5</v>
      </c>
      <c r="H311" s="27"/>
      <c r="I311" s="27"/>
      <c r="J311" s="28"/>
      <c r="K311" s="28"/>
      <c r="L311" s="29"/>
    </row>
    <row r="312" spans="1:12" s="16" customFormat="1" ht="12">
      <c r="A312" s="14"/>
      <c r="B312" s="25" t="s">
        <v>468</v>
      </c>
      <c r="C312" s="31">
        <v>0</v>
      </c>
      <c r="D312" s="32">
        <v>0</v>
      </c>
      <c r="E312" s="32">
        <v>1</v>
      </c>
      <c r="F312" s="32">
        <v>3</v>
      </c>
      <c r="G312" s="32">
        <v>4</v>
      </c>
      <c r="H312" s="27"/>
      <c r="I312" s="27"/>
      <c r="J312" s="28"/>
      <c r="K312" s="28"/>
      <c r="L312" s="29"/>
    </row>
    <row r="313" spans="1:12" s="16" customFormat="1" ht="12">
      <c r="A313" s="14"/>
      <c r="B313" s="25" t="s">
        <v>469</v>
      </c>
      <c r="C313" s="31">
        <v>0</v>
      </c>
      <c r="D313" s="32">
        <v>0</v>
      </c>
      <c r="E313" s="32">
        <v>0</v>
      </c>
      <c r="F313" s="32">
        <v>3</v>
      </c>
      <c r="G313" s="32">
        <v>3</v>
      </c>
      <c r="H313" s="27"/>
      <c r="I313" s="27"/>
      <c r="J313" s="28"/>
      <c r="K313" s="28"/>
      <c r="L313" s="29"/>
    </row>
    <row r="314" spans="1:12" s="16" customFormat="1" ht="12">
      <c r="A314" s="14"/>
      <c r="B314" s="25" t="s">
        <v>470</v>
      </c>
      <c r="C314" s="31">
        <v>0</v>
      </c>
      <c r="D314" s="32">
        <v>1</v>
      </c>
      <c r="E314" s="32">
        <v>0</v>
      </c>
      <c r="F314" s="32">
        <v>3</v>
      </c>
      <c r="G314" s="32">
        <v>4</v>
      </c>
      <c r="H314" s="27"/>
      <c r="I314" s="27"/>
      <c r="J314" s="28"/>
      <c r="K314" s="28"/>
      <c r="L314" s="29"/>
    </row>
    <row r="315" spans="1:12" s="16" customFormat="1" ht="12">
      <c r="A315" s="14"/>
      <c r="B315" s="25" t="s">
        <v>471</v>
      </c>
      <c r="C315" s="31">
        <v>0</v>
      </c>
      <c r="D315" s="32">
        <v>0</v>
      </c>
      <c r="E315" s="32">
        <v>5</v>
      </c>
      <c r="F315" s="32">
        <v>3</v>
      </c>
      <c r="G315" s="32">
        <v>8</v>
      </c>
      <c r="H315" s="27"/>
      <c r="I315" s="27"/>
      <c r="J315" s="28"/>
      <c r="K315" s="28"/>
      <c r="L315" s="29"/>
    </row>
    <row r="316" spans="1:12" s="16" customFormat="1" ht="12">
      <c r="A316" s="14"/>
      <c r="B316" s="25" t="s">
        <v>472</v>
      </c>
      <c r="C316" s="31">
        <v>0</v>
      </c>
      <c r="D316" s="32">
        <v>0</v>
      </c>
      <c r="E316" s="32">
        <v>0</v>
      </c>
      <c r="F316" s="32">
        <v>3</v>
      </c>
      <c r="G316" s="32">
        <v>3</v>
      </c>
      <c r="H316" s="27"/>
      <c r="I316" s="27"/>
      <c r="J316" s="28"/>
      <c r="K316" s="28"/>
      <c r="L316" s="29"/>
    </row>
    <row r="317" spans="1:12" s="16" customFormat="1" ht="12">
      <c r="A317" s="14"/>
      <c r="B317" s="25" t="s">
        <v>473</v>
      </c>
      <c r="C317" s="31">
        <v>0</v>
      </c>
      <c r="D317" s="32">
        <v>0</v>
      </c>
      <c r="E317" s="32">
        <v>1</v>
      </c>
      <c r="F317" s="32">
        <v>3</v>
      </c>
      <c r="G317" s="32">
        <v>4</v>
      </c>
      <c r="H317" s="27"/>
      <c r="I317" s="27"/>
      <c r="J317" s="28"/>
      <c r="K317" s="28"/>
      <c r="L317" s="29"/>
    </row>
    <row r="318" spans="1:12" s="16" customFormat="1" ht="12">
      <c r="A318" s="14"/>
      <c r="B318" s="25" t="s">
        <v>474</v>
      </c>
      <c r="C318" s="31">
        <v>0</v>
      </c>
      <c r="D318" s="32">
        <v>1</v>
      </c>
      <c r="E318" s="32">
        <v>0</v>
      </c>
      <c r="F318" s="32">
        <v>3</v>
      </c>
      <c r="G318" s="32">
        <v>4</v>
      </c>
      <c r="H318" s="27"/>
      <c r="I318" s="27"/>
      <c r="J318" s="28"/>
      <c r="K318" s="28"/>
      <c r="L318" s="29"/>
    </row>
    <row r="319" spans="1:12" s="16" customFormat="1" ht="12">
      <c r="A319" s="14"/>
      <c r="B319" s="25" t="s">
        <v>475</v>
      </c>
      <c r="C319" s="31">
        <v>0</v>
      </c>
      <c r="D319" s="32">
        <v>1</v>
      </c>
      <c r="E319" s="32">
        <v>4</v>
      </c>
      <c r="F319" s="32">
        <v>1</v>
      </c>
      <c r="G319" s="32">
        <v>6</v>
      </c>
      <c r="H319" s="27"/>
      <c r="I319" s="27"/>
      <c r="J319" s="28"/>
      <c r="K319" s="28"/>
      <c r="L319" s="29"/>
    </row>
    <row r="320" spans="1:12" s="16" customFormat="1" ht="12">
      <c r="A320" s="14"/>
      <c r="B320" s="25" t="s">
        <v>476</v>
      </c>
      <c r="C320" s="31">
        <v>0</v>
      </c>
      <c r="D320" s="32">
        <v>0</v>
      </c>
      <c r="E320" s="32">
        <v>1</v>
      </c>
      <c r="F320" s="32">
        <v>1</v>
      </c>
      <c r="G320" s="32">
        <v>2</v>
      </c>
      <c r="H320" s="27"/>
      <c r="I320" s="27"/>
      <c r="J320" s="28"/>
      <c r="K320" s="28"/>
      <c r="L320" s="29"/>
    </row>
    <row r="321" spans="1:12" s="16" customFormat="1" ht="12">
      <c r="A321" s="14"/>
      <c r="B321" s="25" t="s">
        <v>477</v>
      </c>
      <c r="C321" s="31">
        <v>0</v>
      </c>
      <c r="D321" s="32">
        <f>$D$21</f>
        <v>3</v>
      </c>
      <c r="E321" s="32">
        <f>$E$21</f>
        <v>0</v>
      </c>
      <c r="F321" s="32">
        <v>0</v>
      </c>
      <c r="G321" s="32">
        <v>0</v>
      </c>
      <c r="H321" s="27"/>
      <c r="I321" s="27"/>
      <c r="J321" s="28"/>
      <c r="K321" s="28"/>
      <c r="L321" s="29"/>
    </row>
    <row r="322" spans="1:12" s="16" customFormat="1" ht="15.95" customHeight="1">
      <c r="A322" s="14"/>
      <c r="B322" s="25" t="s">
        <v>478</v>
      </c>
      <c r="C322" s="31">
        <v>0</v>
      </c>
      <c r="D322" s="32">
        <v>0</v>
      </c>
      <c r="E322" s="32">
        <v>0</v>
      </c>
      <c r="F322" s="32">
        <v>1</v>
      </c>
      <c r="G322" s="32">
        <v>1</v>
      </c>
      <c r="H322" s="27"/>
      <c r="I322" s="27"/>
      <c r="J322" s="28"/>
      <c r="K322" s="28"/>
      <c r="L322" s="29"/>
    </row>
    <row r="323" spans="1:12" s="16" customFormat="1" ht="15.95" customHeight="1">
      <c r="A323" s="14"/>
      <c r="B323" s="25" t="s">
        <v>479</v>
      </c>
      <c r="C323" s="31">
        <v>0</v>
      </c>
      <c r="D323" s="32">
        <v>0</v>
      </c>
      <c r="E323" s="32">
        <v>1</v>
      </c>
      <c r="F323" s="32">
        <v>3</v>
      </c>
      <c r="G323" s="32">
        <v>4</v>
      </c>
      <c r="H323" s="27"/>
      <c r="I323" s="27"/>
      <c r="J323" s="28"/>
      <c r="K323" s="28"/>
      <c r="L323" s="29"/>
    </row>
    <row r="324" spans="1:12" s="16" customFormat="1" ht="15.95" customHeight="1">
      <c r="A324" s="14"/>
      <c r="B324" s="25" t="s">
        <v>480</v>
      </c>
      <c r="C324" s="31">
        <v>0</v>
      </c>
      <c r="D324" s="32">
        <v>1</v>
      </c>
      <c r="E324" s="32">
        <v>1</v>
      </c>
      <c r="F324" s="32">
        <v>1</v>
      </c>
      <c r="G324" s="32">
        <v>3</v>
      </c>
      <c r="H324" s="27"/>
      <c r="I324" s="27"/>
      <c r="J324" s="28"/>
      <c r="K324" s="28"/>
      <c r="L324" s="29"/>
    </row>
    <row r="325" spans="1:12" s="16" customFormat="1" ht="15.95" customHeight="1">
      <c r="A325" s="14"/>
      <c r="B325" s="25" t="s">
        <v>481</v>
      </c>
      <c r="C325" s="31">
        <v>0</v>
      </c>
      <c r="D325" s="32">
        <v>0</v>
      </c>
      <c r="E325" s="32">
        <v>1</v>
      </c>
      <c r="F325" s="32">
        <v>1</v>
      </c>
      <c r="G325" s="32">
        <v>2</v>
      </c>
      <c r="H325" s="27"/>
      <c r="I325" s="27"/>
      <c r="J325" s="28"/>
      <c r="K325" s="28"/>
      <c r="L325" s="29"/>
    </row>
    <row r="326" spans="1:12" s="16" customFormat="1" ht="12">
      <c r="A326" s="14"/>
      <c r="B326" s="25" t="s">
        <v>482</v>
      </c>
      <c r="C326" s="31">
        <v>0</v>
      </c>
      <c r="D326" s="32">
        <f>$D$21</f>
        <v>3</v>
      </c>
      <c r="E326" s="32">
        <f>$E$21</f>
        <v>0</v>
      </c>
      <c r="F326" s="32">
        <f>$F$21</f>
        <v>9</v>
      </c>
      <c r="G326" s="32">
        <f>$G$21</f>
        <v>12</v>
      </c>
      <c r="H326" s="27"/>
      <c r="I326" s="27"/>
      <c r="J326" s="28"/>
      <c r="K326" s="28"/>
      <c r="L326" s="29"/>
    </row>
    <row r="327" spans="1:12" s="16" customFormat="1" ht="12">
      <c r="A327" s="14"/>
      <c r="B327" s="25" t="s">
        <v>483</v>
      </c>
      <c r="C327" s="31">
        <v>0</v>
      </c>
      <c r="D327" s="32">
        <v>0</v>
      </c>
      <c r="E327" s="32">
        <v>2</v>
      </c>
      <c r="F327" s="32">
        <v>1</v>
      </c>
      <c r="G327" s="32">
        <v>3</v>
      </c>
      <c r="H327" s="27"/>
      <c r="I327" s="27"/>
      <c r="J327" s="28"/>
      <c r="K327" s="28"/>
      <c r="L327" s="29"/>
    </row>
    <row r="328" spans="1:12" s="16" customFormat="1" ht="12">
      <c r="A328" s="14"/>
      <c r="B328" s="25" t="s">
        <v>484</v>
      </c>
      <c r="C328" s="31">
        <v>0</v>
      </c>
      <c r="D328" s="32">
        <v>0</v>
      </c>
      <c r="E328" s="32">
        <v>2</v>
      </c>
      <c r="F328" s="32">
        <v>9</v>
      </c>
      <c r="G328" s="32">
        <v>11</v>
      </c>
      <c r="H328" s="27"/>
      <c r="I328" s="27"/>
      <c r="J328" s="28"/>
      <c r="K328" s="28"/>
      <c r="L328" s="29"/>
    </row>
    <row r="329" spans="1:12" s="16" customFormat="1" ht="12">
      <c r="A329" s="14"/>
      <c r="B329" s="25" t="s">
        <v>485</v>
      </c>
      <c r="C329" s="31">
        <v>0</v>
      </c>
      <c r="D329" s="32">
        <v>2</v>
      </c>
      <c r="E329" s="32">
        <v>2</v>
      </c>
      <c r="F329" s="32">
        <v>9</v>
      </c>
      <c r="G329" s="32">
        <v>13</v>
      </c>
      <c r="H329" s="27"/>
      <c r="I329" s="27"/>
      <c r="J329" s="28"/>
      <c r="K329" s="28"/>
      <c r="L329" s="29"/>
    </row>
    <row r="330" spans="1:12" s="16" customFormat="1" ht="12">
      <c r="A330" s="14"/>
      <c r="B330" s="25" t="s">
        <v>486</v>
      </c>
      <c r="C330" s="31">
        <v>0</v>
      </c>
      <c r="D330" s="32">
        <v>2</v>
      </c>
      <c r="E330" s="32">
        <v>2</v>
      </c>
      <c r="F330" s="32">
        <v>9</v>
      </c>
      <c r="G330" s="32">
        <v>13</v>
      </c>
      <c r="H330" s="27"/>
      <c r="I330" s="27"/>
      <c r="J330" s="28"/>
      <c r="K330" s="28"/>
      <c r="L330" s="29"/>
    </row>
    <row r="331" spans="1:12" s="16" customFormat="1" ht="12">
      <c r="A331" s="14"/>
      <c r="B331" s="25" t="s">
        <v>487</v>
      </c>
      <c r="C331" s="31">
        <v>0</v>
      </c>
      <c r="D331" s="32">
        <v>0</v>
      </c>
      <c r="E331" s="32">
        <v>8</v>
      </c>
      <c r="F331" s="32">
        <v>1</v>
      </c>
      <c r="G331" s="32">
        <v>9</v>
      </c>
      <c r="H331" s="27"/>
      <c r="I331" s="27"/>
      <c r="J331" s="28"/>
      <c r="K331" s="28"/>
      <c r="L331" s="29"/>
    </row>
    <row r="332" spans="1:12" s="16" customFormat="1" ht="12">
      <c r="A332" s="14"/>
      <c r="B332" s="25" t="s">
        <v>488</v>
      </c>
      <c r="C332" s="31">
        <v>0</v>
      </c>
      <c r="D332" s="32">
        <v>0</v>
      </c>
      <c r="E332" s="32">
        <v>2</v>
      </c>
      <c r="F332" s="32">
        <v>1</v>
      </c>
      <c r="G332" s="32">
        <v>3</v>
      </c>
      <c r="H332" s="27"/>
      <c r="I332" s="27"/>
      <c r="J332" s="28"/>
      <c r="K332" s="28"/>
      <c r="L332" s="29"/>
    </row>
    <row r="333" spans="1:12" s="16" customFormat="1" ht="12">
      <c r="A333" s="14"/>
      <c r="B333" s="25" t="s">
        <v>489</v>
      </c>
      <c r="C333" s="31">
        <v>0</v>
      </c>
      <c r="D333" s="32">
        <v>0</v>
      </c>
      <c r="E333" s="32">
        <v>1</v>
      </c>
      <c r="F333" s="32">
        <v>2</v>
      </c>
      <c r="G333" s="32">
        <v>3</v>
      </c>
      <c r="H333" s="27"/>
      <c r="I333" s="27"/>
      <c r="J333" s="28"/>
      <c r="K333" s="28"/>
      <c r="L333" s="29"/>
    </row>
    <row r="334" spans="1:12" s="16" customFormat="1" ht="12">
      <c r="A334" s="14"/>
      <c r="B334" s="25" t="s">
        <v>490</v>
      </c>
      <c r="C334" s="31">
        <v>0</v>
      </c>
      <c r="D334" s="32">
        <v>0</v>
      </c>
      <c r="E334" s="32">
        <v>1</v>
      </c>
      <c r="F334" s="32">
        <v>2</v>
      </c>
      <c r="G334" s="32">
        <v>3</v>
      </c>
      <c r="H334" s="27"/>
      <c r="I334" s="27"/>
      <c r="J334" s="28"/>
      <c r="K334" s="28"/>
      <c r="L334" s="29"/>
    </row>
    <row r="335" spans="1:12" s="16" customFormat="1" ht="12">
      <c r="A335" s="14"/>
      <c r="B335" s="25" t="s">
        <v>491</v>
      </c>
      <c r="C335" s="31">
        <v>0</v>
      </c>
      <c r="D335" s="32">
        <v>3</v>
      </c>
      <c r="E335" s="32">
        <v>3</v>
      </c>
      <c r="F335" s="32">
        <v>2</v>
      </c>
      <c r="G335" s="32">
        <v>8</v>
      </c>
      <c r="H335" s="27"/>
      <c r="I335" s="27"/>
      <c r="J335" s="28"/>
      <c r="K335" s="28"/>
      <c r="L335" s="29"/>
    </row>
    <row r="336" spans="1:12" s="16" customFormat="1" ht="12">
      <c r="A336" s="14"/>
      <c r="B336" s="25" t="s">
        <v>492</v>
      </c>
      <c r="C336" s="31">
        <v>0</v>
      </c>
      <c r="D336" s="32">
        <v>0</v>
      </c>
      <c r="E336" s="32">
        <v>1</v>
      </c>
      <c r="F336" s="32">
        <v>3</v>
      </c>
      <c r="G336" s="32">
        <v>4</v>
      </c>
      <c r="H336" s="27"/>
      <c r="I336" s="27"/>
      <c r="J336" s="28"/>
      <c r="K336" s="28"/>
      <c r="L336" s="29"/>
    </row>
    <row r="337" spans="1:12" s="16" customFormat="1" ht="12">
      <c r="A337" s="14"/>
      <c r="B337" s="25" t="s">
        <v>493</v>
      </c>
      <c r="C337" s="31">
        <v>0</v>
      </c>
      <c r="D337" s="32">
        <v>0</v>
      </c>
      <c r="E337" s="32">
        <v>0</v>
      </c>
      <c r="F337" s="32">
        <v>2</v>
      </c>
      <c r="G337" s="32">
        <v>2</v>
      </c>
      <c r="H337" s="27"/>
      <c r="I337" s="27"/>
      <c r="J337" s="28"/>
      <c r="K337" s="28"/>
      <c r="L337" s="29"/>
    </row>
    <row r="338" spans="1:12" s="16" customFormat="1" ht="12">
      <c r="A338" s="14"/>
      <c r="B338" s="25" t="s">
        <v>494</v>
      </c>
      <c r="C338" s="31">
        <v>0</v>
      </c>
      <c r="D338" s="32">
        <v>1</v>
      </c>
      <c r="E338" s="32">
        <v>0</v>
      </c>
      <c r="F338" s="32">
        <v>3</v>
      </c>
      <c r="G338" s="32">
        <v>4</v>
      </c>
      <c r="H338" s="27"/>
      <c r="I338" s="27"/>
      <c r="J338" s="28"/>
      <c r="K338" s="28"/>
      <c r="L338" s="29"/>
    </row>
    <row r="339" spans="1:12" s="16" customFormat="1" ht="12">
      <c r="A339" s="14"/>
      <c r="B339" s="25" t="s">
        <v>495</v>
      </c>
      <c r="C339" s="31">
        <v>0</v>
      </c>
      <c r="D339" s="32">
        <v>1</v>
      </c>
      <c r="E339" s="32">
        <v>1</v>
      </c>
      <c r="F339" s="32">
        <v>5</v>
      </c>
      <c r="G339" s="32">
        <v>7</v>
      </c>
      <c r="H339" s="27"/>
      <c r="I339" s="27"/>
      <c r="J339" s="28"/>
      <c r="K339" s="28"/>
      <c r="L339" s="29"/>
    </row>
    <row r="340" spans="1:12" s="16" customFormat="1" ht="12">
      <c r="A340" s="14"/>
      <c r="B340" s="25" t="s">
        <v>496</v>
      </c>
      <c r="C340" s="31">
        <v>0</v>
      </c>
      <c r="D340" s="32">
        <v>2</v>
      </c>
      <c r="E340" s="32">
        <v>0</v>
      </c>
      <c r="F340" s="32">
        <v>1</v>
      </c>
      <c r="G340" s="32">
        <v>3</v>
      </c>
      <c r="H340" s="27"/>
      <c r="I340" s="27"/>
      <c r="J340" s="28"/>
      <c r="K340" s="28"/>
      <c r="L340" s="29"/>
    </row>
    <row r="341" spans="1:12" s="16" customFormat="1" ht="12">
      <c r="A341" s="14"/>
      <c r="B341" s="25" t="s">
        <v>497</v>
      </c>
      <c r="C341" s="31">
        <v>0</v>
      </c>
      <c r="D341" s="32">
        <v>2</v>
      </c>
      <c r="E341" s="32">
        <v>1</v>
      </c>
      <c r="F341" s="32">
        <v>1</v>
      </c>
      <c r="G341" s="32">
        <v>4</v>
      </c>
      <c r="H341" s="27"/>
      <c r="I341" s="27"/>
      <c r="J341" s="28"/>
      <c r="K341" s="28"/>
      <c r="L341" s="29"/>
    </row>
    <row r="342" spans="1:12" s="16" customFormat="1" ht="12">
      <c r="A342" s="14"/>
      <c r="B342" s="25" t="s">
        <v>498</v>
      </c>
      <c r="C342" s="31">
        <v>0</v>
      </c>
      <c r="D342" s="32">
        <v>3</v>
      </c>
      <c r="E342" s="32">
        <v>0</v>
      </c>
      <c r="F342" s="32">
        <v>0</v>
      </c>
      <c r="G342" s="32">
        <v>4</v>
      </c>
      <c r="H342" s="27"/>
      <c r="I342" s="27"/>
      <c r="J342" s="28"/>
      <c r="K342" s="28"/>
      <c r="L342" s="29"/>
    </row>
    <row r="343" spans="1:12" s="16" customFormat="1" ht="12">
      <c r="A343" s="14"/>
      <c r="B343" s="25" t="s">
        <v>499</v>
      </c>
      <c r="C343" s="31">
        <v>0</v>
      </c>
      <c r="D343" s="32">
        <v>0</v>
      </c>
      <c r="E343" s="32">
        <v>0</v>
      </c>
      <c r="F343" s="32">
        <v>0</v>
      </c>
      <c r="G343" s="32">
        <v>0</v>
      </c>
      <c r="H343" s="27"/>
      <c r="I343" s="27"/>
      <c r="J343" s="28"/>
      <c r="K343" s="28"/>
      <c r="L343" s="29"/>
    </row>
    <row r="344" spans="1:12" s="16" customFormat="1" ht="12">
      <c r="A344" s="14"/>
      <c r="B344" s="25" t="s">
        <v>500</v>
      </c>
      <c r="C344" s="31">
        <v>0</v>
      </c>
      <c r="D344" s="32">
        <v>0</v>
      </c>
      <c r="E344" s="32">
        <v>0</v>
      </c>
      <c r="F344" s="32">
        <v>2</v>
      </c>
      <c r="G344" s="32">
        <v>0</v>
      </c>
      <c r="H344" s="27"/>
      <c r="I344" s="27"/>
      <c r="J344" s="28"/>
      <c r="K344" s="28"/>
      <c r="L344" s="29"/>
    </row>
    <row r="345" spans="1:12" s="16" customFormat="1" ht="12">
      <c r="A345" s="14"/>
      <c r="B345" s="25" t="s">
        <v>501</v>
      </c>
      <c r="C345" s="31">
        <v>0</v>
      </c>
      <c r="D345" s="32">
        <v>2</v>
      </c>
      <c r="E345" s="32">
        <v>0</v>
      </c>
      <c r="F345" s="32">
        <v>2</v>
      </c>
      <c r="G345" s="32">
        <v>7</v>
      </c>
      <c r="H345" s="27"/>
      <c r="I345" s="27"/>
      <c r="J345" s="28"/>
      <c r="K345" s="28"/>
      <c r="L345" s="29"/>
    </row>
    <row r="346" spans="1:12" s="16" customFormat="1" ht="12">
      <c r="A346" s="14"/>
      <c r="B346" s="25" t="s">
        <v>502</v>
      </c>
      <c r="C346" s="31">
        <v>0</v>
      </c>
      <c r="D346" s="32">
        <v>1</v>
      </c>
      <c r="E346" s="32">
        <v>0</v>
      </c>
      <c r="F346" s="32">
        <v>2</v>
      </c>
      <c r="G346" s="32">
        <v>7</v>
      </c>
      <c r="H346" s="27"/>
      <c r="I346" s="27"/>
      <c r="J346" s="28"/>
      <c r="K346" s="28"/>
      <c r="L346" s="29"/>
    </row>
    <row r="347" spans="1:12" s="16" customFormat="1" ht="12">
      <c r="A347" s="14"/>
      <c r="B347" s="25" t="s">
        <v>503</v>
      </c>
      <c r="C347" s="31">
        <v>0</v>
      </c>
      <c r="D347" s="32">
        <v>7</v>
      </c>
      <c r="E347" s="32">
        <v>5</v>
      </c>
      <c r="F347" s="32">
        <v>6</v>
      </c>
      <c r="G347" s="32">
        <v>18</v>
      </c>
      <c r="H347" s="27"/>
      <c r="I347" s="27"/>
      <c r="J347" s="28"/>
      <c r="K347" s="28"/>
      <c r="L347" s="29"/>
    </row>
    <row r="348" spans="1:12" s="16" customFormat="1" ht="12">
      <c r="A348" s="14"/>
      <c r="B348" s="25" t="s">
        <v>504</v>
      </c>
      <c r="C348" s="31">
        <v>0</v>
      </c>
      <c r="D348" s="32">
        <f>$D$21</f>
        <v>3</v>
      </c>
      <c r="E348" s="32">
        <f>$E$21</f>
        <v>0</v>
      </c>
      <c r="F348" s="32">
        <f>$F$21</f>
        <v>9</v>
      </c>
      <c r="G348" s="32">
        <f>$G$21</f>
        <v>12</v>
      </c>
      <c r="H348" s="27"/>
      <c r="I348" s="27"/>
      <c r="J348" s="28"/>
      <c r="K348" s="28"/>
      <c r="L348" s="29"/>
    </row>
    <row r="349" spans="1:12" s="16" customFormat="1" ht="12">
      <c r="A349" s="14"/>
      <c r="B349" s="25" t="s">
        <v>505</v>
      </c>
      <c r="C349" s="31">
        <v>0</v>
      </c>
      <c r="D349" s="32">
        <v>5</v>
      </c>
      <c r="E349" s="32">
        <v>3</v>
      </c>
      <c r="F349" s="32">
        <v>22</v>
      </c>
      <c r="G349" s="32">
        <v>30</v>
      </c>
      <c r="H349" s="27"/>
      <c r="I349" s="27"/>
      <c r="J349" s="28"/>
      <c r="K349" s="28"/>
      <c r="L349" s="29"/>
    </row>
    <row r="350" spans="1:12" s="16" customFormat="1" ht="12">
      <c r="A350" s="14"/>
      <c r="B350" s="25" t="s">
        <v>506</v>
      </c>
      <c r="C350" s="31">
        <v>0</v>
      </c>
      <c r="D350" s="32">
        <v>5</v>
      </c>
      <c r="E350" s="32">
        <v>4</v>
      </c>
      <c r="F350" s="32">
        <v>18</v>
      </c>
      <c r="G350" s="32">
        <v>28</v>
      </c>
      <c r="H350" s="27"/>
      <c r="I350" s="27"/>
      <c r="J350" s="28"/>
      <c r="K350" s="28"/>
      <c r="L350" s="29"/>
    </row>
    <row r="351" spans="1:12" s="16" customFormat="1" ht="12">
      <c r="A351" s="14"/>
      <c r="B351" s="25" t="s">
        <v>507</v>
      </c>
      <c r="C351" s="31">
        <v>0</v>
      </c>
      <c r="D351" s="32">
        <v>5</v>
      </c>
      <c r="E351" s="32">
        <v>5</v>
      </c>
      <c r="F351" s="32">
        <v>15</v>
      </c>
      <c r="G351" s="32">
        <v>30</v>
      </c>
      <c r="H351" s="27"/>
      <c r="I351" s="27"/>
      <c r="J351" s="28"/>
      <c r="K351" s="28"/>
      <c r="L351" s="29"/>
    </row>
    <row r="352" spans="1:12" s="16" customFormat="1" ht="12">
      <c r="A352" s="14"/>
      <c r="B352" s="25" t="s">
        <v>508</v>
      </c>
      <c r="C352" s="31">
        <v>0</v>
      </c>
      <c r="D352" s="32">
        <v>2</v>
      </c>
      <c r="E352" s="32">
        <v>4</v>
      </c>
      <c r="F352" s="32">
        <v>13</v>
      </c>
      <c r="G352" s="32">
        <v>19</v>
      </c>
      <c r="H352" s="27"/>
      <c r="I352" s="27"/>
      <c r="J352" s="28"/>
      <c r="K352" s="28"/>
      <c r="L352" s="29"/>
    </row>
    <row r="353" spans="1:12" s="16" customFormat="1" ht="12">
      <c r="A353" s="14"/>
      <c r="B353" s="25" t="s">
        <v>509</v>
      </c>
      <c r="C353" s="31">
        <v>0</v>
      </c>
      <c r="D353" s="32">
        <v>2</v>
      </c>
      <c r="E353" s="32">
        <v>1</v>
      </c>
      <c r="F353" s="32">
        <v>10</v>
      </c>
      <c r="G353" s="32">
        <v>13</v>
      </c>
      <c r="H353" s="27"/>
      <c r="I353" s="27"/>
      <c r="J353" s="28"/>
      <c r="K353" s="28"/>
      <c r="L353" s="29"/>
    </row>
    <row r="354" spans="1:12" s="16" customFormat="1" ht="12">
      <c r="A354" s="14"/>
      <c r="B354" s="25" t="s">
        <v>510</v>
      </c>
      <c r="C354" s="31">
        <v>0</v>
      </c>
      <c r="D354" s="32">
        <v>2</v>
      </c>
      <c r="E354" s="32">
        <v>4</v>
      </c>
      <c r="F354" s="32">
        <v>11</v>
      </c>
      <c r="G354" s="32">
        <v>17</v>
      </c>
      <c r="H354" s="27"/>
      <c r="I354" s="27"/>
      <c r="J354" s="28"/>
      <c r="K354" s="28"/>
      <c r="L354" s="29"/>
    </row>
    <row r="355" spans="1:12" s="16" customFormat="1" ht="12">
      <c r="A355" s="14"/>
      <c r="B355" s="25" t="s">
        <v>961</v>
      </c>
      <c r="C355" s="31">
        <v>0</v>
      </c>
      <c r="D355" s="32">
        <v>2</v>
      </c>
      <c r="E355" s="32">
        <v>1</v>
      </c>
      <c r="F355" s="32">
        <v>7</v>
      </c>
      <c r="G355" s="32">
        <v>10</v>
      </c>
      <c r="H355" s="27"/>
      <c r="I355" s="27"/>
      <c r="J355" s="28"/>
      <c r="K355" s="28"/>
      <c r="L355" s="29"/>
    </row>
    <row r="356" spans="1:12" s="16" customFormat="1" ht="12">
      <c r="A356" s="14"/>
      <c r="B356" s="25" t="s">
        <v>963</v>
      </c>
      <c r="C356" s="31">
        <v>0</v>
      </c>
      <c r="D356" s="32">
        <v>3</v>
      </c>
      <c r="E356" s="32">
        <v>1</v>
      </c>
      <c r="F356" s="32">
        <v>2</v>
      </c>
      <c r="G356" s="32">
        <v>6</v>
      </c>
      <c r="H356" s="27"/>
      <c r="I356" s="27"/>
      <c r="J356" s="28"/>
      <c r="K356" s="28"/>
      <c r="L356" s="29"/>
    </row>
    <row r="357" spans="1:12" s="16" customFormat="1" ht="12">
      <c r="A357" s="14"/>
      <c r="B357" s="25" t="s">
        <v>965</v>
      </c>
      <c r="C357" s="31">
        <v>0</v>
      </c>
      <c r="D357" s="32">
        <v>8</v>
      </c>
      <c r="E357" s="32">
        <v>3</v>
      </c>
      <c r="F357" s="32">
        <v>3</v>
      </c>
      <c r="G357" s="32">
        <v>14</v>
      </c>
      <c r="H357" s="27"/>
      <c r="I357" s="27"/>
      <c r="J357" s="28"/>
      <c r="K357" s="28"/>
      <c r="L357" s="29"/>
    </row>
    <row r="358" spans="1:12" s="16" customFormat="1" ht="12">
      <c r="A358" s="14"/>
      <c r="B358" s="25" t="s">
        <v>967</v>
      </c>
      <c r="C358" s="31">
        <v>0</v>
      </c>
      <c r="D358" s="32">
        <v>5</v>
      </c>
      <c r="E358" s="32">
        <v>7</v>
      </c>
      <c r="F358" s="32">
        <v>5</v>
      </c>
      <c r="G358" s="32">
        <v>17</v>
      </c>
      <c r="H358" s="27"/>
      <c r="I358" s="27"/>
      <c r="J358" s="28"/>
      <c r="K358" s="28"/>
      <c r="L358" s="29"/>
    </row>
    <row r="359" spans="1:12" s="16" customFormat="1" ht="12">
      <c r="A359" s="14"/>
      <c r="B359" s="25" t="s">
        <v>970</v>
      </c>
      <c r="C359" s="31">
        <v>0</v>
      </c>
      <c r="D359" s="32">
        <v>3</v>
      </c>
      <c r="E359" s="32">
        <v>2</v>
      </c>
      <c r="F359" s="32">
        <v>6</v>
      </c>
      <c r="G359" s="32">
        <v>11</v>
      </c>
      <c r="H359" s="27"/>
      <c r="I359" s="27"/>
      <c r="J359" s="28"/>
      <c r="K359" s="28"/>
      <c r="L359" s="29"/>
    </row>
    <row r="360" spans="1:12" s="16" customFormat="1" ht="12">
      <c r="A360" s="14"/>
      <c r="B360" s="25" t="s">
        <v>972</v>
      </c>
      <c r="C360" s="31">
        <v>0</v>
      </c>
      <c r="D360" s="32">
        <v>5</v>
      </c>
      <c r="E360" s="32">
        <v>1</v>
      </c>
      <c r="F360" s="32">
        <v>6</v>
      </c>
      <c r="G360" s="32">
        <v>12</v>
      </c>
      <c r="H360" s="27"/>
      <c r="I360" s="27"/>
      <c r="J360" s="28"/>
      <c r="K360" s="28"/>
      <c r="L360" s="29"/>
    </row>
    <row r="361" spans="1:12" s="16" customFormat="1" ht="12">
      <c r="A361" s="14"/>
      <c r="B361" s="25" t="s">
        <v>973</v>
      </c>
      <c r="C361" s="31">
        <v>0</v>
      </c>
      <c r="D361" s="32">
        <v>0</v>
      </c>
      <c r="E361" s="32">
        <v>4</v>
      </c>
      <c r="F361" s="32">
        <v>5</v>
      </c>
      <c r="G361" s="32">
        <v>9</v>
      </c>
      <c r="H361" s="27"/>
      <c r="I361" s="27"/>
      <c r="J361" s="28"/>
      <c r="K361" s="28"/>
      <c r="L361" s="29"/>
    </row>
    <row r="362" spans="1:12" s="16" customFormat="1" ht="12">
      <c r="A362" s="14"/>
      <c r="B362" s="25" t="s">
        <v>976</v>
      </c>
      <c r="C362" s="31">
        <v>0</v>
      </c>
      <c r="D362" s="32">
        <v>1</v>
      </c>
      <c r="E362" s="32">
        <v>1</v>
      </c>
      <c r="F362" s="32">
        <v>8</v>
      </c>
      <c r="G362" s="32">
        <v>10</v>
      </c>
      <c r="H362" s="27"/>
      <c r="I362" s="27"/>
      <c r="J362" s="28"/>
      <c r="K362" s="28"/>
      <c r="L362" s="29"/>
    </row>
    <row r="363" spans="1:12" s="16" customFormat="1" ht="12">
      <c r="A363" s="14"/>
      <c r="B363" s="25" t="s">
        <v>979</v>
      </c>
      <c r="C363" s="31">
        <v>0</v>
      </c>
      <c r="D363" s="32">
        <v>0</v>
      </c>
      <c r="E363" s="32">
        <v>1</v>
      </c>
      <c r="F363" s="32">
        <v>7</v>
      </c>
      <c r="G363" s="32">
        <v>8</v>
      </c>
      <c r="H363" s="27"/>
      <c r="I363" s="27"/>
      <c r="J363" s="28"/>
      <c r="K363" s="28"/>
      <c r="L363" s="29"/>
    </row>
    <row r="364" spans="1:12" s="16" customFormat="1" ht="12">
      <c r="A364" s="14"/>
      <c r="B364" s="25" t="s">
        <v>981</v>
      </c>
      <c r="C364" s="31">
        <v>0</v>
      </c>
      <c r="D364" s="32">
        <v>1</v>
      </c>
      <c r="E364" s="32">
        <v>2</v>
      </c>
      <c r="F364" s="32">
        <v>9</v>
      </c>
      <c r="G364" s="32">
        <v>12</v>
      </c>
      <c r="H364" s="27"/>
      <c r="I364" s="27"/>
      <c r="J364" s="28"/>
      <c r="K364" s="28"/>
      <c r="L364" s="29"/>
    </row>
    <row r="365" spans="1:12" s="16" customFormat="1" ht="12">
      <c r="A365" s="14"/>
      <c r="B365" s="25" t="s">
        <v>984</v>
      </c>
      <c r="C365" s="31">
        <v>0</v>
      </c>
      <c r="D365" s="32">
        <v>0</v>
      </c>
      <c r="E365" s="32">
        <v>3</v>
      </c>
      <c r="F365" s="32">
        <v>4</v>
      </c>
      <c r="G365" s="32">
        <v>13</v>
      </c>
      <c r="H365" s="27"/>
      <c r="I365" s="27"/>
      <c r="J365" s="28"/>
      <c r="K365" s="28"/>
      <c r="L365" s="29"/>
    </row>
    <row r="366" spans="1:12" s="16" customFormat="1" ht="12">
      <c r="A366" s="14"/>
      <c r="B366" s="25" t="s">
        <v>986</v>
      </c>
      <c r="C366" s="31">
        <v>0</v>
      </c>
      <c r="D366" s="32">
        <v>0</v>
      </c>
      <c r="E366" s="32">
        <v>3</v>
      </c>
      <c r="F366" s="32">
        <v>4</v>
      </c>
      <c r="G366" s="32">
        <v>13</v>
      </c>
      <c r="H366" s="27"/>
      <c r="I366" s="27"/>
      <c r="J366" s="28"/>
      <c r="K366" s="28"/>
      <c r="L366" s="29"/>
    </row>
    <row r="367" spans="1:12" s="16" customFormat="1" ht="12">
      <c r="A367" s="14"/>
      <c r="B367" s="25" t="s">
        <v>988</v>
      </c>
      <c r="C367" s="31">
        <v>0</v>
      </c>
      <c r="D367" s="32">
        <v>0</v>
      </c>
      <c r="E367" s="32">
        <v>3</v>
      </c>
      <c r="F367" s="32">
        <v>4</v>
      </c>
      <c r="G367" s="32">
        <v>12</v>
      </c>
      <c r="H367" s="27"/>
      <c r="I367" s="27"/>
      <c r="J367" s="28"/>
      <c r="K367" s="28"/>
      <c r="L367" s="29"/>
    </row>
    <row r="368" spans="1:12" s="16" customFormat="1" ht="12">
      <c r="A368" s="14"/>
      <c r="B368" s="25" t="s">
        <v>990</v>
      </c>
      <c r="C368" s="31">
        <v>0</v>
      </c>
      <c r="D368" s="32">
        <v>0</v>
      </c>
      <c r="E368" s="32">
        <v>3</v>
      </c>
      <c r="F368" s="32">
        <v>4</v>
      </c>
      <c r="G368" s="32">
        <v>15</v>
      </c>
      <c r="H368" s="27"/>
      <c r="I368" s="27"/>
      <c r="J368" s="28"/>
      <c r="K368" s="28"/>
      <c r="L368" s="29"/>
    </row>
    <row r="369" spans="1:12" s="16" customFormat="1" ht="12">
      <c r="A369" s="14"/>
      <c r="B369" s="25" t="s">
        <v>991</v>
      </c>
      <c r="C369" s="31">
        <v>0</v>
      </c>
      <c r="D369" s="32">
        <v>0</v>
      </c>
      <c r="E369" s="32">
        <v>3</v>
      </c>
      <c r="F369" s="32">
        <v>4</v>
      </c>
      <c r="G369" s="32">
        <v>14</v>
      </c>
      <c r="H369" s="27"/>
      <c r="I369" s="27"/>
      <c r="J369" s="28"/>
      <c r="K369" s="28"/>
      <c r="L369" s="29"/>
    </row>
    <row r="370" spans="1:12" s="16" customFormat="1" ht="12">
      <c r="A370" s="14"/>
      <c r="B370" s="25" t="s">
        <v>994</v>
      </c>
      <c r="C370" s="31">
        <v>0</v>
      </c>
      <c r="D370" s="32">
        <v>3</v>
      </c>
      <c r="E370" s="32">
        <v>3</v>
      </c>
      <c r="F370" s="32">
        <v>4</v>
      </c>
      <c r="G370" s="32">
        <v>9</v>
      </c>
      <c r="H370" s="27"/>
      <c r="I370" s="27"/>
      <c r="J370" s="28"/>
      <c r="K370" s="28"/>
      <c r="L370" s="29"/>
    </row>
    <row r="371" spans="1:12" s="16" customFormat="1" ht="12">
      <c r="A371" s="14"/>
      <c r="B371" s="25" t="s">
        <v>995</v>
      </c>
      <c r="C371" s="31">
        <v>0</v>
      </c>
      <c r="D371" s="32">
        <v>3</v>
      </c>
      <c r="E371" s="32">
        <v>3</v>
      </c>
      <c r="F371" s="32">
        <v>4</v>
      </c>
      <c r="G371" s="32">
        <v>13</v>
      </c>
      <c r="H371" s="27"/>
      <c r="I371" s="27"/>
      <c r="J371" s="28"/>
      <c r="K371" s="28"/>
      <c r="L371" s="29"/>
    </row>
    <row r="372" spans="1:12" s="16" customFormat="1" ht="12">
      <c r="A372" s="14"/>
      <c r="B372" s="25" t="s">
        <v>997</v>
      </c>
      <c r="C372" s="31">
        <v>0</v>
      </c>
      <c r="D372" s="32">
        <v>4</v>
      </c>
      <c r="E372" s="32">
        <v>1</v>
      </c>
      <c r="F372" s="32">
        <v>5</v>
      </c>
      <c r="G372" s="32">
        <v>10</v>
      </c>
      <c r="H372" s="27"/>
      <c r="I372" s="27"/>
      <c r="J372" s="28"/>
      <c r="K372" s="28"/>
      <c r="L372" s="29"/>
    </row>
    <row r="373" spans="1:12" s="16" customFormat="1" ht="12">
      <c r="A373" s="14"/>
      <c r="B373" s="25" t="s">
        <v>999</v>
      </c>
      <c r="C373" s="31">
        <v>0</v>
      </c>
      <c r="D373" s="32">
        <v>3</v>
      </c>
      <c r="E373" s="32">
        <v>3</v>
      </c>
      <c r="F373" s="32">
        <v>8</v>
      </c>
      <c r="G373" s="32">
        <v>14</v>
      </c>
      <c r="H373" s="27"/>
      <c r="I373" s="27"/>
      <c r="J373" s="28"/>
      <c r="K373" s="28"/>
      <c r="L373" s="29"/>
    </row>
    <row r="374" spans="1:12" s="16" customFormat="1" ht="12">
      <c r="A374" s="14"/>
      <c r="B374" s="25" t="s">
        <v>1001</v>
      </c>
      <c r="C374" s="31">
        <v>0</v>
      </c>
      <c r="D374" s="32">
        <v>3</v>
      </c>
      <c r="E374" s="32">
        <v>3</v>
      </c>
      <c r="F374" s="32">
        <v>9</v>
      </c>
      <c r="G374" s="32">
        <v>15</v>
      </c>
      <c r="H374" s="27"/>
      <c r="I374" s="27"/>
      <c r="J374" s="28"/>
      <c r="K374" s="28"/>
      <c r="L374" s="29"/>
    </row>
    <row r="375" spans="1:12" s="16" customFormat="1" ht="12">
      <c r="A375" s="14"/>
      <c r="B375" s="25" t="s">
        <v>1002</v>
      </c>
      <c r="C375" s="31">
        <v>0</v>
      </c>
      <c r="D375" s="32">
        <v>3</v>
      </c>
      <c r="E375" s="32">
        <v>4</v>
      </c>
      <c r="F375" s="32">
        <v>6</v>
      </c>
      <c r="G375" s="32">
        <v>13</v>
      </c>
      <c r="H375" s="27"/>
      <c r="I375" s="27"/>
      <c r="J375" s="28"/>
      <c r="K375" s="28"/>
      <c r="L375" s="29"/>
    </row>
    <row r="376" spans="1:12" s="16" customFormat="1" ht="12">
      <c r="A376" s="14"/>
      <c r="B376" s="25" t="s">
        <v>1006</v>
      </c>
      <c r="C376" s="31">
        <v>0</v>
      </c>
      <c r="D376" s="32">
        <v>3</v>
      </c>
      <c r="E376" s="32">
        <v>3</v>
      </c>
      <c r="F376" s="32">
        <v>3</v>
      </c>
      <c r="G376" s="32">
        <v>9</v>
      </c>
      <c r="H376" s="27"/>
      <c r="I376" s="27"/>
      <c r="J376" s="28"/>
      <c r="K376" s="28"/>
      <c r="L376" s="29"/>
    </row>
    <row r="377" spans="1:12" s="16" customFormat="1" ht="12">
      <c r="A377" s="14"/>
      <c r="B377" s="25" t="s">
        <v>1007</v>
      </c>
      <c r="C377" s="31">
        <v>0</v>
      </c>
      <c r="D377" s="32">
        <v>1</v>
      </c>
      <c r="E377" s="32">
        <v>2</v>
      </c>
      <c r="F377" s="32">
        <v>11</v>
      </c>
      <c r="G377" s="32">
        <v>14</v>
      </c>
      <c r="H377" s="27"/>
      <c r="I377" s="27"/>
      <c r="J377" s="28"/>
      <c r="K377" s="28"/>
      <c r="L377" s="29"/>
    </row>
    <row r="378" spans="1:12" s="16" customFormat="1" ht="12.75" customHeight="1">
      <c r="A378" s="14"/>
      <c r="B378" s="25" t="s">
        <v>1009</v>
      </c>
      <c r="C378" s="31">
        <v>0</v>
      </c>
      <c r="D378" s="32">
        <v>0</v>
      </c>
      <c r="E378" s="32">
        <v>4</v>
      </c>
      <c r="F378" s="32">
        <v>11</v>
      </c>
      <c r="G378" s="32">
        <v>15</v>
      </c>
      <c r="H378" s="27"/>
      <c r="I378" s="27"/>
      <c r="J378" s="28"/>
      <c r="K378" s="28"/>
      <c r="L378" s="29"/>
    </row>
    <row r="379" spans="1:12" s="16" customFormat="1" ht="12.75" customHeight="1">
      <c r="A379" s="14"/>
      <c r="B379" s="25" t="s">
        <v>1011</v>
      </c>
      <c r="C379" s="31">
        <v>0</v>
      </c>
      <c r="D379" s="32">
        <v>3</v>
      </c>
      <c r="E379" s="32">
        <v>1</v>
      </c>
      <c r="F379" s="32">
        <v>12</v>
      </c>
      <c r="G379" s="32">
        <v>16</v>
      </c>
      <c r="H379" s="27"/>
      <c r="I379" s="27"/>
      <c r="J379" s="28"/>
      <c r="K379" s="28"/>
      <c r="L379" s="29"/>
    </row>
    <row r="380" spans="1:12" s="16" customFormat="1" ht="12.75" customHeight="1">
      <c r="A380" s="14"/>
      <c r="B380" s="25" t="s">
        <v>1013</v>
      </c>
      <c r="C380" s="31">
        <v>0</v>
      </c>
      <c r="D380" s="32">
        <v>4</v>
      </c>
      <c r="E380" s="32">
        <v>6</v>
      </c>
      <c r="F380" s="32">
        <v>11</v>
      </c>
      <c r="G380" s="32">
        <v>21</v>
      </c>
      <c r="H380" s="27"/>
      <c r="I380" s="27"/>
      <c r="J380" s="28"/>
      <c r="K380" s="28"/>
      <c r="L380" s="29"/>
    </row>
    <row r="381" spans="1:12" s="16" customFormat="1" ht="12.75" customHeight="1">
      <c r="A381" s="14"/>
      <c r="B381" s="25" t="s">
        <v>1016</v>
      </c>
      <c r="C381" s="31">
        <v>0</v>
      </c>
      <c r="D381" s="32">
        <v>3</v>
      </c>
      <c r="E381" s="32">
        <v>4</v>
      </c>
      <c r="F381" s="32">
        <v>14</v>
      </c>
      <c r="G381" s="32">
        <v>21</v>
      </c>
      <c r="H381" s="27"/>
      <c r="I381" s="27"/>
      <c r="J381" s="28"/>
      <c r="K381" s="28"/>
      <c r="L381" s="29"/>
    </row>
    <row r="382" spans="1:12" s="16" customFormat="1" ht="12.75" customHeight="1">
      <c r="A382" s="14"/>
      <c r="B382" s="25" t="s">
        <v>1017</v>
      </c>
      <c r="C382" s="31">
        <v>0</v>
      </c>
      <c r="D382" s="32">
        <v>4</v>
      </c>
      <c r="E382" s="32">
        <v>2</v>
      </c>
      <c r="F382" s="32">
        <v>11</v>
      </c>
      <c r="G382" s="32">
        <v>17</v>
      </c>
      <c r="H382" s="27"/>
      <c r="I382" s="27"/>
      <c r="J382" s="28"/>
      <c r="K382" s="28"/>
      <c r="L382" s="29"/>
    </row>
    <row r="383" spans="1:12" s="16" customFormat="1" ht="12.75" customHeight="1">
      <c r="A383" s="14"/>
      <c r="B383" s="25" t="s">
        <v>1020</v>
      </c>
      <c r="C383" s="31">
        <v>0</v>
      </c>
      <c r="D383" s="32">
        <v>5</v>
      </c>
      <c r="E383" s="32">
        <v>2</v>
      </c>
      <c r="F383" s="32">
        <v>12</v>
      </c>
      <c r="G383" s="32">
        <v>19</v>
      </c>
      <c r="H383" s="27"/>
      <c r="I383" s="27"/>
      <c r="J383" s="28"/>
      <c r="K383" s="28"/>
      <c r="L383" s="29"/>
    </row>
    <row r="384" spans="1:12" s="16" customFormat="1" ht="12.75" customHeight="1">
      <c r="A384" s="14"/>
      <c r="B384" s="25" t="s">
        <v>1021</v>
      </c>
      <c r="C384" s="31">
        <v>0</v>
      </c>
      <c r="D384" s="32">
        <v>8</v>
      </c>
      <c r="E384" s="32">
        <v>8</v>
      </c>
      <c r="F384" s="32">
        <v>8</v>
      </c>
      <c r="G384" s="32">
        <v>24</v>
      </c>
      <c r="H384" s="27"/>
      <c r="I384" s="27"/>
      <c r="J384" s="28"/>
      <c r="K384" s="28"/>
      <c r="L384" s="29"/>
    </row>
    <row r="385" spans="1:12" s="16" customFormat="1" ht="12.75" customHeight="1">
      <c r="A385" s="14"/>
      <c r="B385" s="25" t="s">
        <v>1023</v>
      </c>
      <c r="C385" s="31">
        <v>0</v>
      </c>
      <c r="D385" s="32">
        <v>6</v>
      </c>
      <c r="E385" s="32">
        <v>3</v>
      </c>
      <c r="F385" s="32">
        <v>9</v>
      </c>
      <c r="G385" s="32">
        <v>18</v>
      </c>
      <c r="H385" s="27"/>
      <c r="I385" s="27"/>
      <c r="J385" s="28"/>
      <c r="K385" s="28"/>
      <c r="L385" s="29"/>
    </row>
    <row r="386" spans="1:12" s="16" customFormat="1" ht="12.75" customHeight="1">
      <c r="A386" s="14"/>
      <c r="B386" s="25" t="s">
        <v>1026</v>
      </c>
      <c r="C386" s="31">
        <v>0</v>
      </c>
      <c r="D386" s="32">
        <v>6</v>
      </c>
      <c r="E386" s="32">
        <v>3</v>
      </c>
      <c r="F386" s="32">
        <v>9</v>
      </c>
      <c r="G386" s="32">
        <v>18</v>
      </c>
      <c r="H386" s="27"/>
      <c r="I386" s="27"/>
      <c r="J386" s="28"/>
      <c r="K386" s="28"/>
      <c r="L386" s="29"/>
    </row>
    <row r="387" spans="1:12" s="16" customFormat="1" ht="12.75" customHeight="1">
      <c r="A387" s="14"/>
      <c r="B387" s="25" t="s">
        <v>1027</v>
      </c>
      <c r="C387" s="31">
        <v>0</v>
      </c>
      <c r="D387" s="32">
        <v>3</v>
      </c>
      <c r="E387" s="32">
        <v>2</v>
      </c>
      <c r="F387" s="32">
        <v>3</v>
      </c>
      <c r="G387" s="32">
        <v>8</v>
      </c>
      <c r="H387" s="27"/>
      <c r="I387" s="27"/>
      <c r="J387" s="28"/>
      <c r="K387" s="28"/>
      <c r="L387" s="29"/>
    </row>
    <row r="388" spans="1:12" s="16" customFormat="1" ht="12.75" customHeight="1">
      <c r="A388" s="14"/>
      <c r="B388" s="25" t="s">
        <v>1029</v>
      </c>
      <c r="C388" s="31">
        <v>0</v>
      </c>
      <c r="D388" s="32">
        <v>2</v>
      </c>
      <c r="E388" s="32">
        <v>1</v>
      </c>
      <c r="F388" s="32">
        <v>6</v>
      </c>
      <c r="G388" s="32">
        <v>9</v>
      </c>
      <c r="H388" s="27"/>
      <c r="I388" s="27"/>
      <c r="J388" s="28"/>
      <c r="K388" s="28"/>
      <c r="L388" s="29"/>
    </row>
    <row r="389" spans="1:12" s="16" customFormat="1" ht="12.75" customHeight="1">
      <c r="A389" s="14"/>
      <c r="B389" s="25" t="s">
        <v>1031</v>
      </c>
      <c r="C389" s="31">
        <v>0</v>
      </c>
      <c r="D389" s="32">
        <v>3</v>
      </c>
      <c r="E389" s="32">
        <v>2</v>
      </c>
      <c r="F389" s="32">
        <v>9</v>
      </c>
      <c r="G389" s="32">
        <f>C389+D389+E389+F389</f>
        <v>14</v>
      </c>
      <c r="H389" s="27"/>
      <c r="I389" s="27"/>
      <c r="J389" s="28"/>
      <c r="K389" s="28"/>
      <c r="L389" s="29"/>
    </row>
    <row r="390" spans="1:12" s="16" customFormat="1" ht="12.75" customHeight="1">
      <c r="A390" s="14"/>
      <c r="B390" s="25" t="s">
        <v>1033</v>
      </c>
      <c r="C390" s="31">
        <v>0</v>
      </c>
      <c r="D390" s="32">
        <v>3</v>
      </c>
      <c r="E390" s="32">
        <v>7</v>
      </c>
      <c r="F390" s="32">
        <v>9</v>
      </c>
      <c r="G390" s="32">
        <f>C390+D390+E390+F390</f>
        <v>19</v>
      </c>
      <c r="H390" s="27"/>
      <c r="I390" s="27"/>
      <c r="J390" s="28"/>
      <c r="K390" s="28"/>
      <c r="L390" s="29"/>
    </row>
    <row r="391" spans="1:12" s="16" customFormat="1" ht="12.75" customHeight="1">
      <c r="A391" s="14"/>
      <c r="B391" s="25" t="s">
        <v>1035</v>
      </c>
      <c r="C391" s="31">
        <v>0</v>
      </c>
      <c r="D391" s="32">
        <v>5</v>
      </c>
      <c r="E391" s="32">
        <v>3</v>
      </c>
      <c r="F391" s="32">
        <v>11</v>
      </c>
      <c r="G391" s="32">
        <f>C391+D391+E391+F391</f>
        <v>19</v>
      </c>
      <c r="H391" s="27"/>
      <c r="I391" s="27"/>
      <c r="J391" s="28"/>
      <c r="K391" s="28"/>
      <c r="L391" s="29"/>
    </row>
    <row r="392" spans="1:12" s="16" customFormat="1" ht="12.75" customHeight="1">
      <c r="A392" s="14"/>
      <c r="B392" s="25" t="s">
        <v>1037</v>
      </c>
      <c r="C392" s="31">
        <v>0</v>
      </c>
      <c r="D392" s="32">
        <v>3</v>
      </c>
      <c r="E392" s="32">
        <v>10</v>
      </c>
      <c r="F392" s="32">
        <v>13</v>
      </c>
      <c r="G392" s="32">
        <f>C392+D392+E392+F392</f>
        <v>26</v>
      </c>
      <c r="H392" s="27"/>
      <c r="I392" s="27"/>
      <c r="J392" s="28"/>
      <c r="K392" s="28"/>
      <c r="L392" s="29"/>
    </row>
    <row r="393" spans="1:12" s="16" customFormat="1" ht="12.75" customHeight="1">
      <c r="A393" s="14"/>
      <c r="B393" s="25" t="s">
        <v>1039</v>
      </c>
      <c r="C393" s="31">
        <v>0</v>
      </c>
      <c r="D393" s="32">
        <v>8</v>
      </c>
      <c r="E393" s="32">
        <v>17</v>
      </c>
      <c r="F393" s="32">
        <v>14</v>
      </c>
      <c r="G393" s="32">
        <f>C393+D393+E393+F393</f>
        <v>39</v>
      </c>
      <c r="H393" s="27"/>
      <c r="I393" s="27"/>
      <c r="J393" s="28"/>
      <c r="K393" s="28"/>
      <c r="L393" s="29"/>
    </row>
    <row r="394" spans="1:12" s="16" customFormat="1" ht="12.75" customHeight="1">
      <c r="A394" s="14"/>
      <c r="B394" s="25" t="s">
        <v>1041</v>
      </c>
      <c r="C394" s="31">
        <v>0</v>
      </c>
      <c r="D394" s="32">
        <v>9</v>
      </c>
      <c r="E394" s="32">
        <v>10</v>
      </c>
      <c r="F394" s="32">
        <v>11</v>
      </c>
      <c r="G394" s="32">
        <v>30</v>
      </c>
      <c r="H394" s="27"/>
      <c r="I394" s="27"/>
      <c r="J394" s="28"/>
      <c r="K394" s="28"/>
      <c r="L394" s="29"/>
    </row>
    <row r="395" spans="1:12" s="16" customFormat="1" ht="12.75" customHeight="1">
      <c r="A395" s="14"/>
      <c r="B395" s="25" t="s">
        <v>1044</v>
      </c>
      <c r="C395" s="31">
        <v>0</v>
      </c>
      <c r="D395" s="32">
        <v>7</v>
      </c>
      <c r="E395" s="32">
        <v>5</v>
      </c>
      <c r="F395" s="32">
        <v>11</v>
      </c>
      <c r="G395" s="32">
        <v>23</v>
      </c>
      <c r="H395" s="27"/>
      <c r="I395" s="27"/>
      <c r="J395" s="28"/>
      <c r="K395" s="28"/>
      <c r="L395" s="29"/>
    </row>
    <row r="396" spans="1:12" s="16" customFormat="1" ht="12.75" customHeight="1">
      <c r="A396" s="14"/>
      <c r="B396" s="25" t="s">
        <v>1047</v>
      </c>
      <c r="C396" s="31">
        <v>0</v>
      </c>
      <c r="D396" s="32">
        <v>3</v>
      </c>
      <c r="E396" s="32">
        <v>5</v>
      </c>
      <c r="F396" s="32">
        <v>8</v>
      </c>
      <c r="G396" s="32">
        <v>16</v>
      </c>
      <c r="H396" s="27"/>
      <c r="I396" s="27"/>
      <c r="J396" s="28"/>
      <c r="K396" s="28"/>
      <c r="L396" s="29"/>
    </row>
    <row r="397" spans="1:12" s="16" customFormat="1" ht="12.75" customHeight="1">
      <c r="A397" s="14"/>
      <c r="B397" s="25" t="s">
        <v>1050</v>
      </c>
      <c r="C397" s="31">
        <v>0</v>
      </c>
      <c r="D397" s="32">
        <v>3</v>
      </c>
      <c r="E397" s="32">
        <v>5</v>
      </c>
      <c r="F397" s="32">
        <v>11</v>
      </c>
      <c r="G397" s="32">
        <v>19</v>
      </c>
      <c r="H397" s="27"/>
      <c r="I397" s="27"/>
      <c r="J397" s="28"/>
      <c r="K397" s="28"/>
      <c r="L397" s="29"/>
    </row>
    <row r="398" spans="1:12" s="16" customFormat="1" ht="12.75" customHeight="1">
      <c r="A398" s="14"/>
      <c r="B398" s="25" t="s">
        <v>1052</v>
      </c>
      <c r="C398" s="31">
        <v>0</v>
      </c>
      <c r="D398" s="32">
        <v>2</v>
      </c>
      <c r="E398" s="32">
        <v>5</v>
      </c>
      <c r="F398" s="32">
        <v>8</v>
      </c>
      <c r="G398" s="32">
        <v>15</v>
      </c>
      <c r="H398" s="27"/>
      <c r="I398" s="27"/>
      <c r="J398" s="28"/>
      <c r="K398" s="28"/>
      <c r="L398" s="29"/>
    </row>
    <row r="399" spans="1:12" s="16" customFormat="1" ht="12.75" customHeight="1">
      <c r="A399" s="14"/>
      <c r="B399" s="25" t="s">
        <v>1056</v>
      </c>
      <c r="C399" s="31">
        <v>0</v>
      </c>
      <c r="D399" s="32">
        <v>4</v>
      </c>
      <c r="E399" s="32">
        <v>5</v>
      </c>
      <c r="F399" s="32">
        <v>6</v>
      </c>
      <c r="G399" s="32">
        <v>15</v>
      </c>
      <c r="H399" s="27"/>
      <c r="I399" s="27"/>
      <c r="J399" s="28"/>
      <c r="K399" s="28"/>
      <c r="L399" s="29"/>
    </row>
    <row r="400" spans="1:12" s="16" customFormat="1" ht="12.75" customHeight="1">
      <c r="A400" s="14"/>
      <c r="B400" s="25" t="s">
        <v>1059</v>
      </c>
      <c r="C400" s="31">
        <v>0</v>
      </c>
      <c r="D400" s="32">
        <v>6</v>
      </c>
      <c r="E400" s="32">
        <v>3</v>
      </c>
      <c r="F400" s="32">
        <v>9</v>
      </c>
      <c r="G400" s="32">
        <v>18</v>
      </c>
      <c r="H400" s="27"/>
      <c r="I400" s="27"/>
      <c r="J400" s="28"/>
      <c r="K400" s="28"/>
      <c r="L400" s="29"/>
    </row>
    <row r="401" spans="1:12" s="16" customFormat="1" ht="12.75" customHeight="1">
      <c r="A401" s="14"/>
      <c r="B401" s="25" t="s">
        <v>1062</v>
      </c>
      <c r="C401" s="31">
        <v>0</v>
      </c>
      <c r="D401" s="32">
        <v>8</v>
      </c>
      <c r="E401" s="32">
        <v>5</v>
      </c>
      <c r="F401" s="32">
        <v>9</v>
      </c>
      <c r="G401" s="32">
        <v>22</v>
      </c>
      <c r="H401" s="27"/>
      <c r="I401" s="27"/>
      <c r="J401" s="28"/>
      <c r="K401" s="28"/>
      <c r="L401" s="29"/>
    </row>
    <row r="402" spans="1:12" s="16" customFormat="1" ht="12.75" customHeight="1">
      <c r="A402" s="14"/>
      <c r="B402" s="25" t="s">
        <v>1065</v>
      </c>
      <c r="C402" s="31">
        <v>0</v>
      </c>
      <c r="D402" s="32">
        <v>5</v>
      </c>
      <c r="E402" s="32">
        <v>9</v>
      </c>
      <c r="F402" s="32">
        <v>7</v>
      </c>
      <c r="G402" s="32">
        <v>21</v>
      </c>
      <c r="H402" s="27"/>
      <c r="I402" s="27"/>
      <c r="J402" s="28"/>
      <c r="K402" s="28"/>
      <c r="L402" s="29"/>
    </row>
    <row r="403" spans="1:12" s="16" customFormat="1" ht="12.75" customHeight="1">
      <c r="A403" s="14"/>
      <c r="B403" s="25" t="s">
        <v>1077</v>
      </c>
      <c r="C403" s="31">
        <v>0</v>
      </c>
      <c r="D403" s="32">
        <v>8</v>
      </c>
      <c r="E403" s="32">
        <v>3</v>
      </c>
      <c r="F403" s="32">
        <v>8</v>
      </c>
      <c r="G403" s="32">
        <v>19</v>
      </c>
      <c r="H403" s="27"/>
      <c r="I403" s="27"/>
      <c r="J403" s="28"/>
      <c r="K403" s="28"/>
      <c r="L403" s="29"/>
    </row>
    <row r="404" spans="1:12" s="16" customFormat="1" ht="12.75" customHeight="1">
      <c r="A404" s="14"/>
      <c r="B404" s="25" t="s">
        <v>1081</v>
      </c>
      <c r="C404" s="31">
        <v>0</v>
      </c>
      <c r="D404" s="32">
        <v>2</v>
      </c>
      <c r="E404" s="32">
        <v>1</v>
      </c>
      <c r="F404" s="32">
        <v>6</v>
      </c>
      <c r="G404" s="32">
        <v>9</v>
      </c>
      <c r="H404" s="27"/>
      <c r="I404" s="27"/>
      <c r="J404" s="28"/>
      <c r="K404" s="28"/>
      <c r="L404" s="29"/>
    </row>
    <row r="405" spans="1:12" s="16" customFormat="1" ht="12.75" customHeight="1">
      <c r="A405" s="14"/>
      <c r="B405" s="25" t="s">
        <v>1084</v>
      </c>
      <c r="C405" s="31">
        <v>0</v>
      </c>
      <c r="D405" s="32">
        <v>1</v>
      </c>
      <c r="E405" s="32">
        <v>2</v>
      </c>
      <c r="F405" s="32">
        <v>9</v>
      </c>
      <c r="G405" s="32">
        <v>12</v>
      </c>
      <c r="H405" s="27"/>
      <c r="I405" s="27"/>
      <c r="J405" s="28"/>
      <c r="K405" s="28"/>
      <c r="L405" s="29"/>
    </row>
    <row r="406" spans="1:12" s="16" customFormat="1" ht="12.75" customHeight="1">
      <c r="A406" s="14"/>
      <c r="B406" s="25" t="s">
        <v>1086</v>
      </c>
      <c r="C406" s="32">
        <v>0</v>
      </c>
      <c r="D406" s="32">
        <v>0</v>
      </c>
      <c r="E406" s="32">
        <v>0</v>
      </c>
      <c r="F406" s="32">
        <v>11</v>
      </c>
      <c r="G406" s="32">
        <v>11</v>
      </c>
      <c r="H406" s="27"/>
      <c r="I406" s="27"/>
      <c r="J406" s="28"/>
      <c r="K406" s="28"/>
      <c r="L406" s="29"/>
    </row>
    <row r="407" spans="1:12" s="16" customFormat="1" ht="12.75" customHeight="1">
      <c r="A407" s="14"/>
      <c r="B407" s="25" t="s">
        <v>1089</v>
      </c>
      <c r="C407" s="32">
        <v>0</v>
      </c>
      <c r="D407" s="32">
        <v>2</v>
      </c>
      <c r="E407" s="32">
        <v>1</v>
      </c>
      <c r="F407" s="32">
        <v>9</v>
      </c>
      <c r="G407" s="32">
        <v>12</v>
      </c>
      <c r="H407" s="27"/>
      <c r="I407" s="27"/>
      <c r="J407" s="28"/>
      <c r="K407" s="28"/>
      <c r="L407" s="29"/>
    </row>
    <row r="408" spans="1:12" s="16" customFormat="1" ht="12.75" customHeight="1">
      <c r="A408" s="14"/>
      <c r="B408" s="25" t="s">
        <v>1092</v>
      </c>
      <c r="C408" s="32">
        <v>0</v>
      </c>
      <c r="D408" s="32">
        <v>2</v>
      </c>
      <c r="E408" s="32">
        <v>2</v>
      </c>
      <c r="F408" s="32">
        <v>6</v>
      </c>
      <c r="G408" s="32">
        <v>10</v>
      </c>
      <c r="H408" s="27"/>
      <c r="I408" s="27"/>
      <c r="J408" s="28"/>
      <c r="K408" s="28"/>
      <c r="L408" s="29"/>
    </row>
    <row r="409" spans="1:12" s="16" customFormat="1" ht="12.75" customHeight="1">
      <c r="A409" s="14"/>
      <c r="B409" s="25" t="s">
        <v>1095</v>
      </c>
      <c r="C409" s="32">
        <v>0</v>
      </c>
      <c r="D409" s="32">
        <v>5</v>
      </c>
      <c r="E409" s="32">
        <v>2</v>
      </c>
      <c r="F409" s="32">
        <v>8</v>
      </c>
      <c r="G409" s="32">
        <v>15</v>
      </c>
      <c r="H409" s="27"/>
      <c r="I409" s="27"/>
      <c r="J409" s="28"/>
      <c r="K409" s="28"/>
      <c r="L409" s="29"/>
    </row>
    <row r="410" spans="1:12" s="16" customFormat="1" ht="12.75" customHeight="1">
      <c r="A410" s="14"/>
      <c r="B410" s="25" t="s">
        <v>1113</v>
      </c>
      <c r="C410" s="32">
        <v>0</v>
      </c>
      <c r="D410" s="32">
        <v>2</v>
      </c>
      <c r="E410" s="32">
        <v>7</v>
      </c>
      <c r="F410" s="32">
        <v>9</v>
      </c>
      <c r="G410" s="32">
        <v>18</v>
      </c>
      <c r="H410" s="27"/>
      <c r="I410" s="27"/>
      <c r="J410" s="28"/>
      <c r="K410" s="28"/>
      <c r="L410" s="29"/>
    </row>
    <row r="411" spans="1:12" s="16" customFormat="1" ht="12.75" customHeight="1">
      <c r="A411" s="14"/>
      <c r="B411" s="25" t="s">
        <v>1116</v>
      </c>
      <c r="C411" s="32">
        <v>0</v>
      </c>
      <c r="D411" s="32">
        <v>7</v>
      </c>
      <c r="E411" s="32">
        <v>2</v>
      </c>
      <c r="F411" s="32">
        <v>5</v>
      </c>
      <c r="G411" s="32">
        <v>14</v>
      </c>
      <c r="H411" s="27"/>
      <c r="I411" s="27"/>
      <c r="J411" s="28"/>
      <c r="K411" s="28"/>
      <c r="L411" s="29"/>
    </row>
    <row r="412" spans="1:12" s="16" customFormat="1" ht="12.75" customHeight="1">
      <c r="A412" s="14"/>
      <c r="B412" s="25" t="s">
        <v>1119</v>
      </c>
      <c r="C412" s="32">
        <v>0</v>
      </c>
      <c r="D412" s="32">
        <v>1</v>
      </c>
      <c r="E412" s="32">
        <v>2</v>
      </c>
      <c r="F412" s="32">
        <v>3</v>
      </c>
      <c r="G412" s="32">
        <v>6</v>
      </c>
      <c r="H412" s="27"/>
      <c r="I412" s="27"/>
      <c r="J412" s="28"/>
      <c r="K412" s="28"/>
      <c r="L412" s="29"/>
    </row>
    <row r="413" spans="1:12" s="16" customFormat="1" ht="12.75" customHeight="1">
      <c r="A413" s="14"/>
      <c r="B413" s="25" t="s">
        <v>1122</v>
      </c>
      <c r="C413" s="32">
        <v>0</v>
      </c>
      <c r="D413" s="32">
        <v>6</v>
      </c>
      <c r="E413" s="32">
        <v>2</v>
      </c>
      <c r="F413" s="32">
        <v>7</v>
      </c>
      <c r="G413" s="32">
        <v>15</v>
      </c>
      <c r="H413" s="27"/>
      <c r="I413" s="27"/>
      <c r="J413" s="28"/>
      <c r="K413" s="28"/>
      <c r="L413" s="29"/>
    </row>
    <row r="414" spans="1:12" s="16" customFormat="1" ht="12.75" customHeight="1">
      <c r="A414" s="14"/>
      <c r="B414" s="25" t="s">
        <v>1125</v>
      </c>
      <c r="C414" s="32">
        <v>0</v>
      </c>
      <c r="D414" s="32">
        <v>4</v>
      </c>
      <c r="E414" s="32">
        <v>6</v>
      </c>
      <c r="F414" s="32">
        <v>6</v>
      </c>
      <c r="G414" s="32">
        <v>16</v>
      </c>
      <c r="H414" s="27"/>
      <c r="I414" s="27"/>
      <c r="J414" s="28"/>
      <c r="K414" s="28"/>
      <c r="L414" s="29"/>
    </row>
    <row r="415" spans="1:12" s="16" customFormat="1" ht="12.75" customHeight="1">
      <c r="A415" s="14"/>
      <c r="B415" s="25" t="s">
        <v>1129</v>
      </c>
      <c r="C415" s="32">
        <v>0</v>
      </c>
      <c r="D415" s="32">
        <v>4</v>
      </c>
      <c r="E415" s="32">
        <v>5</v>
      </c>
      <c r="F415" s="32">
        <v>5</v>
      </c>
      <c r="G415" s="32">
        <v>14</v>
      </c>
      <c r="H415" s="27"/>
      <c r="I415" s="27"/>
      <c r="J415" s="28"/>
      <c r="K415" s="28"/>
      <c r="L415" s="29"/>
    </row>
    <row r="416" spans="1:12" s="16" customFormat="1" ht="12.75" customHeight="1">
      <c r="A416" s="14"/>
      <c r="B416" s="25" t="s">
        <v>1131</v>
      </c>
      <c r="C416" s="32">
        <v>0</v>
      </c>
      <c r="D416" s="32">
        <v>1</v>
      </c>
      <c r="E416" s="32">
        <v>5</v>
      </c>
      <c r="F416" s="32">
        <v>4</v>
      </c>
      <c r="G416" s="32">
        <v>10</v>
      </c>
      <c r="H416" s="27"/>
      <c r="I416" s="27"/>
      <c r="J416" s="28"/>
      <c r="K416" s="28"/>
      <c r="L416" s="29"/>
    </row>
    <row r="417" spans="1:12" s="16" customFormat="1" ht="12.75" customHeight="1">
      <c r="A417" s="14"/>
      <c r="B417" s="25" t="s">
        <v>1133</v>
      </c>
      <c r="C417" s="32">
        <v>0</v>
      </c>
      <c r="D417" s="32">
        <v>5</v>
      </c>
      <c r="E417" s="32">
        <v>4</v>
      </c>
      <c r="F417" s="32">
        <v>6</v>
      </c>
      <c r="G417" s="32">
        <v>15</v>
      </c>
      <c r="H417" s="27"/>
      <c r="I417" s="27"/>
      <c r="J417" s="28"/>
      <c r="K417" s="28"/>
      <c r="L417" s="29"/>
    </row>
    <row r="418" spans="1:12" s="16" customFormat="1" ht="12.75" customHeight="1">
      <c r="A418" s="14"/>
      <c r="B418" s="25" t="s">
        <v>1137</v>
      </c>
      <c r="C418" s="32">
        <v>0</v>
      </c>
      <c r="D418" s="32">
        <v>3</v>
      </c>
      <c r="E418" s="32">
        <v>2</v>
      </c>
      <c r="F418" s="32">
        <v>6</v>
      </c>
      <c r="G418" s="32">
        <v>11</v>
      </c>
      <c r="H418" s="27"/>
      <c r="I418" s="27"/>
      <c r="J418" s="28"/>
      <c r="K418" s="28"/>
      <c r="L418" s="29"/>
    </row>
    <row r="419" spans="1:12" s="16" customFormat="1" ht="12.75" customHeight="1">
      <c r="A419" s="14"/>
      <c r="B419" s="25" t="s">
        <v>1140</v>
      </c>
      <c r="C419" s="32">
        <v>0</v>
      </c>
      <c r="D419" s="32">
        <v>2</v>
      </c>
      <c r="E419" s="32">
        <v>0</v>
      </c>
      <c r="F419" s="32">
        <v>8</v>
      </c>
      <c r="G419" s="32">
        <v>10</v>
      </c>
      <c r="H419" s="27"/>
      <c r="I419" s="27"/>
      <c r="J419" s="28"/>
      <c r="K419" s="28"/>
      <c r="L419" s="29"/>
    </row>
    <row r="420" spans="1:12" s="16" customFormat="1" ht="12.75" customHeight="1">
      <c r="A420" s="14"/>
      <c r="B420" s="25" t="s">
        <v>1143</v>
      </c>
      <c r="C420" s="32">
        <v>1</v>
      </c>
      <c r="D420" s="32">
        <v>0</v>
      </c>
      <c r="E420" s="32">
        <v>1</v>
      </c>
      <c r="F420" s="32">
        <v>7</v>
      </c>
      <c r="G420" s="32">
        <v>9</v>
      </c>
      <c r="H420" s="27"/>
      <c r="I420" s="27"/>
      <c r="J420" s="28"/>
      <c r="K420" s="28"/>
      <c r="L420" s="29"/>
    </row>
    <row r="421" spans="1:12" s="16" customFormat="1" ht="12">
      <c r="A421" s="14"/>
      <c r="B421" s="25" t="s">
        <v>1146</v>
      </c>
      <c r="C421" s="32">
        <v>1</v>
      </c>
      <c r="D421" s="32">
        <v>1</v>
      </c>
      <c r="E421" s="32">
        <v>1</v>
      </c>
      <c r="F421" s="32">
        <v>8</v>
      </c>
      <c r="G421" s="32">
        <v>11</v>
      </c>
      <c r="H421" s="27"/>
      <c r="I421" s="27"/>
      <c r="J421" s="28"/>
      <c r="K421" s="28"/>
      <c r="L421" s="29"/>
    </row>
    <row r="422" spans="1:12" s="16" customFormat="1" ht="12">
      <c r="A422" s="14"/>
      <c r="B422" s="25" t="s">
        <v>1153</v>
      </c>
      <c r="C422" s="32">
        <v>0</v>
      </c>
      <c r="D422" s="32">
        <v>0</v>
      </c>
      <c r="E422" s="32">
        <v>0</v>
      </c>
      <c r="F422" s="32">
        <v>3</v>
      </c>
      <c r="G422" s="32">
        <v>3</v>
      </c>
      <c r="H422" s="27"/>
      <c r="I422" s="27"/>
      <c r="J422" s="28"/>
      <c r="K422" s="28"/>
      <c r="L422" s="29"/>
    </row>
    <row r="423" spans="1:12" s="16" customFormat="1" ht="12">
      <c r="A423" s="14"/>
      <c r="B423" s="25" t="s">
        <v>1161</v>
      </c>
      <c r="C423" s="32">
        <v>0</v>
      </c>
      <c r="D423" s="32">
        <v>2</v>
      </c>
      <c r="E423" s="32">
        <v>1</v>
      </c>
      <c r="F423" s="32">
        <v>7</v>
      </c>
      <c r="G423" s="32">
        <v>10</v>
      </c>
      <c r="H423" s="27"/>
      <c r="I423" s="27"/>
      <c r="J423" s="28"/>
      <c r="K423" s="28"/>
      <c r="L423" s="29"/>
    </row>
    <row r="424" spans="1:12" s="16" customFormat="1" ht="12">
      <c r="A424" s="14"/>
      <c r="B424" s="25" t="s">
        <v>1171</v>
      </c>
      <c r="C424" s="32">
        <v>0</v>
      </c>
      <c r="D424" s="32">
        <v>3</v>
      </c>
      <c r="E424" s="32">
        <v>2</v>
      </c>
      <c r="F424" s="32">
        <v>9</v>
      </c>
      <c r="G424" s="32">
        <v>14</v>
      </c>
      <c r="H424" s="27"/>
      <c r="I424" s="27"/>
      <c r="J424" s="28"/>
      <c r="K424" s="28"/>
      <c r="L424" s="29"/>
    </row>
    <row r="425" spans="1:12" s="16" customFormat="1" ht="12">
      <c r="A425" s="14"/>
      <c r="B425" s="25" t="s">
        <v>1176</v>
      </c>
      <c r="C425" s="32">
        <v>0</v>
      </c>
      <c r="D425" s="32">
        <v>2</v>
      </c>
      <c r="E425" s="32">
        <v>5</v>
      </c>
      <c r="F425" s="32">
        <v>5</v>
      </c>
      <c r="G425" s="32">
        <v>12</v>
      </c>
      <c r="H425" s="27"/>
      <c r="I425" s="27"/>
      <c r="J425" s="28"/>
      <c r="K425" s="28"/>
      <c r="L425" s="29"/>
    </row>
    <row r="426" spans="1:12" s="16" customFormat="1" ht="12">
      <c r="A426" s="14"/>
      <c r="B426" s="25" t="s">
        <v>1179</v>
      </c>
      <c r="C426" s="32">
        <v>0</v>
      </c>
      <c r="D426" s="32">
        <v>2</v>
      </c>
      <c r="E426" s="32">
        <v>3</v>
      </c>
      <c r="F426" s="32">
        <v>3</v>
      </c>
      <c r="G426" s="32">
        <v>8</v>
      </c>
      <c r="H426" s="27"/>
      <c r="I426" s="27"/>
      <c r="J426" s="28"/>
      <c r="K426" s="28"/>
      <c r="L426" s="29"/>
    </row>
    <row r="427" spans="1:12" s="16" customFormat="1" ht="12">
      <c r="A427" s="14"/>
      <c r="B427" s="25" t="s">
        <v>1181</v>
      </c>
      <c r="C427" s="32">
        <v>0</v>
      </c>
      <c r="D427" s="32">
        <v>2</v>
      </c>
      <c r="E427" s="32">
        <v>0</v>
      </c>
      <c r="F427" s="32">
        <v>5</v>
      </c>
      <c r="G427" s="32">
        <v>7</v>
      </c>
      <c r="H427" s="27"/>
      <c r="I427" s="27"/>
      <c r="J427" s="28"/>
      <c r="K427" s="28"/>
      <c r="L427" s="29"/>
    </row>
    <row r="428" spans="1:12" s="16" customFormat="1" ht="12">
      <c r="A428" s="14"/>
      <c r="B428" s="25" t="s">
        <v>1186</v>
      </c>
      <c r="C428" s="32">
        <v>1</v>
      </c>
      <c r="D428" s="32">
        <v>2</v>
      </c>
      <c r="E428" s="32">
        <v>0</v>
      </c>
      <c r="F428" s="32">
        <v>5</v>
      </c>
      <c r="G428" s="32">
        <v>8</v>
      </c>
      <c r="H428" s="27"/>
      <c r="I428" s="27"/>
      <c r="J428" s="28"/>
      <c r="K428" s="28"/>
      <c r="L428" s="29"/>
    </row>
    <row r="429" spans="1:12" s="16" customFormat="1" ht="12">
      <c r="A429" s="14"/>
      <c r="B429" s="25" t="s">
        <v>1188</v>
      </c>
      <c r="C429" s="32">
        <v>0</v>
      </c>
      <c r="D429" s="32">
        <v>0</v>
      </c>
      <c r="E429" s="32">
        <v>2</v>
      </c>
      <c r="F429" s="32">
        <v>7</v>
      </c>
      <c r="G429" s="32">
        <v>9</v>
      </c>
      <c r="H429" s="27"/>
      <c r="I429" s="27"/>
      <c r="J429" s="28"/>
      <c r="K429" s="28"/>
      <c r="L429" s="29"/>
    </row>
    <row r="430" spans="1:12" s="16" customFormat="1" ht="12">
      <c r="A430" s="14"/>
      <c r="B430" s="25" t="s">
        <v>1193</v>
      </c>
      <c r="C430" s="32">
        <v>0</v>
      </c>
      <c r="D430" s="32">
        <v>1</v>
      </c>
      <c r="E430" s="32">
        <v>0</v>
      </c>
      <c r="F430" s="32">
        <v>6</v>
      </c>
      <c r="G430" s="32">
        <v>7</v>
      </c>
      <c r="H430" s="27"/>
      <c r="I430" s="27"/>
      <c r="J430" s="28"/>
      <c r="K430" s="28"/>
      <c r="L430" s="29"/>
    </row>
    <row r="431" spans="1:12" s="16" customFormat="1" ht="12">
      <c r="A431" s="14"/>
      <c r="B431" s="25" t="s">
        <v>1196</v>
      </c>
      <c r="C431" s="32">
        <v>0</v>
      </c>
      <c r="D431" s="32">
        <v>1</v>
      </c>
      <c r="E431" s="32">
        <v>2</v>
      </c>
      <c r="F431" s="32">
        <v>5</v>
      </c>
      <c r="G431" s="32">
        <v>8</v>
      </c>
      <c r="H431" s="27"/>
      <c r="I431" s="27"/>
      <c r="J431" s="28"/>
      <c r="K431" s="28"/>
      <c r="L431" s="29"/>
    </row>
    <row r="432" spans="1:12" s="16" customFormat="1" ht="12">
      <c r="A432" s="341"/>
      <c r="B432" s="25" t="s">
        <v>1199</v>
      </c>
      <c r="C432" s="32">
        <v>0</v>
      </c>
      <c r="D432" s="32">
        <v>5</v>
      </c>
      <c r="E432" s="32">
        <v>3</v>
      </c>
      <c r="F432" s="32">
        <v>0</v>
      </c>
      <c r="G432" s="32">
        <v>8</v>
      </c>
      <c r="H432" s="27"/>
      <c r="I432" s="27"/>
      <c r="J432" s="28"/>
      <c r="K432" s="28"/>
      <c r="L432" s="29"/>
    </row>
    <row r="433" spans="1:12" s="16" customFormat="1" ht="12">
      <c r="A433" s="341"/>
      <c r="B433" s="25" t="s">
        <v>1203</v>
      </c>
      <c r="C433" s="32">
        <v>0</v>
      </c>
      <c r="D433" s="32">
        <v>5</v>
      </c>
      <c r="E433" s="32">
        <v>4</v>
      </c>
      <c r="F433" s="32">
        <v>3</v>
      </c>
      <c r="G433" s="32">
        <v>12</v>
      </c>
      <c r="H433" s="27"/>
      <c r="I433" s="27"/>
      <c r="J433" s="28"/>
      <c r="K433" s="28"/>
      <c r="L433" s="29"/>
    </row>
    <row r="434" spans="1:12" s="16" customFormat="1" ht="12">
      <c r="A434" s="341"/>
      <c r="B434" s="25" t="s">
        <v>1206</v>
      </c>
      <c r="C434" s="32">
        <v>0</v>
      </c>
      <c r="D434" s="32">
        <v>1</v>
      </c>
      <c r="E434" s="32">
        <v>2</v>
      </c>
      <c r="F434" s="32">
        <v>4</v>
      </c>
      <c r="G434" s="32">
        <v>7</v>
      </c>
      <c r="H434" s="27"/>
      <c r="I434" s="27"/>
      <c r="J434" s="28"/>
      <c r="K434" s="28"/>
      <c r="L434" s="29"/>
    </row>
    <row r="435" spans="1:12" s="16" customFormat="1" ht="12">
      <c r="A435" s="358"/>
      <c r="B435" s="25" t="s">
        <v>1208</v>
      </c>
      <c r="C435" s="32">
        <v>0</v>
      </c>
      <c r="D435" s="32">
        <v>1</v>
      </c>
      <c r="E435" s="32">
        <v>5</v>
      </c>
      <c r="F435" s="32">
        <v>3</v>
      </c>
      <c r="G435" s="32">
        <v>9</v>
      </c>
      <c r="H435" s="27"/>
      <c r="I435" s="27"/>
      <c r="J435" s="28"/>
      <c r="K435" s="28"/>
      <c r="L435" s="29"/>
    </row>
    <row r="436" spans="1:12" s="16" customFormat="1" ht="12">
      <c r="A436" s="358"/>
      <c r="B436" s="25" t="s">
        <v>1213</v>
      </c>
      <c r="C436" s="32">
        <v>0</v>
      </c>
      <c r="D436" s="32">
        <v>4</v>
      </c>
      <c r="E436" s="32">
        <v>7</v>
      </c>
      <c r="F436" s="32">
        <v>9</v>
      </c>
      <c r="G436" s="32">
        <v>20</v>
      </c>
      <c r="H436" s="27"/>
      <c r="I436" s="27"/>
      <c r="J436" s="28"/>
      <c r="K436" s="28"/>
      <c r="L436" s="29"/>
    </row>
    <row r="437" spans="1:12" s="16" customFormat="1" ht="12">
      <c r="A437" s="358"/>
      <c r="B437" s="25" t="s">
        <v>1214</v>
      </c>
      <c r="C437" s="32">
        <v>1</v>
      </c>
      <c r="D437" s="32">
        <v>6</v>
      </c>
      <c r="E437" s="32">
        <v>4</v>
      </c>
      <c r="F437" s="32">
        <v>5</v>
      </c>
      <c r="G437" s="32">
        <v>16</v>
      </c>
      <c r="H437" s="27"/>
      <c r="I437" s="27"/>
      <c r="J437" s="28"/>
      <c r="K437" s="28"/>
      <c r="L437" s="29"/>
    </row>
    <row r="438" spans="1:12">
      <c r="A438" s="358"/>
      <c r="B438" s="25" t="s">
        <v>1217</v>
      </c>
      <c r="C438" s="32">
        <v>1</v>
      </c>
      <c r="D438" s="32">
        <v>0</v>
      </c>
      <c r="E438" s="32">
        <v>3</v>
      </c>
      <c r="F438" s="32">
        <v>4</v>
      </c>
      <c r="G438" s="32">
        <v>8</v>
      </c>
    </row>
    <row r="439" spans="1:12">
      <c r="A439" s="358"/>
      <c r="B439" s="25" t="s">
        <v>1221</v>
      </c>
      <c r="C439" s="32">
        <v>1</v>
      </c>
      <c r="D439" s="32">
        <v>4</v>
      </c>
      <c r="E439" s="32">
        <v>3</v>
      </c>
      <c r="F439" s="32">
        <v>5</v>
      </c>
      <c r="G439" s="32">
        <v>13</v>
      </c>
    </row>
    <row r="440" spans="1:12">
      <c r="A440" s="358"/>
      <c r="B440" s="25" t="s">
        <v>1224</v>
      </c>
      <c r="C440" s="32">
        <v>0</v>
      </c>
      <c r="D440" s="32">
        <v>11</v>
      </c>
      <c r="E440" s="32">
        <v>3</v>
      </c>
      <c r="F440" s="32">
        <v>6</v>
      </c>
      <c r="G440" s="32">
        <v>20</v>
      </c>
    </row>
    <row r="441" spans="1:12">
      <c r="A441" s="358"/>
      <c r="B441" s="25" t="s">
        <v>1228</v>
      </c>
      <c r="C441" s="32">
        <v>0</v>
      </c>
      <c r="D441" s="32">
        <v>10</v>
      </c>
      <c r="E441" s="32">
        <v>3</v>
      </c>
      <c r="F441" s="32">
        <v>2</v>
      </c>
      <c r="G441" s="32">
        <v>15</v>
      </c>
    </row>
    <row r="442" spans="1:12" s="16" customFormat="1" ht="12">
      <c r="A442" s="358"/>
      <c r="B442" s="368" t="s">
        <v>1231</v>
      </c>
      <c r="C442" s="32">
        <v>0</v>
      </c>
      <c r="D442" s="32">
        <v>4</v>
      </c>
      <c r="E442" s="32">
        <v>1</v>
      </c>
      <c r="F442" s="32">
        <v>6</v>
      </c>
      <c r="G442" s="32">
        <v>11</v>
      </c>
      <c r="H442" s="14"/>
      <c r="I442" s="14"/>
    </row>
    <row r="443" spans="1:12" s="16" customFormat="1" ht="12">
      <c r="A443" s="358"/>
      <c r="B443" s="368" t="s">
        <v>1234</v>
      </c>
      <c r="C443" s="32">
        <v>0</v>
      </c>
      <c r="D443" s="32">
        <v>4</v>
      </c>
      <c r="E443" s="32">
        <v>0</v>
      </c>
      <c r="F443" s="32">
        <v>8</v>
      </c>
      <c r="G443" s="32">
        <v>12</v>
      </c>
      <c r="H443" s="14"/>
      <c r="I443" s="14"/>
    </row>
    <row r="444" spans="1:12" s="16" customFormat="1" ht="12">
      <c r="A444" s="358"/>
      <c r="B444" s="368" t="s">
        <v>1238</v>
      </c>
      <c r="C444" s="32">
        <v>1</v>
      </c>
      <c r="D444" s="32">
        <v>3</v>
      </c>
      <c r="E444" s="32">
        <v>4</v>
      </c>
      <c r="F444" s="32">
        <v>5</v>
      </c>
      <c r="G444" s="32">
        <v>13</v>
      </c>
      <c r="H444" s="14"/>
      <c r="I444" s="14"/>
    </row>
    <row r="445" spans="1:12" s="16" customFormat="1" ht="12">
      <c r="A445" s="358"/>
      <c r="B445" s="368" t="s">
        <v>1241</v>
      </c>
      <c r="C445" s="32">
        <v>2</v>
      </c>
      <c r="D445" s="32">
        <v>2</v>
      </c>
      <c r="E445" s="32">
        <v>4</v>
      </c>
      <c r="F445" s="32">
        <v>5</v>
      </c>
      <c r="G445" s="32">
        <v>13</v>
      </c>
      <c r="H445" s="14"/>
      <c r="I445" s="14"/>
    </row>
    <row r="446" spans="1:12" s="16" customFormat="1" ht="12">
      <c r="A446" s="358"/>
      <c r="B446" s="368" t="s">
        <v>1244</v>
      </c>
      <c r="C446" s="32">
        <v>1</v>
      </c>
      <c r="D446" s="32">
        <v>3</v>
      </c>
      <c r="E446" s="32">
        <v>3</v>
      </c>
      <c r="F446" s="32">
        <v>4</v>
      </c>
      <c r="G446" s="32">
        <v>11</v>
      </c>
      <c r="H446" s="14"/>
      <c r="I446" s="14"/>
    </row>
    <row r="447" spans="1:12" s="16" customFormat="1" ht="12">
      <c r="A447" s="358"/>
      <c r="B447" s="368" t="s">
        <v>1247</v>
      </c>
      <c r="C447" s="32">
        <v>0</v>
      </c>
      <c r="D447" s="32">
        <v>2</v>
      </c>
      <c r="E447" s="32">
        <v>0</v>
      </c>
      <c r="F447" s="32">
        <v>7</v>
      </c>
      <c r="G447" s="32">
        <v>9</v>
      </c>
      <c r="H447" s="14"/>
      <c r="I447" s="14"/>
    </row>
    <row r="448" spans="1:12" s="16" customFormat="1" ht="12">
      <c r="A448" s="358"/>
      <c r="B448" s="368" t="s">
        <v>1249</v>
      </c>
      <c r="C448" s="32">
        <v>0</v>
      </c>
      <c r="D448" s="32">
        <v>0</v>
      </c>
      <c r="E448" s="32">
        <v>2</v>
      </c>
      <c r="F448" s="32">
        <v>6</v>
      </c>
      <c r="G448" s="32">
        <v>8</v>
      </c>
      <c r="H448" s="14"/>
      <c r="I448" s="14"/>
    </row>
    <row r="449" spans="1:9" s="16" customFormat="1" ht="12">
      <c r="A449" s="358"/>
      <c r="B449" s="368" t="s">
        <v>1251</v>
      </c>
      <c r="C449" s="32">
        <v>0</v>
      </c>
      <c r="D449" s="32">
        <v>3</v>
      </c>
      <c r="E449" s="32">
        <v>3</v>
      </c>
      <c r="F449" s="32">
        <v>5</v>
      </c>
      <c r="G449" s="32">
        <v>11</v>
      </c>
      <c r="H449" s="14"/>
      <c r="I449" s="14"/>
    </row>
    <row r="450" spans="1:9" s="16" customFormat="1" ht="12">
      <c r="A450" s="358"/>
      <c r="B450" s="368" t="s">
        <v>1253</v>
      </c>
      <c r="C450" s="32">
        <v>0</v>
      </c>
      <c r="D450" s="32">
        <v>2</v>
      </c>
      <c r="E450" s="32">
        <v>5</v>
      </c>
      <c r="F450" s="32">
        <v>4</v>
      </c>
      <c r="G450" s="32">
        <v>11</v>
      </c>
      <c r="H450" s="14"/>
      <c r="I450" s="14"/>
    </row>
    <row r="451" spans="1:9" s="16" customFormat="1" ht="12">
      <c r="A451" s="358"/>
      <c r="B451" s="368" t="s">
        <v>1255</v>
      </c>
      <c r="C451" s="32">
        <v>1</v>
      </c>
      <c r="D451" s="32">
        <v>3</v>
      </c>
      <c r="E451" s="32">
        <v>3</v>
      </c>
      <c r="F451" s="32">
        <v>1</v>
      </c>
      <c r="G451" s="32">
        <v>8</v>
      </c>
      <c r="H451" s="14"/>
      <c r="I451" s="14"/>
    </row>
    <row r="452" spans="1:9" s="16" customFormat="1" ht="12">
      <c r="A452" s="358"/>
      <c r="B452" s="368" t="s">
        <v>1257</v>
      </c>
      <c r="C452" s="32">
        <v>0</v>
      </c>
      <c r="D452" s="32">
        <v>3</v>
      </c>
      <c r="E452" s="32">
        <v>2</v>
      </c>
      <c r="F452" s="32">
        <v>4</v>
      </c>
      <c r="G452" s="32">
        <v>9</v>
      </c>
      <c r="H452" s="14"/>
      <c r="I452" s="14"/>
    </row>
    <row r="453" spans="1:9" s="16" customFormat="1" ht="12">
      <c r="A453" s="384"/>
      <c r="B453" s="389" t="s">
        <v>1259</v>
      </c>
      <c r="C453" s="390">
        <v>1</v>
      </c>
      <c r="D453" s="390">
        <v>2</v>
      </c>
      <c r="E453" s="390">
        <v>1</v>
      </c>
      <c r="F453" s="390">
        <v>9</v>
      </c>
      <c r="G453" s="390">
        <v>13</v>
      </c>
      <c r="H453" s="14"/>
      <c r="I453" s="14"/>
    </row>
    <row r="454" spans="1:9" s="16" customFormat="1" ht="12">
      <c r="A454" s="384"/>
      <c r="B454" s="389" t="s">
        <v>1262</v>
      </c>
      <c r="C454" s="390">
        <v>0</v>
      </c>
      <c r="D454" s="390">
        <v>4</v>
      </c>
      <c r="E454" s="390">
        <v>3</v>
      </c>
      <c r="F454" s="390">
        <v>6</v>
      </c>
      <c r="G454" s="390">
        <v>13</v>
      </c>
      <c r="H454" s="14"/>
      <c r="I454" s="14"/>
    </row>
    <row r="455" spans="1:9" s="16" customFormat="1" ht="12">
      <c r="A455" s="384"/>
      <c r="B455" s="389" t="s">
        <v>1263</v>
      </c>
      <c r="C455" s="390">
        <v>0</v>
      </c>
      <c r="D455" s="390">
        <v>5</v>
      </c>
      <c r="E455" s="390">
        <v>0</v>
      </c>
      <c r="F455" s="390">
        <v>2</v>
      </c>
      <c r="G455" s="390">
        <v>7</v>
      </c>
      <c r="H455" s="14"/>
      <c r="I455" s="14"/>
    </row>
    <row r="456" spans="1:9" s="16" customFormat="1" ht="12">
      <c r="A456" s="384"/>
      <c r="B456" s="389" t="s">
        <v>1267</v>
      </c>
      <c r="C456" s="390">
        <f>$C$21</f>
        <v>0</v>
      </c>
      <c r="D456" s="390">
        <f>$D$21</f>
        <v>3</v>
      </c>
      <c r="E456" s="390">
        <f>$E$21</f>
        <v>0</v>
      </c>
      <c r="F456" s="390">
        <f>$F$21</f>
        <v>9</v>
      </c>
      <c r="G456" s="390">
        <f>$G$21</f>
        <v>12</v>
      </c>
      <c r="H456" s="14"/>
      <c r="I456" s="14"/>
    </row>
    <row r="457" spans="1:9" s="16" customFormat="1" ht="12">
      <c r="A457" s="14"/>
      <c r="B457" s="45"/>
      <c r="C457" s="46"/>
      <c r="D457" s="46"/>
      <c r="E457" s="46"/>
      <c r="F457" s="46"/>
      <c r="G457" s="46"/>
      <c r="H457" s="14"/>
      <c r="I457" s="14"/>
    </row>
    <row r="458" spans="1:9" s="16" customFormat="1" ht="12">
      <c r="A458" s="30"/>
      <c r="B458" s="33" t="s">
        <v>511</v>
      </c>
      <c r="C458" s="34" t="e">
        <f>SUM(C456-C455)/C455</f>
        <v>#DIV/0!</v>
      </c>
      <c r="D458" s="34">
        <f t="shared" ref="D458:G458" si="0">SUM(D456-D455)/D455</f>
        <v>-0.4</v>
      </c>
      <c r="E458" s="34" t="e">
        <f t="shared" si="0"/>
        <v>#DIV/0!</v>
      </c>
      <c r="F458" s="34">
        <f t="shared" si="0"/>
        <v>3.5</v>
      </c>
      <c r="G458" s="34">
        <f t="shared" si="0"/>
        <v>0.7142857142857143</v>
      </c>
      <c r="H458" s="14"/>
      <c r="I458" s="14"/>
    </row>
    <row r="459" spans="1:9" s="16" customFormat="1" ht="12">
      <c r="A459" s="30"/>
      <c r="B459" s="33" t="s">
        <v>512</v>
      </c>
      <c r="C459" s="34">
        <f>SUM(C456-C453)/C453</f>
        <v>-1</v>
      </c>
      <c r="D459" s="34">
        <f t="shared" ref="D459:F459" si="1">SUM(D456-D453)/D453</f>
        <v>0.5</v>
      </c>
      <c r="E459" s="34">
        <f t="shared" si="1"/>
        <v>-1</v>
      </c>
      <c r="F459" s="34">
        <f t="shared" si="1"/>
        <v>0</v>
      </c>
      <c r="G459" s="34">
        <f>SUM(G456-G453)/G453</f>
        <v>-7.6923076923076927E-2</v>
      </c>
      <c r="H459" s="14"/>
      <c r="I459" s="14"/>
    </row>
    <row r="460" spans="1:9" s="16" customFormat="1" ht="12">
      <c r="A460" s="30"/>
      <c r="B460" s="45"/>
      <c r="C460" s="47"/>
      <c r="D460" s="47"/>
      <c r="E460" s="47"/>
      <c r="F460" s="47"/>
      <c r="G460" s="47"/>
      <c r="H460" s="14"/>
      <c r="I460" s="14"/>
    </row>
    <row r="461" spans="1:9" s="16" customFormat="1" ht="12">
      <c r="A461" s="30"/>
      <c r="B461" s="14"/>
      <c r="C461" s="15"/>
      <c r="D461" s="15"/>
      <c r="E461" s="15"/>
      <c r="F461" s="15"/>
      <c r="G461" s="15"/>
      <c r="H461" s="14"/>
      <c r="I461" s="14"/>
    </row>
    <row r="462" spans="1:9" s="16" customFormat="1" ht="12">
      <c r="B462" s="14"/>
      <c r="C462" s="15"/>
      <c r="D462" s="15"/>
      <c r="E462" s="15"/>
      <c r="F462" s="15"/>
      <c r="G462" s="15"/>
      <c r="H462" s="14"/>
      <c r="I462" s="14"/>
    </row>
    <row r="463" spans="1:9" s="16" customFormat="1" ht="34.5">
      <c r="A463" s="24" t="s">
        <v>162</v>
      </c>
      <c r="B463" s="25" t="s">
        <v>186</v>
      </c>
      <c r="C463" s="98" t="s">
        <v>1068</v>
      </c>
      <c r="D463" s="26" t="s">
        <v>1069</v>
      </c>
      <c r="E463" s="26" t="s">
        <v>1070</v>
      </c>
      <c r="F463" s="26" t="s">
        <v>1071</v>
      </c>
      <c r="G463" s="26" t="s">
        <v>160</v>
      </c>
      <c r="H463" s="14"/>
      <c r="I463" s="14"/>
    </row>
    <row r="464" spans="1:9" s="16" customFormat="1" ht="12">
      <c r="A464" s="30"/>
      <c r="B464" s="25" t="s">
        <v>187</v>
      </c>
      <c r="C464" s="31">
        <v>0</v>
      </c>
      <c r="D464" s="31">
        <v>7</v>
      </c>
      <c r="E464" s="31">
        <v>11</v>
      </c>
      <c r="F464" s="31">
        <v>20</v>
      </c>
      <c r="G464" s="31">
        <v>38</v>
      </c>
      <c r="H464" s="14"/>
      <c r="I464" s="14"/>
    </row>
    <row r="465" spans="1:12" s="16" customFormat="1" ht="12">
      <c r="A465" s="30"/>
      <c r="B465" s="25" t="s">
        <v>188</v>
      </c>
      <c r="C465" s="31">
        <v>0</v>
      </c>
      <c r="D465" s="32">
        <v>2</v>
      </c>
      <c r="E465" s="32">
        <v>9</v>
      </c>
      <c r="F465" s="32">
        <v>27</v>
      </c>
      <c r="G465" s="32">
        <v>38</v>
      </c>
      <c r="H465" s="14"/>
      <c r="I465" s="14"/>
    </row>
    <row r="466" spans="1:12" s="16" customFormat="1" ht="12">
      <c r="A466" s="30"/>
      <c r="B466" s="25" t="s">
        <v>189</v>
      </c>
      <c r="C466" s="31">
        <v>0</v>
      </c>
      <c r="D466" s="32">
        <v>7</v>
      </c>
      <c r="E466" s="32">
        <v>8</v>
      </c>
      <c r="F466" s="32">
        <v>30</v>
      </c>
      <c r="G466" s="32">
        <v>45</v>
      </c>
      <c r="H466" s="14"/>
      <c r="I466" s="14"/>
    </row>
    <row r="467" spans="1:12" s="16" customFormat="1" ht="12">
      <c r="A467" s="30"/>
      <c r="B467" s="25" t="s">
        <v>190</v>
      </c>
      <c r="C467" s="31">
        <v>0</v>
      </c>
      <c r="D467" s="32">
        <v>7</v>
      </c>
      <c r="E467" s="32">
        <v>8</v>
      </c>
      <c r="F467" s="32">
        <v>29</v>
      </c>
      <c r="G467" s="32">
        <v>44</v>
      </c>
      <c r="H467" s="14"/>
      <c r="I467" s="14"/>
    </row>
    <row r="468" spans="1:12" s="16" customFormat="1" ht="12">
      <c r="A468" s="30"/>
      <c r="B468" s="25" t="s">
        <v>191</v>
      </c>
      <c r="C468" s="31">
        <v>0</v>
      </c>
      <c r="D468" s="32">
        <v>7</v>
      </c>
      <c r="E468" s="32">
        <v>8</v>
      </c>
      <c r="F468" s="32">
        <v>29</v>
      </c>
      <c r="G468" s="32">
        <v>44</v>
      </c>
      <c r="H468" s="14"/>
      <c r="I468" s="14"/>
    </row>
    <row r="469" spans="1:12" s="16" customFormat="1" ht="12">
      <c r="A469" s="30"/>
      <c r="B469" s="25" t="s">
        <v>192</v>
      </c>
      <c r="C469" s="31">
        <v>0</v>
      </c>
      <c r="D469" s="32">
        <v>5</v>
      </c>
      <c r="E469" s="32">
        <v>7</v>
      </c>
      <c r="F469" s="32">
        <v>25</v>
      </c>
      <c r="G469" s="32">
        <v>37</v>
      </c>
      <c r="H469" s="14"/>
      <c r="I469" s="14"/>
    </row>
    <row r="470" spans="1:12" s="16" customFormat="1" ht="12">
      <c r="A470" s="30"/>
      <c r="B470" s="25" t="s">
        <v>193</v>
      </c>
      <c r="C470" s="31">
        <v>0</v>
      </c>
      <c r="D470" s="32">
        <v>8</v>
      </c>
      <c r="E470" s="32">
        <v>10</v>
      </c>
      <c r="F470" s="32">
        <v>24</v>
      </c>
      <c r="G470" s="32">
        <v>42</v>
      </c>
      <c r="H470" s="14"/>
      <c r="I470" s="14"/>
    </row>
    <row r="471" spans="1:12" s="16" customFormat="1" ht="12">
      <c r="A471" s="30"/>
      <c r="B471" s="25" t="s">
        <v>194</v>
      </c>
      <c r="C471" s="31">
        <v>0</v>
      </c>
      <c r="D471" s="32">
        <v>6</v>
      </c>
      <c r="E471" s="32">
        <v>5</v>
      </c>
      <c r="F471" s="32">
        <v>21</v>
      </c>
      <c r="G471" s="32">
        <v>32</v>
      </c>
      <c r="H471" s="27"/>
      <c r="I471" s="27"/>
      <c r="J471" s="28"/>
      <c r="K471" s="28"/>
      <c r="L471" s="29"/>
    </row>
    <row r="472" spans="1:12" s="16" customFormat="1" ht="12">
      <c r="A472" s="30"/>
      <c r="B472" s="25" t="s">
        <v>195</v>
      </c>
      <c r="C472" s="31">
        <v>0</v>
      </c>
      <c r="D472" s="32">
        <v>8</v>
      </c>
      <c r="E472" s="32">
        <v>12</v>
      </c>
      <c r="F472" s="32">
        <v>24</v>
      </c>
      <c r="G472" s="32">
        <v>44</v>
      </c>
      <c r="H472" s="27"/>
      <c r="I472" s="27"/>
      <c r="J472" s="28"/>
      <c r="K472" s="28"/>
      <c r="L472" s="29"/>
    </row>
    <row r="473" spans="1:12" s="16" customFormat="1" ht="12">
      <c r="A473" s="30"/>
      <c r="B473" s="25" t="s">
        <v>196</v>
      </c>
      <c r="C473" s="31">
        <v>0</v>
      </c>
      <c r="D473" s="32">
        <v>8</v>
      </c>
      <c r="E473" s="32">
        <v>11</v>
      </c>
      <c r="F473" s="32">
        <v>22</v>
      </c>
      <c r="G473" s="32">
        <v>41</v>
      </c>
      <c r="H473" s="27"/>
      <c r="I473" s="27"/>
      <c r="J473" s="28"/>
      <c r="K473" s="28"/>
      <c r="L473" s="29"/>
    </row>
    <row r="474" spans="1:12" s="16" customFormat="1" ht="12">
      <c r="A474" s="30"/>
      <c r="B474" s="25" t="s">
        <v>197</v>
      </c>
      <c r="C474" s="31">
        <v>0</v>
      </c>
      <c r="D474" s="32">
        <v>9</v>
      </c>
      <c r="E474" s="32">
        <v>11</v>
      </c>
      <c r="F474" s="32">
        <v>24</v>
      </c>
      <c r="G474" s="32">
        <v>44</v>
      </c>
      <c r="H474" s="27"/>
      <c r="I474" s="27"/>
      <c r="J474" s="28"/>
      <c r="K474" s="28"/>
      <c r="L474" s="29"/>
    </row>
    <row r="475" spans="1:12" s="16" customFormat="1" ht="12">
      <c r="A475" s="30"/>
      <c r="B475" s="25" t="s">
        <v>198</v>
      </c>
      <c r="C475" s="31">
        <v>0</v>
      </c>
      <c r="D475" s="32">
        <v>9</v>
      </c>
      <c r="E475" s="32">
        <v>11</v>
      </c>
      <c r="F475" s="32">
        <v>18</v>
      </c>
      <c r="G475" s="32">
        <v>38</v>
      </c>
      <c r="H475" s="27"/>
      <c r="I475" s="27"/>
      <c r="J475" s="28"/>
      <c r="K475" s="28"/>
      <c r="L475" s="29"/>
    </row>
    <row r="476" spans="1:12" s="16" customFormat="1" ht="12">
      <c r="A476" s="14"/>
      <c r="B476" s="25" t="s">
        <v>199</v>
      </c>
      <c r="C476" s="31">
        <v>0</v>
      </c>
      <c r="D476" s="32">
        <v>7</v>
      </c>
      <c r="E476" s="32">
        <v>15</v>
      </c>
      <c r="F476" s="32">
        <v>22</v>
      </c>
      <c r="G476" s="32">
        <v>44</v>
      </c>
      <c r="H476" s="27"/>
      <c r="I476" s="27"/>
      <c r="J476" s="28"/>
      <c r="K476" s="28"/>
      <c r="L476" s="29"/>
    </row>
    <row r="477" spans="1:12" s="16" customFormat="1" ht="12">
      <c r="A477" s="14"/>
      <c r="B477" s="25" t="s">
        <v>200</v>
      </c>
      <c r="C477" s="31">
        <v>0</v>
      </c>
      <c r="D477" s="32">
        <v>7</v>
      </c>
      <c r="E477" s="32">
        <v>18</v>
      </c>
      <c r="F477" s="32">
        <v>22</v>
      </c>
      <c r="G477" s="32">
        <v>47</v>
      </c>
      <c r="H477" s="27"/>
      <c r="I477" s="27"/>
      <c r="J477" s="28"/>
      <c r="K477" s="28"/>
      <c r="L477" s="29"/>
    </row>
    <row r="478" spans="1:12" s="16" customFormat="1" ht="12">
      <c r="A478" s="14"/>
      <c r="B478" s="25" t="s">
        <v>201</v>
      </c>
      <c r="C478" s="31">
        <v>0</v>
      </c>
      <c r="D478" s="32">
        <v>9</v>
      </c>
      <c r="E478" s="32">
        <v>12</v>
      </c>
      <c r="F478" s="32">
        <v>24</v>
      </c>
      <c r="G478" s="32">
        <v>45</v>
      </c>
      <c r="H478" s="27"/>
      <c r="I478" s="27"/>
      <c r="J478" s="28"/>
      <c r="K478" s="28"/>
      <c r="L478" s="29"/>
    </row>
    <row r="479" spans="1:12" s="16" customFormat="1" ht="12">
      <c r="A479" s="14"/>
      <c r="B479" s="25" t="s">
        <v>202</v>
      </c>
      <c r="C479" s="31">
        <v>0</v>
      </c>
      <c r="D479" s="32">
        <v>7</v>
      </c>
      <c r="E479" s="32">
        <v>19</v>
      </c>
      <c r="F479" s="32">
        <v>21</v>
      </c>
      <c r="G479" s="32">
        <v>47</v>
      </c>
      <c r="H479" s="27"/>
      <c r="I479" s="27"/>
      <c r="J479" s="28"/>
      <c r="K479" s="28"/>
      <c r="L479" s="29"/>
    </row>
    <row r="480" spans="1:12" s="16" customFormat="1" ht="12">
      <c r="A480" s="14"/>
      <c r="B480" s="25" t="s">
        <v>203</v>
      </c>
      <c r="C480" s="31">
        <v>0</v>
      </c>
      <c r="D480" s="32">
        <v>11</v>
      </c>
      <c r="E480" s="32">
        <v>12</v>
      </c>
      <c r="F480" s="32">
        <v>22</v>
      </c>
      <c r="G480" s="32">
        <v>45</v>
      </c>
      <c r="H480" s="27"/>
      <c r="I480" s="27"/>
      <c r="J480" s="28"/>
      <c r="K480" s="28"/>
      <c r="L480" s="29"/>
    </row>
    <row r="481" spans="1:12" s="16" customFormat="1" ht="12">
      <c r="A481" s="14"/>
      <c r="B481" s="25" t="s">
        <v>204</v>
      </c>
      <c r="C481" s="31">
        <v>0</v>
      </c>
      <c r="D481" s="32">
        <v>17</v>
      </c>
      <c r="E481" s="32">
        <v>15</v>
      </c>
      <c r="F481" s="32">
        <v>20</v>
      </c>
      <c r="G481" s="32">
        <v>52</v>
      </c>
      <c r="H481" s="27"/>
      <c r="I481" s="27"/>
      <c r="J481" s="28"/>
      <c r="K481" s="28"/>
      <c r="L481" s="29"/>
    </row>
    <row r="482" spans="1:12" s="16" customFormat="1" ht="12">
      <c r="A482" s="14"/>
      <c r="B482" s="25" t="s">
        <v>205</v>
      </c>
      <c r="C482" s="31">
        <v>0</v>
      </c>
      <c r="D482" s="32">
        <v>12</v>
      </c>
      <c r="E482" s="32">
        <v>15</v>
      </c>
      <c r="F482" s="32">
        <v>21</v>
      </c>
      <c r="G482" s="32">
        <v>48</v>
      </c>
      <c r="H482" s="27"/>
      <c r="I482" s="27"/>
      <c r="J482" s="28"/>
      <c r="K482" s="28"/>
      <c r="L482" s="29"/>
    </row>
    <row r="483" spans="1:12" s="16" customFormat="1" ht="12">
      <c r="A483" s="14"/>
      <c r="B483" s="25" t="s">
        <v>206</v>
      </c>
      <c r="C483" s="31">
        <v>0</v>
      </c>
      <c r="D483" s="32">
        <v>10</v>
      </c>
      <c r="E483" s="32">
        <v>10</v>
      </c>
      <c r="F483" s="32">
        <v>21</v>
      </c>
      <c r="G483" s="32">
        <v>41</v>
      </c>
      <c r="H483" s="27"/>
      <c r="I483" s="27"/>
      <c r="J483" s="28"/>
      <c r="K483" s="28"/>
      <c r="L483" s="29"/>
    </row>
    <row r="484" spans="1:12" s="16" customFormat="1" ht="12">
      <c r="A484" s="14"/>
      <c r="B484" s="25" t="s">
        <v>207</v>
      </c>
      <c r="C484" s="31">
        <v>0</v>
      </c>
      <c r="D484" s="32">
        <v>7</v>
      </c>
      <c r="E484" s="32">
        <v>20</v>
      </c>
      <c r="F484" s="32">
        <v>24</v>
      </c>
      <c r="G484" s="32">
        <v>51</v>
      </c>
      <c r="H484" s="27"/>
      <c r="I484" s="27"/>
      <c r="J484" s="28"/>
      <c r="K484" s="28"/>
      <c r="L484" s="29"/>
    </row>
    <row r="485" spans="1:12" s="16" customFormat="1" ht="12">
      <c r="A485" s="14"/>
      <c r="B485" s="25" t="s">
        <v>208</v>
      </c>
      <c r="C485" s="31">
        <v>0</v>
      </c>
      <c r="D485" s="32">
        <v>11</v>
      </c>
      <c r="E485" s="32">
        <v>19</v>
      </c>
      <c r="F485" s="32">
        <v>23</v>
      </c>
      <c r="G485" s="32">
        <v>53</v>
      </c>
      <c r="H485" s="27"/>
      <c r="I485" s="27"/>
      <c r="J485" s="28"/>
      <c r="K485" s="28"/>
      <c r="L485" s="29"/>
    </row>
    <row r="486" spans="1:12" s="16" customFormat="1" ht="12">
      <c r="A486" s="14"/>
      <c r="B486" s="25" t="s">
        <v>209</v>
      </c>
      <c r="C486" s="31">
        <v>0</v>
      </c>
      <c r="D486" s="32">
        <v>5</v>
      </c>
      <c r="E486" s="32">
        <v>20</v>
      </c>
      <c r="F486" s="32">
        <v>16</v>
      </c>
      <c r="G486" s="32">
        <v>41</v>
      </c>
      <c r="H486" s="27"/>
      <c r="I486" s="27"/>
      <c r="J486" s="28"/>
      <c r="K486" s="28"/>
      <c r="L486" s="29"/>
    </row>
    <row r="487" spans="1:12" s="16" customFormat="1" ht="12">
      <c r="A487" s="14"/>
      <c r="B487" s="25" t="s">
        <v>210</v>
      </c>
      <c r="C487" s="31">
        <v>0</v>
      </c>
      <c r="D487" s="32">
        <v>9</v>
      </c>
      <c r="E487" s="32">
        <v>19</v>
      </c>
      <c r="F487" s="32">
        <v>9</v>
      </c>
      <c r="G487" s="32">
        <v>37</v>
      </c>
      <c r="H487" s="27"/>
      <c r="I487" s="27"/>
      <c r="J487" s="28"/>
      <c r="K487" s="28"/>
      <c r="L487" s="29"/>
    </row>
    <row r="488" spans="1:12" s="16" customFormat="1" ht="12">
      <c r="A488" s="14"/>
      <c r="B488" s="25" t="s">
        <v>211</v>
      </c>
      <c r="C488" s="31">
        <v>0</v>
      </c>
      <c r="D488" s="32">
        <v>6</v>
      </c>
      <c r="E488" s="32">
        <v>16</v>
      </c>
      <c r="F488" s="32">
        <v>13</v>
      </c>
      <c r="G488" s="32">
        <v>35</v>
      </c>
      <c r="H488" s="27"/>
      <c r="I488" s="27"/>
      <c r="J488" s="28"/>
      <c r="K488" s="28"/>
      <c r="L488" s="29"/>
    </row>
    <row r="489" spans="1:12" s="16" customFormat="1" ht="12">
      <c r="A489" s="14"/>
      <c r="B489" s="25" t="s">
        <v>212</v>
      </c>
      <c r="C489" s="31">
        <v>0</v>
      </c>
      <c r="D489" s="32">
        <v>9</v>
      </c>
      <c r="E489" s="32">
        <v>14</v>
      </c>
      <c r="F489" s="32">
        <v>17</v>
      </c>
      <c r="G489" s="32">
        <v>40</v>
      </c>
      <c r="H489" s="27"/>
      <c r="I489" s="27"/>
      <c r="J489" s="28"/>
      <c r="K489" s="28"/>
      <c r="L489" s="29"/>
    </row>
    <row r="490" spans="1:12" s="16" customFormat="1" ht="12">
      <c r="A490" s="14"/>
      <c r="B490" s="25" t="s">
        <v>213</v>
      </c>
      <c r="C490" s="31">
        <v>0</v>
      </c>
      <c r="D490" s="32">
        <v>5</v>
      </c>
      <c r="E490" s="32">
        <v>17</v>
      </c>
      <c r="F490" s="32">
        <v>23</v>
      </c>
      <c r="G490" s="32">
        <v>45</v>
      </c>
      <c r="H490" s="27"/>
      <c r="I490" s="27"/>
      <c r="J490" s="28"/>
      <c r="K490" s="28"/>
      <c r="L490" s="29"/>
    </row>
    <row r="491" spans="1:12" s="16" customFormat="1" ht="12">
      <c r="A491" s="14"/>
      <c r="B491" s="25" t="s">
        <v>214</v>
      </c>
      <c r="C491" s="31">
        <v>0</v>
      </c>
      <c r="D491" s="32">
        <v>7</v>
      </c>
      <c r="E491" s="32">
        <v>17</v>
      </c>
      <c r="F491" s="32">
        <v>22</v>
      </c>
      <c r="G491" s="32">
        <v>46</v>
      </c>
      <c r="H491" s="27"/>
      <c r="I491" s="27"/>
      <c r="J491" s="28"/>
      <c r="K491" s="28"/>
      <c r="L491" s="29"/>
    </row>
    <row r="492" spans="1:12" s="16" customFormat="1" ht="12">
      <c r="A492" s="14"/>
      <c r="B492" s="25" t="s">
        <v>215</v>
      </c>
      <c r="C492" s="31">
        <v>0</v>
      </c>
      <c r="D492" s="32">
        <v>6</v>
      </c>
      <c r="E492" s="32">
        <v>14</v>
      </c>
      <c r="F492" s="32">
        <v>22</v>
      </c>
      <c r="G492" s="32">
        <v>42</v>
      </c>
      <c r="H492" s="27"/>
      <c r="I492" s="27"/>
      <c r="J492" s="28"/>
      <c r="K492" s="28"/>
      <c r="L492" s="29"/>
    </row>
    <row r="493" spans="1:12" s="16" customFormat="1" ht="12">
      <c r="A493" s="14"/>
      <c r="B493" s="25" t="s">
        <v>216</v>
      </c>
      <c r="C493" s="31">
        <v>0</v>
      </c>
      <c r="D493" s="32">
        <v>8</v>
      </c>
      <c r="E493" s="32">
        <v>9</v>
      </c>
      <c r="F493" s="32">
        <v>20</v>
      </c>
      <c r="G493" s="32">
        <v>37</v>
      </c>
      <c r="H493" s="27"/>
      <c r="I493" s="27"/>
      <c r="J493" s="28"/>
      <c r="K493" s="28"/>
      <c r="L493" s="29"/>
    </row>
    <row r="494" spans="1:12" s="16" customFormat="1" ht="12">
      <c r="A494" s="14"/>
      <c r="B494" s="25" t="s">
        <v>217</v>
      </c>
      <c r="C494" s="31">
        <v>0</v>
      </c>
      <c r="D494" s="32">
        <v>8</v>
      </c>
      <c r="E494" s="32">
        <v>11</v>
      </c>
      <c r="F494" s="32">
        <v>25</v>
      </c>
      <c r="G494" s="32">
        <v>44</v>
      </c>
      <c r="H494" s="27"/>
      <c r="I494" s="27"/>
      <c r="J494" s="28"/>
      <c r="K494" s="28"/>
      <c r="L494" s="29"/>
    </row>
    <row r="495" spans="1:12" s="16" customFormat="1" ht="12">
      <c r="A495" s="14"/>
      <c r="B495" s="25" t="s">
        <v>218</v>
      </c>
      <c r="C495" s="31">
        <v>0</v>
      </c>
      <c r="D495" s="32">
        <v>8</v>
      </c>
      <c r="E495" s="32">
        <v>14</v>
      </c>
      <c r="F495" s="32">
        <v>20</v>
      </c>
      <c r="G495" s="32">
        <v>42</v>
      </c>
      <c r="H495" s="27"/>
      <c r="I495" s="27"/>
      <c r="J495" s="28"/>
      <c r="K495" s="28"/>
      <c r="L495" s="29"/>
    </row>
    <row r="496" spans="1:12" s="16" customFormat="1" ht="12">
      <c r="A496" s="14"/>
      <c r="B496" s="25" t="s">
        <v>219</v>
      </c>
      <c r="C496" s="31">
        <v>0</v>
      </c>
      <c r="D496" s="32">
        <v>7</v>
      </c>
      <c r="E496" s="32">
        <v>21</v>
      </c>
      <c r="F496" s="32">
        <v>28</v>
      </c>
      <c r="G496" s="32">
        <v>56</v>
      </c>
      <c r="H496" s="27"/>
      <c r="I496" s="27"/>
      <c r="J496" s="28"/>
      <c r="K496" s="28"/>
      <c r="L496" s="29"/>
    </row>
    <row r="497" spans="1:12" s="16" customFormat="1" ht="12">
      <c r="A497" s="14"/>
      <c r="B497" s="25" t="s">
        <v>220</v>
      </c>
      <c r="C497" s="31">
        <v>0</v>
      </c>
      <c r="D497" s="32">
        <v>7</v>
      </c>
      <c r="E497" s="32">
        <v>28</v>
      </c>
      <c r="F497" s="32">
        <v>21</v>
      </c>
      <c r="G497" s="32">
        <v>56</v>
      </c>
      <c r="H497" s="27"/>
      <c r="I497" s="27"/>
      <c r="J497" s="28"/>
      <c r="K497" s="28"/>
      <c r="L497" s="29"/>
    </row>
    <row r="498" spans="1:12" s="16" customFormat="1" ht="12">
      <c r="A498" s="14"/>
      <c r="B498" s="25" t="s">
        <v>221</v>
      </c>
      <c r="C498" s="31">
        <v>0</v>
      </c>
      <c r="D498" s="32">
        <v>6</v>
      </c>
      <c r="E498" s="32">
        <v>31</v>
      </c>
      <c r="F498" s="32">
        <v>25</v>
      </c>
      <c r="G498" s="32">
        <v>62</v>
      </c>
      <c r="H498" s="27"/>
      <c r="I498" s="27"/>
      <c r="J498" s="28"/>
      <c r="K498" s="28"/>
      <c r="L498" s="29"/>
    </row>
    <row r="499" spans="1:12" s="16" customFormat="1" ht="12">
      <c r="A499" s="14"/>
      <c r="B499" s="25" t="s">
        <v>222</v>
      </c>
      <c r="C499" s="31">
        <v>0</v>
      </c>
      <c r="D499" s="32">
        <v>9</v>
      </c>
      <c r="E499" s="32">
        <v>25</v>
      </c>
      <c r="F499" s="32">
        <v>20</v>
      </c>
      <c r="G499" s="32">
        <v>54</v>
      </c>
      <c r="H499" s="27"/>
      <c r="I499" s="27"/>
      <c r="J499" s="28"/>
      <c r="K499" s="28"/>
      <c r="L499" s="29"/>
    </row>
    <row r="500" spans="1:12" s="16" customFormat="1" ht="12">
      <c r="A500" s="14"/>
      <c r="B500" s="25" t="s">
        <v>223</v>
      </c>
      <c r="C500" s="31">
        <v>0</v>
      </c>
      <c r="D500" s="32">
        <v>8</v>
      </c>
      <c r="E500" s="32">
        <v>27</v>
      </c>
      <c r="F500" s="32">
        <v>13</v>
      </c>
      <c r="G500" s="32">
        <v>48</v>
      </c>
      <c r="H500" s="27"/>
      <c r="I500" s="27"/>
      <c r="J500" s="28"/>
      <c r="K500" s="28"/>
      <c r="L500" s="29"/>
    </row>
    <row r="501" spans="1:12" s="16" customFormat="1" ht="12">
      <c r="A501" s="14"/>
      <c r="B501" s="25" t="s">
        <v>224</v>
      </c>
      <c r="C501" s="31">
        <v>0</v>
      </c>
      <c r="D501" s="32">
        <v>9</v>
      </c>
      <c r="E501" s="32">
        <v>20</v>
      </c>
      <c r="F501" s="32">
        <v>20</v>
      </c>
      <c r="G501" s="32">
        <v>49</v>
      </c>
      <c r="H501" s="27"/>
      <c r="I501" s="27"/>
      <c r="J501" s="28"/>
      <c r="K501" s="28"/>
      <c r="L501" s="29"/>
    </row>
    <row r="502" spans="1:12" s="16" customFormat="1" ht="12">
      <c r="A502" s="14"/>
      <c r="B502" s="25" t="s">
        <v>225</v>
      </c>
      <c r="C502" s="31">
        <v>0</v>
      </c>
      <c r="D502" s="32">
        <v>8</v>
      </c>
      <c r="E502" s="32">
        <v>27</v>
      </c>
      <c r="F502" s="32">
        <v>19</v>
      </c>
      <c r="G502" s="32">
        <v>54</v>
      </c>
      <c r="H502" s="27"/>
      <c r="I502" s="27"/>
      <c r="J502" s="28"/>
      <c r="K502" s="28"/>
      <c r="L502" s="29"/>
    </row>
    <row r="503" spans="1:12" s="16" customFormat="1" ht="12">
      <c r="A503" s="14"/>
      <c r="B503" s="25" t="s">
        <v>226</v>
      </c>
      <c r="C503" s="31">
        <v>0</v>
      </c>
      <c r="D503" s="32">
        <v>5</v>
      </c>
      <c r="E503" s="32">
        <v>22</v>
      </c>
      <c r="F503" s="32">
        <v>18</v>
      </c>
      <c r="G503" s="32">
        <v>45</v>
      </c>
      <c r="H503" s="27"/>
      <c r="I503" s="27"/>
      <c r="J503" s="28"/>
      <c r="K503" s="28"/>
      <c r="L503" s="29"/>
    </row>
    <row r="504" spans="1:12" s="16" customFormat="1" ht="12">
      <c r="A504" s="14"/>
      <c r="B504" s="25" t="s">
        <v>227</v>
      </c>
      <c r="C504" s="31">
        <v>0</v>
      </c>
      <c r="D504" s="32">
        <v>8</v>
      </c>
      <c r="E504" s="32">
        <v>17</v>
      </c>
      <c r="F504" s="32">
        <v>21</v>
      </c>
      <c r="G504" s="32">
        <v>46</v>
      </c>
      <c r="H504" s="27"/>
      <c r="I504" s="27"/>
      <c r="J504" s="28"/>
      <c r="K504" s="28"/>
      <c r="L504" s="29"/>
    </row>
    <row r="505" spans="1:12" s="16" customFormat="1" ht="12">
      <c r="A505" s="14"/>
      <c r="B505" s="25" t="s">
        <v>228</v>
      </c>
      <c r="C505" s="31">
        <v>0</v>
      </c>
      <c r="D505" s="32">
        <v>11</v>
      </c>
      <c r="E505" s="32">
        <v>15</v>
      </c>
      <c r="F505" s="32">
        <v>19</v>
      </c>
      <c r="G505" s="32">
        <v>45</v>
      </c>
      <c r="H505" s="27"/>
      <c r="I505" s="27"/>
      <c r="J505" s="28"/>
      <c r="K505" s="28"/>
      <c r="L505" s="29"/>
    </row>
    <row r="506" spans="1:12" s="16" customFormat="1" ht="12">
      <c r="A506" s="14"/>
      <c r="B506" s="25" t="s">
        <v>229</v>
      </c>
      <c r="C506" s="31">
        <v>0</v>
      </c>
      <c r="D506" s="32">
        <v>10</v>
      </c>
      <c r="E506" s="32">
        <v>14</v>
      </c>
      <c r="F506" s="32">
        <v>20</v>
      </c>
      <c r="G506" s="32">
        <v>44</v>
      </c>
      <c r="H506" s="27"/>
      <c r="I506" s="27"/>
      <c r="J506" s="28"/>
      <c r="K506" s="28"/>
      <c r="L506" s="29"/>
    </row>
    <row r="507" spans="1:12" s="16" customFormat="1" ht="12">
      <c r="A507" s="14"/>
      <c r="B507" s="25" t="s">
        <v>230</v>
      </c>
      <c r="C507" s="31">
        <v>0</v>
      </c>
      <c r="D507" s="32">
        <v>7</v>
      </c>
      <c r="E507" s="32">
        <v>15</v>
      </c>
      <c r="F507" s="32">
        <v>29</v>
      </c>
      <c r="G507" s="32">
        <v>51</v>
      </c>
      <c r="H507" s="27"/>
      <c r="I507" s="27"/>
      <c r="J507" s="28"/>
      <c r="K507" s="28"/>
      <c r="L507" s="29"/>
    </row>
    <row r="508" spans="1:12" s="16" customFormat="1" ht="12">
      <c r="A508" s="14"/>
      <c r="B508" s="25" t="s">
        <v>231</v>
      </c>
      <c r="C508" s="31">
        <v>0</v>
      </c>
      <c r="D508" s="32">
        <v>8</v>
      </c>
      <c r="E508" s="32">
        <v>16</v>
      </c>
      <c r="F508" s="32">
        <v>28</v>
      </c>
      <c r="G508" s="32">
        <v>52</v>
      </c>
      <c r="H508" s="27"/>
      <c r="I508" s="27"/>
      <c r="J508" s="28"/>
      <c r="K508" s="28"/>
      <c r="L508" s="29"/>
    </row>
    <row r="509" spans="1:12" s="16" customFormat="1" ht="12">
      <c r="A509" s="30"/>
      <c r="B509" s="25" t="s">
        <v>232</v>
      </c>
      <c r="C509" s="31">
        <v>0</v>
      </c>
      <c r="D509" s="32">
        <v>7</v>
      </c>
      <c r="E509" s="32">
        <v>8</v>
      </c>
      <c r="F509" s="32">
        <v>37</v>
      </c>
      <c r="G509" s="32">
        <v>52</v>
      </c>
      <c r="H509" s="27"/>
      <c r="I509" s="27"/>
      <c r="J509" s="28"/>
      <c r="K509" s="28"/>
      <c r="L509" s="29"/>
    </row>
    <row r="510" spans="1:12" s="16" customFormat="1" ht="12">
      <c r="A510" s="30"/>
      <c r="B510" s="25" t="s">
        <v>233</v>
      </c>
      <c r="C510" s="31">
        <v>0</v>
      </c>
      <c r="D510" s="32">
        <v>3</v>
      </c>
      <c r="E510" s="32">
        <v>13</v>
      </c>
      <c r="F510" s="32">
        <v>28</v>
      </c>
      <c r="G510" s="32">
        <v>44</v>
      </c>
      <c r="H510" s="27"/>
      <c r="I510" s="27"/>
      <c r="J510" s="28"/>
      <c r="K510" s="28"/>
      <c r="L510" s="29"/>
    </row>
    <row r="511" spans="1:12" s="16" customFormat="1" ht="12">
      <c r="A511" s="30"/>
      <c r="B511" s="25" t="s">
        <v>234</v>
      </c>
      <c r="C511" s="31">
        <v>0</v>
      </c>
      <c r="D511" s="32">
        <v>4</v>
      </c>
      <c r="E511" s="32">
        <v>11</v>
      </c>
      <c r="F511" s="32">
        <v>27</v>
      </c>
      <c r="G511" s="32">
        <v>42</v>
      </c>
      <c r="H511" s="27"/>
      <c r="I511" s="27"/>
      <c r="J511" s="28"/>
      <c r="K511" s="28"/>
      <c r="L511" s="29"/>
    </row>
    <row r="512" spans="1:12" s="16" customFormat="1" ht="12">
      <c r="A512" s="30"/>
      <c r="B512" s="25" t="s">
        <v>235</v>
      </c>
      <c r="C512" s="31">
        <v>0</v>
      </c>
      <c r="D512" s="32">
        <v>4</v>
      </c>
      <c r="E512" s="32">
        <v>11</v>
      </c>
      <c r="F512" s="32">
        <v>28</v>
      </c>
      <c r="G512" s="32">
        <v>43</v>
      </c>
      <c r="H512" s="27"/>
      <c r="I512" s="27"/>
      <c r="J512" s="28"/>
      <c r="K512" s="28"/>
      <c r="L512" s="29"/>
    </row>
    <row r="513" spans="1:12" s="16" customFormat="1" ht="12">
      <c r="A513" s="30"/>
      <c r="B513" s="25" t="s">
        <v>236</v>
      </c>
      <c r="C513" s="31">
        <v>0</v>
      </c>
      <c r="D513" s="32">
        <v>2</v>
      </c>
      <c r="E513" s="32">
        <v>5</v>
      </c>
      <c r="F513" s="32">
        <v>12</v>
      </c>
      <c r="G513" s="32">
        <v>19</v>
      </c>
      <c r="H513" s="27"/>
      <c r="I513" s="27"/>
      <c r="J513" s="28"/>
      <c r="K513" s="28"/>
      <c r="L513" s="29"/>
    </row>
    <row r="514" spans="1:12" s="16" customFormat="1" ht="12">
      <c r="A514" s="30"/>
      <c r="B514" s="25" t="s">
        <v>237</v>
      </c>
      <c r="C514" s="31">
        <v>0</v>
      </c>
      <c r="D514" s="32">
        <v>3</v>
      </c>
      <c r="E514" s="32">
        <v>8</v>
      </c>
      <c r="F514" s="32">
        <v>14</v>
      </c>
      <c r="G514" s="32">
        <v>25</v>
      </c>
      <c r="H514" s="27"/>
      <c r="I514" s="27"/>
      <c r="J514" s="28"/>
      <c r="K514" s="28"/>
      <c r="L514" s="29"/>
    </row>
    <row r="515" spans="1:12" s="16" customFormat="1" ht="12">
      <c r="A515" s="30"/>
      <c r="B515" s="25" t="s">
        <v>238</v>
      </c>
      <c r="C515" s="31">
        <v>0</v>
      </c>
      <c r="D515" s="32">
        <v>6</v>
      </c>
      <c r="E515" s="32">
        <v>8</v>
      </c>
      <c r="F515" s="32">
        <v>10</v>
      </c>
      <c r="G515" s="32">
        <v>24</v>
      </c>
      <c r="H515" s="27"/>
      <c r="I515" s="27"/>
      <c r="J515" s="28"/>
      <c r="K515" s="28"/>
      <c r="L515" s="29"/>
    </row>
    <row r="516" spans="1:12" s="16" customFormat="1" ht="12">
      <c r="A516" s="30"/>
      <c r="B516" s="25" t="s">
        <v>239</v>
      </c>
      <c r="C516" s="31">
        <v>0</v>
      </c>
      <c r="D516" s="32">
        <v>5</v>
      </c>
      <c r="E516" s="32">
        <v>14</v>
      </c>
      <c r="F516" s="32">
        <v>11</v>
      </c>
      <c r="G516" s="32">
        <v>30</v>
      </c>
      <c r="H516" s="27"/>
      <c r="I516" s="27"/>
      <c r="J516" s="28"/>
      <c r="K516" s="28"/>
      <c r="L516" s="29"/>
    </row>
    <row r="517" spans="1:12" s="16" customFormat="1" ht="12">
      <c r="A517" s="30"/>
      <c r="B517" s="25" t="s">
        <v>240</v>
      </c>
      <c r="C517" s="31">
        <v>0</v>
      </c>
      <c r="D517" s="32">
        <v>5</v>
      </c>
      <c r="E517" s="32">
        <v>20</v>
      </c>
      <c r="F517" s="32">
        <v>14</v>
      </c>
      <c r="G517" s="32">
        <v>39</v>
      </c>
      <c r="H517" s="27"/>
      <c r="I517" s="27"/>
      <c r="J517" s="28"/>
      <c r="K517" s="28"/>
      <c r="L517" s="29"/>
    </row>
    <row r="518" spans="1:12" s="16" customFormat="1" ht="12">
      <c r="A518" s="30"/>
      <c r="B518" s="25" t="s">
        <v>241</v>
      </c>
      <c r="C518" s="31">
        <v>0</v>
      </c>
      <c r="D518" s="32">
        <v>8</v>
      </c>
      <c r="E518" s="32">
        <v>22</v>
      </c>
      <c r="F518" s="32">
        <v>13</v>
      </c>
      <c r="G518" s="32">
        <v>43</v>
      </c>
      <c r="H518" s="27"/>
      <c r="I518" s="27"/>
      <c r="J518" s="28"/>
      <c r="K518" s="28"/>
      <c r="L518" s="29"/>
    </row>
    <row r="519" spans="1:12" s="16" customFormat="1" ht="12">
      <c r="A519" s="30"/>
      <c r="B519" s="25" t="s">
        <v>242</v>
      </c>
      <c r="C519" s="31">
        <v>0</v>
      </c>
      <c r="D519" s="32">
        <v>10</v>
      </c>
      <c r="E519" s="32">
        <v>16</v>
      </c>
      <c r="F519" s="32">
        <v>13</v>
      </c>
      <c r="G519" s="32">
        <v>39</v>
      </c>
      <c r="H519" s="27"/>
      <c r="I519" s="27"/>
      <c r="J519" s="28"/>
      <c r="K519" s="28"/>
      <c r="L519" s="29"/>
    </row>
    <row r="520" spans="1:12" s="16" customFormat="1" ht="12">
      <c r="A520" s="30"/>
      <c r="B520" s="25" t="s">
        <v>243</v>
      </c>
      <c r="C520" s="31">
        <v>0</v>
      </c>
      <c r="D520" s="32">
        <v>9</v>
      </c>
      <c r="E520" s="32">
        <v>11</v>
      </c>
      <c r="F520" s="32">
        <v>4</v>
      </c>
      <c r="G520" s="32">
        <v>24</v>
      </c>
      <c r="H520" s="27"/>
      <c r="I520" s="27"/>
      <c r="J520" s="28"/>
      <c r="K520" s="28"/>
      <c r="L520" s="29"/>
    </row>
    <row r="521" spans="1:12" s="16" customFormat="1" ht="12">
      <c r="A521" s="30"/>
      <c r="B521" s="25" t="s">
        <v>244</v>
      </c>
      <c r="C521" s="31">
        <v>0</v>
      </c>
      <c r="D521" s="32">
        <v>11</v>
      </c>
      <c r="E521" s="32">
        <v>11</v>
      </c>
      <c r="F521" s="32">
        <v>15</v>
      </c>
      <c r="G521" s="32">
        <v>37</v>
      </c>
      <c r="H521" s="27"/>
      <c r="I521" s="27"/>
      <c r="J521" s="28"/>
      <c r="K521" s="28"/>
      <c r="L521" s="29"/>
    </row>
    <row r="522" spans="1:12" s="16" customFormat="1" ht="12">
      <c r="A522" s="30"/>
      <c r="B522" s="25" t="s">
        <v>245</v>
      </c>
      <c r="C522" s="31">
        <v>0</v>
      </c>
      <c r="D522" s="32">
        <v>13</v>
      </c>
      <c r="E522" s="32">
        <v>8</v>
      </c>
      <c r="F522" s="32">
        <v>14</v>
      </c>
      <c r="G522" s="32">
        <v>35</v>
      </c>
      <c r="H522" s="27"/>
      <c r="I522" s="27"/>
      <c r="J522" s="28"/>
      <c r="K522" s="28"/>
      <c r="L522" s="29"/>
    </row>
    <row r="523" spans="1:12" s="16" customFormat="1" ht="12">
      <c r="A523" s="30"/>
      <c r="B523" s="25" t="s">
        <v>246</v>
      </c>
      <c r="C523" s="31">
        <v>0</v>
      </c>
      <c r="D523" s="32">
        <v>15</v>
      </c>
      <c r="E523" s="32">
        <v>17</v>
      </c>
      <c r="F523" s="32">
        <v>10</v>
      </c>
      <c r="G523" s="32">
        <v>42</v>
      </c>
      <c r="H523" s="27"/>
      <c r="I523" s="27"/>
      <c r="J523" s="28"/>
      <c r="K523" s="28"/>
      <c r="L523" s="29"/>
    </row>
    <row r="524" spans="1:12" s="16" customFormat="1" ht="12">
      <c r="A524" s="30"/>
      <c r="B524" s="25" t="s">
        <v>247</v>
      </c>
      <c r="C524" s="31">
        <v>0</v>
      </c>
      <c r="D524" s="32">
        <v>13</v>
      </c>
      <c r="E524" s="32">
        <v>15</v>
      </c>
      <c r="F524" s="32">
        <v>12</v>
      </c>
      <c r="G524" s="32">
        <v>40</v>
      </c>
      <c r="H524" s="27"/>
      <c r="I524" s="27"/>
      <c r="J524" s="28"/>
      <c r="K524" s="28"/>
      <c r="L524" s="29"/>
    </row>
    <row r="525" spans="1:12" s="16" customFormat="1" ht="12">
      <c r="A525" s="30"/>
      <c r="B525" s="25" t="s">
        <v>248</v>
      </c>
      <c r="C525" s="31">
        <v>0</v>
      </c>
      <c r="D525" s="32">
        <v>11</v>
      </c>
      <c r="E525" s="32">
        <v>17</v>
      </c>
      <c r="F525" s="32">
        <v>10</v>
      </c>
      <c r="G525" s="32">
        <v>38</v>
      </c>
      <c r="H525" s="27"/>
      <c r="I525" s="27"/>
      <c r="J525" s="28"/>
      <c r="K525" s="28"/>
      <c r="L525" s="29"/>
    </row>
    <row r="526" spans="1:12" s="16" customFormat="1" ht="12">
      <c r="A526" s="30"/>
      <c r="B526" s="25" t="s">
        <v>249</v>
      </c>
      <c r="C526" s="31">
        <v>0</v>
      </c>
      <c r="D526" s="32">
        <v>18</v>
      </c>
      <c r="E526" s="32">
        <v>10</v>
      </c>
      <c r="F526" s="32">
        <v>11</v>
      </c>
      <c r="G526" s="32">
        <v>39</v>
      </c>
      <c r="H526" s="27"/>
      <c r="I526" s="27"/>
      <c r="J526" s="28"/>
      <c r="K526" s="28"/>
      <c r="L526" s="29"/>
    </row>
    <row r="527" spans="1:12" s="16" customFormat="1" ht="12">
      <c r="A527" s="30"/>
      <c r="B527" s="25" t="s">
        <v>250</v>
      </c>
      <c r="C527" s="31">
        <v>0</v>
      </c>
      <c r="D527" s="32">
        <v>18</v>
      </c>
      <c r="E527" s="32">
        <v>10</v>
      </c>
      <c r="F527" s="32">
        <v>11</v>
      </c>
      <c r="G527" s="32">
        <v>39</v>
      </c>
      <c r="H527" s="27"/>
      <c r="I527" s="27"/>
      <c r="J527" s="28"/>
      <c r="K527" s="28"/>
      <c r="L527" s="29"/>
    </row>
    <row r="528" spans="1:12" s="16" customFormat="1" ht="12">
      <c r="A528" s="30"/>
      <c r="B528" s="25" t="s">
        <v>251</v>
      </c>
      <c r="C528" s="31">
        <v>0</v>
      </c>
      <c r="D528" s="32">
        <v>23</v>
      </c>
      <c r="E528" s="32">
        <v>12</v>
      </c>
      <c r="F528" s="32">
        <v>5</v>
      </c>
      <c r="G528" s="32">
        <v>40</v>
      </c>
      <c r="H528" s="27"/>
      <c r="I528" s="27"/>
      <c r="J528" s="28"/>
      <c r="K528" s="28"/>
      <c r="L528" s="29"/>
    </row>
    <row r="529" spans="1:12" s="16" customFormat="1" ht="12">
      <c r="A529" s="30"/>
      <c r="B529" s="25" t="s">
        <v>252</v>
      </c>
      <c r="C529" s="31">
        <v>0</v>
      </c>
      <c r="D529" s="32">
        <v>18</v>
      </c>
      <c r="E529" s="32">
        <v>11</v>
      </c>
      <c r="F529" s="32">
        <v>5</v>
      </c>
      <c r="G529" s="32">
        <v>34</v>
      </c>
      <c r="H529" s="27"/>
      <c r="I529" s="27"/>
      <c r="J529" s="28"/>
      <c r="K529" s="28"/>
      <c r="L529" s="29"/>
    </row>
    <row r="530" spans="1:12" s="16" customFormat="1" ht="12">
      <c r="A530" s="30"/>
      <c r="B530" s="25" t="s">
        <v>253</v>
      </c>
      <c r="C530" s="31">
        <v>0</v>
      </c>
      <c r="D530" s="32">
        <v>19</v>
      </c>
      <c r="E530" s="32">
        <v>8</v>
      </c>
      <c r="F530" s="32">
        <v>6</v>
      </c>
      <c r="G530" s="32">
        <v>33</v>
      </c>
      <c r="H530" s="27"/>
      <c r="I530" s="27"/>
      <c r="J530" s="28"/>
      <c r="K530" s="28"/>
      <c r="L530" s="29"/>
    </row>
    <row r="531" spans="1:12" s="16" customFormat="1" ht="12">
      <c r="A531" s="30"/>
      <c r="B531" s="25" t="s">
        <v>254</v>
      </c>
      <c r="C531" s="31">
        <v>0</v>
      </c>
      <c r="D531" s="32">
        <v>14</v>
      </c>
      <c r="E531" s="32">
        <v>8</v>
      </c>
      <c r="F531" s="32">
        <v>11</v>
      </c>
      <c r="G531" s="32">
        <v>33</v>
      </c>
      <c r="H531" s="27"/>
      <c r="I531" s="27"/>
      <c r="J531" s="28"/>
      <c r="K531" s="28"/>
      <c r="L531" s="29"/>
    </row>
    <row r="532" spans="1:12" s="16" customFormat="1" ht="12">
      <c r="A532" s="30"/>
      <c r="B532" s="25" t="s">
        <v>255</v>
      </c>
      <c r="C532" s="31">
        <v>0</v>
      </c>
      <c r="D532" s="32">
        <v>14</v>
      </c>
      <c r="E532" s="32">
        <v>8</v>
      </c>
      <c r="F532" s="32">
        <v>11</v>
      </c>
      <c r="G532" s="32">
        <v>33</v>
      </c>
      <c r="H532" s="27"/>
      <c r="I532" s="27"/>
      <c r="J532" s="28"/>
      <c r="K532" s="28"/>
      <c r="L532" s="29"/>
    </row>
    <row r="533" spans="1:12" s="16" customFormat="1" ht="12">
      <c r="A533" s="30"/>
      <c r="B533" s="25" t="s">
        <v>256</v>
      </c>
      <c r="C533" s="31">
        <v>0</v>
      </c>
      <c r="D533" s="32">
        <v>16</v>
      </c>
      <c r="E533" s="32">
        <v>8</v>
      </c>
      <c r="F533" s="32">
        <v>12</v>
      </c>
      <c r="G533" s="32">
        <v>36</v>
      </c>
      <c r="H533" s="27"/>
      <c r="I533" s="27"/>
      <c r="J533" s="28"/>
      <c r="K533" s="28"/>
      <c r="L533" s="29"/>
    </row>
    <row r="534" spans="1:12" s="16" customFormat="1" ht="12">
      <c r="A534" s="30"/>
      <c r="B534" s="25" t="s">
        <v>257</v>
      </c>
      <c r="C534" s="31">
        <v>0</v>
      </c>
      <c r="D534" s="32">
        <v>25</v>
      </c>
      <c r="E534" s="32">
        <v>7</v>
      </c>
      <c r="F534" s="32">
        <v>12</v>
      </c>
      <c r="G534" s="32">
        <v>44</v>
      </c>
      <c r="H534" s="27"/>
      <c r="I534" s="27"/>
      <c r="J534" s="28"/>
      <c r="K534" s="28"/>
      <c r="L534" s="29"/>
    </row>
    <row r="535" spans="1:12" s="16" customFormat="1" ht="12">
      <c r="A535" s="30"/>
      <c r="B535" s="25" t="s">
        <v>258</v>
      </c>
      <c r="C535" s="31">
        <v>0</v>
      </c>
      <c r="D535" s="32">
        <v>19</v>
      </c>
      <c r="E535" s="32">
        <v>11</v>
      </c>
      <c r="F535" s="32">
        <v>12</v>
      </c>
      <c r="G535" s="32">
        <v>42</v>
      </c>
      <c r="H535" s="27"/>
      <c r="I535" s="27"/>
      <c r="J535" s="28"/>
      <c r="K535" s="28"/>
      <c r="L535" s="29"/>
    </row>
    <row r="536" spans="1:12" s="16" customFormat="1" ht="12">
      <c r="A536" s="30"/>
      <c r="B536" s="25" t="s">
        <v>259</v>
      </c>
      <c r="C536" s="31">
        <v>0</v>
      </c>
      <c r="D536" s="32">
        <v>23</v>
      </c>
      <c r="E536" s="32">
        <v>16</v>
      </c>
      <c r="F536" s="32">
        <v>13</v>
      </c>
      <c r="G536" s="32">
        <v>52</v>
      </c>
      <c r="H536" s="27"/>
      <c r="I536" s="27"/>
      <c r="J536" s="28"/>
      <c r="K536" s="28"/>
      <c r="L536" s="29"/>
    </row>
    <row r="537" spans="1:12" s="16" customFormat="1" ht="12">
      <c r="A537" s="30"/>
      <c r="B537" s="25" t="s">
        <v>260</v>
      </c>
      <c r="C537" s="31">
        <v>0</v>
      </c>
      <c r="D537" s="32">
        <v>23</v>
      </c>
      <c r="E537" s="32">
        <v>16</v>
      </c>
      <c r="F537" s="32">
        <v>13</v>
      </c>
      <c r="G537" s="32">
        <v>52</v>
      </c>
      <c r="H537" s="27"/>
      <c r="I537" s="27"/>
      <c r="J537" s="28"/>
      <c r="K537" s="28"/>
      <c r="L537" s="29"/>
    </row>
    <row r="538" spans="1:12" s="16" customFormat="1" ht="12">
      <c r="A538" s="30"/>
      <c r="B538" s="25" t="s">
        <v>261</v>
      </c>
      <c r="C538" s="31">
        <v>0</v>
      </c>
      <c r="D538" s="32">
        <v>29</v>
      </c>
      <c r="E538" s="32">
        <v>14</v>
      </c>
      <c r="F538" s="32">
        <v>9</v>
      </c>
      <c r="G538" s="32">
        <v>52</v>
      </c>
      <c r="H538" s="27"/>
      <c r="I538" s="27"/>
      <c r="J538" s="28"/>
      <c r="K538" s="28"/>
      <c r="L538" s="29"/>
    </row>
    <row r="539" spans="1:12" s="16" customFormat="1" ht="12">
      <c r="A539" s="30"/>
      <c r="B539" s="25" t="s">
        <v>262</v>
      </c>
      <c r="C539" s="31">
        <v>0</v>
      </c>
      <c r="D539" s="32">
        <v>21</v>
      </c>
      <c r="E539" s="32">
        <v>15</v>
      </c>
      <c r="F539" s="32">
        <v>14</v>
      </c>
      <c r="G539" s="32">
        <v>50</v>
      </c>
      <c r="H539" s="27"/>
      <c r="I539" s="27"/>
      <c r="J539" s="28"/>
      <c r="K539" s="28"/>
      <c r="L539" s="29"/>
    </row>
    <row r="540" spans="1:12" s="16" customFormat="1" ht="12">
      <c r="A540" s="30"/>
      <c r="B540" s="25" t="s">
        <v>263</v>
      </c>
      <c r="C540" s="31">
        <v>0</v>
      </c>
      <c r="D540" s="32">
        <v>23</v>
      </c>
      <c r="E540" s="32">
        <v>21</v>
      </c>
      <c r="F540" s="32">
        <v>10</v>
      </c>
      <c r="G540" s="32">
        <v>54</v>
      </c>
      <c r="H540" s="27"/>
      <c r="I540" s="27"/>
      <c r="J540" s="28"/>
      <c r="K540" s="28"/>
      <c r="L540" s="29"/>
    </row>
    <row r="541" spans="1:12" s="16" customFormat="1" ht="12">
      <c r="A541" s="30"/>
      <c r="B541" s="25" t="s">
        <v>264</v>
      </c>
      <c r="C541" s="31">
        <v>0</v>
      </c>
      <c r="D541" s="32">
        <v>25</v>
      </c>
      <c r="E541" s="32">
        <v>28</v>
      </c>
      <c r="F541" s="32">
        <v>10</v>
      </c>
      <c r="G541" s="32">
        <v>63</v>
      </c>
      <c r="H541" s="27"/>
      <c r="I541" s="27"/>
      <c r="J541" s="28"/>
      <c r="K541" s="28"/>
      <c r="L541" s="29"/>
    </row>
    <row r="542" spans="1:12" s="16" customFormat="1" ht="12">
      <c r="A542" s="30"/>
      <c r="B542" s="25" t="s">
        <v>265</v>
      </c>
      <c r="C542" s="31">
        <v>0</v>
      </c>
      <c r="D542" s="32">
        <v>22</v>
      </c>
      <c r="E542" s="32">
        <v>17</v>
      </c>
      <c r="F542" s="32">
        <v>11</v>
      </c>
      <c r="G542" s="32">
        <v>50</v>
      </c>
      <c r="H542" s="27"/>
      <c r="I542" s="27"/>
      <c r="J542" s="28"/>
      <c r="K542" s="28"/>
      <c r="L542" s="29"/>
    </row>
    <row r="543" spans="1:12" s="16" customFormat="1" ht="12">
      <c r="A543" s="30"/>
      <c r="B543" s="25" t="s">
        <v>266</v>
      </c>
      <c r="C543" s="31">
        <v>0</v>
      </c>
      <c r="D543" s="32">
        <v>17</v>
      </c>
      <c r="E543" s="32">
        <v>16</v>
      </c>
      <c r="F543" s="32">
        <v>11</v>
      </c>
      <c r="G543" s="32">
        <v>44</v>
      </c>
      <c r="H543" s="27"/>
      <c r="I543" s="27"/>
      <c r="J543" s="28"/>
      <c r="K543" s="28"/>
      <c r="L543" s="29"/>
    </row>
    <row r="544" spans="1:12" s="16" customFormat="1" ht="12">
      <c r="A544" s="30"/>
      <c r="B544" s="25" t="s">
        <v>267</v>
      </c>
      <c r="C544" s="31">
        <v>0</v>
      </c>
      <c r="D544" s="32">
        <v>15</v>
      </c>
      <c r="E544" s="32">
        <v>23</v>
      </c>
      <c r="F544" s="32">
        <v>12</v>
      </c>
      <c r="G544" s="32">
        <v>50</v>
      </c>
      <c r="H544" s="27"/>
      <c r="I544" s="27"/>
      <c r="J544" s="28"/>
      <c r="K544" s="28"/>
      <c r="L544" s="29"/>
    </row>
    <row r="545" spans="1:12" s="16" customFormat="1" ht="12">
      <c r="A545" s="30"/>
      <c r="B545" s="25" t="s">
        <v>268</v>
      </c>
      <c r="C545" s="31">
        <v>0</v>
      </c>
      <c r="D545" s="32">
        <v>17</v>
      </c>
      <c r="E545" s="32">
        <v>23</v>
      </c>
      <c r="F545" s="32">
        <v>15</v>
      </c>
      <c r="G545" s="32">
        <v>55</v>
      </c>
      <c r="H545" s="27"/>
      <c r="I545" s="27"/>
      <c r="J545" s="28"/>
      <c r="K545" s="28"/>
      <c r="L545" s="29"/>
    </row>
    <row r="546" spans="1:12" s="16" customFormat="1" ht="12">
      <c r="A546" s="30"/>
      <c r="B546" s="25" t="s">
        <v>269</v>
      </c>
      <c r="C546" s="31">
        <v>0</v>
      </c>
      <c r="D546" s="32">
        <v>18</v>
      </c>
      <c r="E546" s="32">
        <v>21</v>
      </c>
      <c r="F546" s="32">
        <v>13</v>
      </c>
      <c r="G546" s="32">
        <v>52</v>
      </c>
      <c r="H546" s="27"/>
      <c r="I546" s="27"/>
      <c r="J546" s="28"/>
      <c r="K546" s="28"/>
      <c r="L546" s="29"/>
    </row>
    <row r="547" spans="1:12" s="16" customFormat="1" ht="12">
      <c r="A547" s="30"/>
      <c r="B547" s="25" t="s">
        <v>270</v>
      </c>
      <c r="C547" s="31">
        <v>0</v>
      </c>
      <c r="D547" s="32">
        <v>10</v>
      </c>
      <c r="E547" s="32">
        <v>22</v>
      </c>
      <c r="F547" s="32">
        <v>11</v>
      </c>
      <c r="G547" s="32">
        <v>43</v>
      </c>
      <c r="H547" s="27"/>
      <c r="I547" s="27"/>
      <c r="J547" s="28"/>
      <c r="K547" s="28"/>
      <c r="L547" s="29"/>
    </row>
    <row r="548" spans="1:12" s="16" customFormat="1" ht="12">
      <c r="A548" s="30"/>
      <c r="B548" s="25" t="s">
        <v>271</v>
      </c>
      <c r="C548" s="31">
        <v>0</v>
      </c>
      <c r="D548" s="32">
        <v>9</v>
      </c>
      <c r="E548" s="32">
        <v>17</v>
      </c>
      <c r="F548" s="32">
        <v>10</v>
      </c>
      <c r="G548" s="32">
        <v>36</v>
      </c>
      <c r="H548" s="27"/>
      <c r="I548" s="27"/>
      <c r="J548" s="28"/>
      <c r="K548" s="28"/>
      <c r="L548" s="29"/>
    </row>
    <row r="549" spans="1:12" s="16" customFormat="1" ht="12">
      <c r="A549" s="30"/>
      <c r="B549" s="25" t="s">
        <v>272</v>
      </c>
      <c r="C549" s="31">
        <v>0</v>
      </c>
      <c r="D549" s="32">
        <v>12</v>
      </c>
      <c r="E549" s="32">
        <v>15</v>
      </c>
      <c r="F549" s="32">
        <v>13</v>
      </c>
      <c r="G549" s="32">
        <v>40</v>
      </c>
      <c r="H549" s="27"/>
      <c r="I549" s="27"/>
      <c r="J549" s="28"/>
      <c r="K549" s="28"/>
      <c r="L549" s="29"/>
    </row>
    <row r="550" spans="1:12" s="16" customFormat="1" ht="12">
      <c r="A550" s="30"/>
      <c r="B550" s="25" t="s">
        <v>273</v>
      </c>
      <c r="C550" s="31">
        <v>0</v>
      </c>
      <c r="D550" s="32">
        <v>18</v>
      </c>
      <c r="E550" s="32">
        <v>14</v>
      </c>
      <c r="F550" s="32">
        <v>12</v>
      </c>
      <c r="G550" s="32">
        <v>44</v>
      </c>
      <c r="H550" s="27"/>
      <c r="I550" s="27"/>
      <c r="J550" s="28"/>
      <c r="K550" s="28"/>
      <c r="L550" s="29"/>
    </row>
    <row r="551" spans="1:12" s="16" customFormat="1" ht="12">
      <c r="A551" s="30"/>
      <c r="B551" s="25" t="s">
        <v>274</v>
      </c>
      <c r="C551" s="31">
        <v>0</v>
      </c>
      <c r="D551" s="32">
        <v>12</v>
      </c>
      <c r="E551" s="32">
        <v>19</v>
      </c>
      <c r="F551" s="32">
        <v>13</v>
      </c>
      <c r="G551" s="32">
        <v>44</v>
      </c>
      <c r="H551" s="27"/>
      <c r="I551" s="27"/>
      <c r="J551" s="28"/>
      <c r="K551" s="28"/>
      <c r="L551" s="29"/>
    </row>
    <row r="552" spans="1:12" s="16" customFormat="1" ht="12">
      <c r="A552" s="30"/>
      <c r="B552" s="25" t="s">
        <v>275</v>
      </c>
      <c r="C552" s="31">
        <v>0</v>
      </c>
      <c r="D552" s="32">
        <v>15</v>
      </c>
      <c r="E552" s="32">
        <v>13</v>
      </c>
      <c r="F552" s="32">
        <v>11</v>
      </c>
      <c r="G552" s="32">
        <v>39</v>
      </c>
      <c r="H552" s="27"/>
      <c r="I552" s="27"/>
      <c r="J552" s="28"/>
      <c r="K552" s="28"/>
      <c r="L552" s="29"/>
    </row>
    <row r="553" spans="1:12" s="16" customFormat="1" ht="12">
      <c r="A553" s="30"/>
      <c r="B553" s="25" t="s">
        <v>276</v>
      </c>
      <c r="C553" s="31">
        <v>0</v>
      </c>
      <c r="D553" s="32">
        <v>12</v>
      </c>
      <c r="E553" s="32">
        <v>18</v>
      </c>
      <c r="F553" s="32">
        <v>18</v>
      </c>
      <c r="G553" s="32">
        <v>48</v>
      </c>
      <c r="H553" s="27"/>
      <c r="I553" s="27"/>
      <c r="J553" s="28"/>
      <c r="K553" s="28"/>
      <c r="L553" s="29"/>
    </row>
    <row r="554" spans="1:12" s="16" customFormat="1" ht="12">
      <c r="A554" s="30"/>
      <c r="B554" s="25" t="s">
        <v>277</v>
      </c>
      <c r="C554" s="31">
        <v>0</v>
      </c>
      <c r="D554" s="32">
        <v>23</v>
      </c>
      <c r="E554" s="32">
        <v>15</v>
      </c>
      <c r="F554" s="32">
        <v>15</v>
      </c>
      <c r="G554" s="32">
        <v>53</v>
      </c>
      <c r="H554" s="27"/>
      <c r="I554" s="27"/>
      <c r="J554" s="28"/>
      <c r="K554" s="28"/>
      <c r="L554" s="29"/>
    </row>
    <row r="555" spans="1:12" s="16" customFormat="1" ht="12">
      <c r="A555" s="30"/>
      <c r="B555" s="25" t="s">
        <v>278</v>
      </c>
      <c r="C555" s="31">
        <v>0</v>
      </c>
      <c r="D555" s="32">
        <v>18</v>
      </c>
      <c r="E555" s="32">
        <v>18</v>
      </c>
      <c r="F555" s="32">
        <v>17</v>
      </c>
      <c r="G555" s="32">
        <v>53</v>
      </c>
      <c r="H555" s="27"/>
      <c r="I555" s="27"/>
      <c r="J555" s="28"/>
      <c r="K555" s="28"/>
      <c r="L555" s="29"/>
    </row>
    <row r="556" spans="1:12" s="16" customFormat="1" ht="12">
      <c r="A556" s="30"/>
      <c r="B556" s="25" t="s">
        <v>279</v>
      </c>
      <c r="C556" s="31">
        <v>0</v>
      </c>
      <c r="D556" s="32">
        <v>7</v>
      </c>
      <c r="E556" s="32">
        <v>17</v>
      </c>
      <c r="F556" s="32">
        <v>14</v>
      </c>
      <c r="G556" s="32">
        <v>38</v>
      </c>
      <c r="H556" s="27"/>
      <c r="I556" s="27"/>
      <c r="J556" s="28"/>
      <c r="K556" s="28"/>
      <c r="L556" s="29"/>
    </row>
    <row r="557" spans="1:12" s="16" customFormat="1" ht="12">
      <c r="A557" s="30"/>
      <c r="B557" s="25" t="s">
        <v>280</v>
      </c>
      <c r="C557" s="31">
        <v>0</v>
      </c>
      <c r="D557" s="32">
        <v>5</v>
      </c>
      <c r="E557" s="32">
        <v>17</v>
      </c>
      <c r="F557" s="32">
        <v>12</v>
      </c>
      <c r="G557" s="32">
        <v>34</v>
      </c>
      <c r="H557" s="27"/>
      <c r="I557" s="27"/>
      <c r="J557" s="28"/>
      <c r="K557" s="28"/>
      <c r="L557" s="29"/>
    </row>
    <row r="558" spans="1:12" s="16" customFormat="1" ht="12">
      <c r="A558" s="30"/>
      <c r="B558" s="25" t="s">
        <v>281</v>
      </c>
      <c r="C558" s="31">
        <v>0</v>
      </c>
      <c r="D558" s="32">
        <v>20</v>
      </c>
      <c r="E558" s="32">
        <v>14</v>
      </c>
      <c r="F558" s="32">
        <v>12</v>
      </c>
      <c r="G558" s="32">
        <v>46</v>
      </c>
      <c r="H558" s="27"/>
      <c r="I558" s="27"/>
      <c r="J558" s="28"/>
      <c r="K558" s="28"/>
      <c r="L558" s="29"/>
    </row>
    <row r="559" spans="1:12" s="16" customFormat="1" ht="12">
      <c r="A559" s="30"/>
      <c r="B559" s="25" t="s">
        <v>282</v>
      </c>
      <c r="C559" s="31">
        <v>0</v>
      </c>
      <c r="D559" s="32">
        <v>17</v>
      </c>
      <c r="E559" s="32">
        <v>16</v>
      </c>
      <c r="F559" s="32">
        <v>13</v>
      </c>
      <c r="G559" s="32">
        <v>46</v>
      </c>
      <c r="H559" s="27"/>
      <c r="I559" s="27"/>
      <c r="J559" s="28"/>
      <c r="K559" s="28"/>
      <c r="L559" s="29"/>
    </row>
    <row r="560" spans="1:12" s="16" customFormat="1" ht="12">
      <c r="A560" s="30"/>
      <c r="B560" s="25" t="s">
        <v>283</v>
      </c>
      <c r="C560" s="31">
        <v>0</v>
      </c>
      <c r="D560" s="32">
        <v>11</v>
      </c>
      <c r="E560" s="32">
        <v>17</v>
      </c>
      <c r="F560" s="32">
        <v>10</v>
      </c>
      <c r="G560" s="32">
        <v>38</v>
      </c>
      <c r="H560" s="27"/>
      <c r="I560" s="27"/>
      <c r="J560" s="28"/>
      <c r="K560" s="28"/>
      <c r="L560" s="29"/>
    </row>
    <row r="561" spans="1:12" s="16" customFormat="1" ht="12">
      <c r="A561" s="30"/>
      <c r="B561" s="25" t="s">
        <v>284</v>
      </c>
      <c r="C561" s="31">
        <v>0</v>
      </c>
      <c r="D561" s="32">
        <v>4</v>
      </c>
      <c r="E561" s="32">
        <v>23</v>
      </c>
      <c r="F561" s="32">
        <v>9</v>
      </c>
      <c r="G561" s="32">
        <v>36</v>
      </c>
      <c r="H561" s="27"/>
      <c r="I561" s="27"/>
      <c r="J561" s="28"/>
      <c r="K561" s="28"/>
      <c r="L561" s="29"/>
    </row>
    <row r="562" spans="1:12" s="16" customFormat="1" ht="12">
      <c r="A562" s="30"/>
      <c r="B562" s="25" t="s">
        <v>285</v>
      </c>
      <c r="C562" s="31">
        <v>0</v>
      </c>
      <c r="D562" s="32">
        <v>16</v>
      </c>
      <c r="E562" s="32">
        <v>18</v>
      </c>
      <c r="F562" s="32">
        <v>9</v>
      </c>
      <c r="G562" s="32">
        <v>43</v>
      </c>
      <c r="H562" s="27"/>
      <c r="I562" s="27"/>
      <c r="J562" s="28"/>
      <c r="K562" s="28"/>
      <c r="L562" s="29"/>
    </row>
    <row r="563" spans="1:12" s="16" customFormat="1" ht="12">
      <c r="A563" s="30"/>
      <c r="B563" s="25" t="s">
        <v>286</v>
      </c>
      <c r="C563" s="31">
        <v>0</v>
      </c>
      <c r="D563" s="32">
        <v>21</v>
      </c>
      <c r="E563" s="32">
        <v>18</v>
      </c>
      <c r="F563" s="32">
        <v>12</v>
      </c>
      <c r="G563" s="32">
        <v>51</v>
      </c>
      <c r="H563" s="27"/>
      <c r="I563" s="27"/>
      <c r="J563" s="28"/>
      <c r="K563" s="28"/>
      <c r="L563" s="29"/>
    </row>
    <row r="564" spans="1:12" s="16" customFormat="1" ht="12">
      <c r="A564" s="30"/>
      <c r="B564" s="25" t="s">
        <v>287</v>
      </c>
      <c r="C564" s="31">
        <v>0</v>
      </c>
      <c r="D564" s="32">
        <v>20</v>
      </c>
      <c r="E564" s="32">
        <v>13</v>
      </c>
      <c r="F564" s="32">
        <v>10</v>
      </c>
      <c r="G564" s="32">
        <v>43</v>
      </c>
      <c r="H564" s="27"/>
      <c r="I564" s="27"/>
      <c r="J564" s="28"/>
      <c r="K564" s="28"/>
      <c r="L564" s="29"/>
    </row>
    <row r="565" spans="1:12" s="16" customFormat="1" ht="12">
      <c r="A565" s="30"/>
      <c r="B565" s="25" t="s">
        <v>288</v>
      </c>
      <c r="C565" s="31">
        <v>0</v>
      </c>
      <c r="D565" s="32">
        <v>14</v>
      </c>
      <c r="E565" s="32">
        <v>16</v>
      </c>
      <c r="F565" s="32">
        <v>15</v>
      </c>
      <c r="G565" s="32">
        <v>45</v>
      </c>
      <c r="H565" s="27"/>
      <c r="I565" s="27"/>
      <c r="J565" s="28"/>
      <c r="K565" s="28"/>
      <c r="L565" s="29"/>
    </row>
    <row r="566" spans="1:12" s="16" customFormat="1" ht="12">
      <c r="A566" s="30"/>
      <c r="B566" s="25" t="s">
        <v>289</v>
      </c>
      <c r="C566" s="31">
        <v>0</v>
      </c>
      <c r="D566" s="32">
        <v>15</v>
      </c>
      <c r="E566" s="32">
        <v>15</v>
      </c>
      <c r="F566" s="32">
        <v>10</v>
      </c>
      <c r="G566" s="32">
        <v>40</v>
      </c>
      <c r="H566" s="27"/>
      <c r="I566" s="27"/>
      <c r="J566" s="28"/>
      <c r="K566" s="28"/>
      <c r="L566" s="29"/>
    </row>
    <row r="567" spans="1:12" s="16" customFormat="1" ht="12">
      <c r="A567" s="30"/>
      <c r="B567" s="25" t="s">
        <v>290</v>
      </c>
      <c r="C567" s="31">
        <v>0</v>
      </c>
      <c r="D567" s="32">
        <v>8</v>
      </c>
      <c r="E567" s="32">
        <v>14</v>
      </c>
      <c r="F567" s="32">
        <v>11</v>
      </c>
      <c r="G567" s="32">
        <v>33</v>
      </c>
      <c r="H567" s="27"/>
      <c r="I567" s="27"/>
      <c r="J567" s="28"/>
      <c r="K567" s="28"/>
      <c r="L567" s="29"/>
    </row>
    <row r="568" spans="1:12" s="16" customFormat="1" ht="12">
      <c r="A568" s="30"/>
      <c r="B568" s="25" t="s">
        <v>291</v>
      </c>
      <c r="C568" s="31">
        <v>0</v>
      </c>
      <c r="D568" s="32">
        <v>11</v>
      </c>
      <c r="E568" s="32">
        <v>11</v>
      </c>
      <c r="F568" s="32">
        <v>13</v>
      </c>
      <c r="G568" s="32">
        <v>35</v>
      </c>
      <c r="H568" s="27"/>
      <c r="I568" s="27"/>
      <c r="J568" s="28"/>
      <c r="K568" s="28"/>
      <c r="L568" s="29"/>
    </row>
    <row r="569" spans="1:12" s="16" customFormat="1" ht="12">
      <c r="A569" s="30"/>
      <c r="B569" s="25" t="s">
        <v>292</v>
      </c>
      <c r="C569" s="31">
        <v>0</v>
      </c>
      <c r="D569" s="32">
        <v>7</v>
      </c>
      <c r="E569" s="32">
        <v>20</v>
      </c>
      <c r="F569" s="32">
        <v>12</v>
      </c>
      <c r="G569" s="32">
        <v>39</v>
      </c>
      <c r="H569" s="27"/>
      <c r="I569" s="27"/>
      <c r="J569" s="28"/>
      <c r="K569" s="28"/>
      <c r="L569" s="29"/>
    </row>
    <row r="570" spans="1:12" s="16" customFormat="1" ht="12">
      <c r="A570" s="30"/>
      <c r="B570" s="25" t="s">
        <v>293</v>
      </c>
      <c r="C570" s="31">
        <v>0</v>
      </c>
      <c r="D570" s="32">
        <v>12</v>
      </c>
      <c r="E570" s="32">
        <v>14</v>
      </c>
      <c r="F570" s="32">
        <v>11</v>
      </c>
      <c r="G570" s="32">
        <v>37</v>
      </c>
      <c r="H570" s="27"/>
      <c r="I570" s="27"/>
      <c r="J570" s="28"/>
      <c r="K570" s="28"/>
      <c r="L570" s="29"/>
    </row>
    <row r="571" spans="1:12" s="16" customFormat="1" ht="12">
      <c r="A571" s="30"/>
      <c r="B571" s="25" t="s">
        <v>294</v>
      </c>
      <c r="C571" s="31">
        <v>0</v>
      </c>
      <c r="D571" s="32">
        <v>16</v>
      </c>
      <c r="E571" s="32">
        <v>15</v>
      </c>
      <c r="F571" s="32">
        <v>13</v>
      </c>
      <c r="G571" s="32">
        <v>44</v>
      </c>
      <c r="H571" s="27"/>
      <c r="I571" s="27"/>
      <c r="J571" s="28"/>
      <c r="K571" s="28"/>
      <c r="L571" s="29"/>
    </row>
    <row r="572" spans="1:12" s="16" customFormat="1" ht="12">
      <c r="A572" s="30"/>
      <c r="B572" s="25" t="s">
        <v>295</v>
      </c>
      <c r="C572" s="31">
        <v>0</v>
      </c>
      <c r="D572" s="32">
        <v>13</v>
      </c>
      <c r="E572" s="32">
        <v>16</v>
      </c>
      <c r="F572" s="32">
        <v>13</v>
      </c>
      <c r="G572" s="32">
        <v>42</v>
      </c>
      <c r="H572" s="27"/>
      <c r="I572" s="27"/>
      <c r="J572" s="28"/>
      <c r="K572" s="28"/>
      <c r="L572" s="29"/>
    </row>
    <row r="573" spans="1:12" s="16" customFormat="1" ht="12">
      <c r="A573" s="30"/>
      <c r="B573" s="25" t="s">
        <v>296</v>
      </c>
      <c r="C573" s="31">
        <v>0</v>
      </c>
      <c r="D573" s="32">
        <v>8</v>
      </c>
      <c r="E573" s="32">
        <v>17</v>
      </c>
      <c r="F573" s="32">
        <v>12</v>
      </c>
      <c r="G573" s="32">
        <v>37</v>
      </c>
      <c r="H573" s="27"/>
      <c r="I573" s="27"/>
      <c r="J573" s="28"/>
      <c r="K573" s="28"/>
      <c r="L573" s="29"/>
    </row>
    <row r="574" spans="1:12" s="16" customFormat="1" ht="12">
      <c r="A574" s="30"/>
      <c r="B574" s="25" t="s">
        <v>297</v>
      </c>
      <c r="C574" s="31">
        <v>0</v>
      </c>
      <c r="D574" s="32">
        <v>17</v>
      </c>
      <c r="E574" s="32">
        <v>13</v>
      </c>
      <c r="F574" s="32">
        <v>13</v>
      </c>
      <c r="G574" s="32">
        <v>43</v>
      </c>
      <c r="H574" s="27"/>
      <c r="I574" s="27"/>
      <c r="J574" s="28"/>
      <c r="K574" s="28"/>
      <c r="L574" s="29"/>
    </row>
    <row r="575" spans="1:12" s="16" customFormat="1" ht="12">
      <c r="A575" s="30"/>
      <c r="B575" s="25" t="s">
        <v>298</v>
      </c>
      <c r="C575" s="31">
        <v>0</v>
      </c>
      <c r="D575" s="32">
        <v>19</v>
      </c>
      <c r="E575" s="32">
        <v>15</v>
      </c>
      <c r="F575" s="32">
        <v>10</v>
      </c>
      <c r="G575" s="32">
        <v>44</v>
      </c>
      <c r="H575" s="27"/>
      <c r="I575" s="27"/>
      <c r="J575" s="28"/>
      <c r="K575" s="28"/>
      <c r="L575" s="29"/>
    </row>
    <row r="576" spans="1:12" s="16" customFormat="1" ht="12">
      <c r="A576" s="30"/>
      <c r="B576" s="25" t="s">
        <v>299</v>
      </c>
      <c r="C576" s="31">
        <v>0</v>
      </c>
      <c r="D576" s="32">
        <v>10</v>
      </c>
      <c r="E576" s="32">
        <v>19</v>
      </c>
      <c r="F576" s="32">
        <v>14</v>
      </c>
      <c r="G576" s="32">
        <v>43</v>
      </c>
      <c r="H576" s="27"/>
      <c r="I576" s="27"/>
      <c r="J576" s="28"/>
      <c r="K576" s="28"/>
      <c r="L576" s="29"/>
    </row>
    <row r="577" spans="1:12" s="16" customFormat="1" ht="12">
      <c r="A577" s="30"/>
      <c r="B577" s="25" t="s">
        <v>300</v>
      </c>
      <c r="C577" s="31">
        <v>0</v>
      </c>
      <c r="D577" s="32">
        <v>9</v>
      </c>
      <c r="E577" s="32">
        <v>11</v>
      </c>
      <c r="F577" s="32">
        <v>14</v>
      </c>
      <c r="G577" s="32">
        <v>34</v>
      </c>
      <c r="H577" s="27"/>
      <c r="I577" s="27"/>
      <c r="J577" s="28"/>
      <c r="K577" s="28"/>
      <c r="L577" s="29"/>
    </row>
    <row r="578" spans="1:12" s="16" customFormat="1" ht="12">
      <c r="A578" s="30"/>
      <c r="B578" s="25" t="s">
        <v>301</v>
      </c>
      <c r="C578" s="31">
        <v>0</v>
      </c>
      <c r="D578" s="32">
        <v>14</v>
      </c>
      <c r="E578" s="32">
        <v>12</v>
      </c>
      <c r="F578" s="32">
        <v>10</v>
      </c>
      <c r="G578" s="32">
        <v>36</v>
      </c>
      <c r="H578" s="27"/>
      <c r="I578" s="27"/>
      <c r="J578" s="28"/>
      <c r="K578" s="28"/>
      <c r="L578" s="29"/>
    </row>
    <row r="579" spans="1:12" s="16" customFormat="1" ht="12">
      <c r="A579" s="30"/>
      <c r="B579" s="25" t="s">
        <v>302</v>
      </c>
      <c r="C579" s="31">
        <v>0</v>
      </c>
      <c r="D579" s="32">
        <v>14</v>
      </c>
      <c r="E579" s="32">
        <v>16</v>
      </c>
      <c r="F579" s="32">
        <v>7</v>
      </c>
      <c r="G579" s="32">
        <v>37</v>
      </c>
      <c r="H579" s="27"/>
      <c r="I579" s="27"/>
      <c r="J579" s="28"/>
      <c r="K579" s="28"/>
      <c r="L579" s="29"/>
    </row>
    <row r="580" spans="1:12" s="16" customFormat="1" ht="12">
      <c r="A580" s="30"/>
      <c r="B580" s="25" t="s">
        <v>303</v>
      </c>
      <c r="C580" s="31">
        <v>0</v>
      </c>
      <c r="D580" s="32">
        <v>18</v>
      </c>
      <c r="E580" s="32">
        <v>10</v>
      </c>
      <c r="F580" s="32">
        <v>10</v>
      </c>
      <c r="G580" s="32">
        <v>38</v>
      </c>
      <c r="H580" s="27"/>
      <c r="I580" s="27"/>
      <c r="J580" s="28"/>
      <c r="K580" s="28"/>
      <c r="L580" s="29"/>
    </row>
    <row r="581" spans="1:12" s="16" customFormat="1" ht="12">
      <c r="A581" s="30"/>
      <c r="B581" s="25" t="s">
        <v>304</v>
      </c>
      <c r="C581" s="31">
        <v>0</v>
      </c>
      <c r="D581" s="32">
        <v>17</v>
      </c>
      <c r="E581" s="32">
        <v>13</v>
      </c>
      <c r="F581" s="32">
        <v>9</v>
      </c>
      <c r="G581" s="32">
        <v>30</v>
      </c>
      <c r="H581" s="27"/>
      <c r="I581" s="27"/>
      <c r="J581" s="28"/>
      <c r="K581" s="28"/>
      <c r="L581" s="29"/>
    </row>
    <row r="582" spans="1:12" s="16" customFormat="1" ht="12">
      <c r="A582" s="30"/>
      <c r="B582" s="25" t="s">
        <v>305</v>
      </c>
      <c r="C582" s="31">
        <v>0</v>
      </c>
      <c r="D582" s="32">
        <v>11</v>
      </c>
      <c r="E582" s="32">
        <v>13</v>
      </c>
      <c r="F582" s="32">
        <v>10</v>
      </c>
      <c r="G582" s="32">
        <v>34</v>
      </c>
      <c r="H582" s="27"/>
      <c r="I582" s="27"/>
      <c r="J582" s="28"/>
      <c r="K582" s="28"/>
      <c r="L582" s="29"/>
    </row>
    <row r="583" spans="1:12" s="16" customFormat="1" ht="12">
      <c r="A583" s="30"/>
      <c r="B583" s="25" t="s">
        <v>306</v>
      </c>
      <c r="C583" s="31">
        <v>0</v>
      </c>
      <c r="D583" s="32">
        <v>11</v>
      </c>
      <c r="E583" s="32">
        <v>12</v>
      </c>
      <c r="F583" s="32">
        <v>12</v>
      </c>
      <c r="G583" s="32">
        <v>35</v>
      </c>
      <c r="H583" s="27"/>
      <c r="I583" s="27"/>
      <c r="J583" s="28"/>
      <c r="K583" s="28"/>
      <c r="L583" s="29"/>
    </row>
    <row r="584" spans="1:12" s="16" customFormat="1" ht="12">
      <c r="A584" s="30"/>
      <c r="B584" s="25" t="s">
        <v>307</v>
      </c>
      <c r="C584" s="31">
        <v>0</v>
      </c>
      <c r="D584" s="32">
        <v>11</v>
      </c>
      <c r="E584" s="32">
        <v>8</v>
      </c>
      <c r="F584" s="32">
        <v>14</v>
      </c>
      <c r="G584" s="32">
        <v>33</v>
      </c>
      <c r="H584" s="27"/>
      <c r="I584" s="27"/>
      <c r="J584" s="28"/>
      <c r="K584" s="28"/>
      <c r="L584" s="29"/>
    </row>
    <row r="585" spans="1:12" s="16" customFormat="1" ht="12">
      <c r="A585" s="30"/>
      <c r="B585" s="25" t="s">
        <v>308</v>
      </c>
      <c r="C585" s="31">
        <v>0</v>
      </c>
      <c r="D585" s="32">
        <v>14</v>
      </c>
      <c r="E585" s="32">
        <v>11</v>
      </c>
      <c r="F585" s="32">
        <v>14</v>
      </c>
      <c r="G585" s="32">
        <v>39</v>
      </c>
      <c r="H585" s="27"/>
      <c r="I585" s="27"/>
      <c r="J585" s="28"/>
      <c r="K585" s="28"/>
      <c r="L585" s="29"/>
    </row>
    <row r="586" spans="1:12" s="16" customFormat="1" ht="12">
      <c r="A586" s="30"/>
      <c r="B586" s="25" t="s">
        <v>309</v>
      </c>
      <c r="C586" s="31">
        <v>0</v>
      </c>
      <c r="D586" s="32">
        <v>12</v>
      </c>
      <c r="E586" s="32">
        <v>11</v>
      </c>
      <c r="F586" s="32">
        <v>14</v>
      </c>
      <c r="G586" s="32">
        <v>37</v>
      </c>
      <c r="H586" s="27"/>
      <c r="I586" s="27"/>
      <c r="J586" s="28"/>
      <c r="K586" s="28"/>
      <c r="L586" s="29"/>
    </row>
    <row r="587" spans="1:12" s="16" customFormat="1" ht="12">
      <c r="A587" s="30"/>
      <c r="B587" s="25" t="s">
        <v>310</v>
      </c>
      <c r="C587" s="31">
        <v>0</v>
      </c>
      <c r="D587" s="32">
        <v>12</v>
      </c>
      <c r="E587" s="32">
        <v>10</v>
      </c>
      <c r="F587" s="32">
        <v>16</v>
      </c>
      <c r="G587" s="32">
        <v>38</v>
      </c>
      <c r="H587" s="27"/>
      <c r="I587" s="27"/>
      <c r="J587" s="28"/>
      <c r="K587" s="28"/>
      <c r="L587" s="29"/>
    </row>
    <row r="588" spans="1:12" s="16" customFormat="1" ht="12">
      <c r="A588" s="30"/>
      <c r="B588" s="25" t="s">
        <v>311</v>
      </c>
      <c r="C588" s="31">
        <v>0</v>
      </c>
      <c r="D588" s="32">
        <v>8</v>
      </c>
      <c r="E588" s="32">
        <v>15</v>
      </c>
      <c r="F588" s="32">
        <v>16</v>
      </c>
      <c r="G588" s="32">
        <v>39</v>
      </c>
      <c r="H588" s="27"/>
      <c r="I588" s="27"/>
      <c r="J588" s="28"/>
      <c r="K588" s="28"/>
      <c r="L588" s="29"/>
    </row>
    <row r="589" spans="1:12" s="16" customFormat="1" ht="12">
      <c r="A589" s="30"/>
      <c r="B589" s="25" t="s">
        <v>312</v>
      </c>
      <c r="C589" s="31">
        <v>0</v>
      </c>
      <c r="D589" s="32">
        <v>14</v>
      </c>
      <c r="E589" s="32">
        <v>9</v>
      </c>
      <c r="F589" s="32">
        <v>19</v>
      </c>
      <c r="G589" s="32">
        <v>42</v>
      </c>
      <c r="H589" s="27"/>
      <c r="I589" s="27"/>
      <c r="J589" s="28"/>
      <c r="K589" s="28"/>
      <c r="L589" s="29"/>
    </row>
    <row r="590" spans="1:12" s="16" customFormat="1" ht="12">
      <c r="A590" s="30"/>
      <c r="B590" s="25" t="s">
        <v>313</v>
      </c>
      <c r="C590" s="31">
        <v>0</v>
      </c>
      <c r="D590" s="32">
        <v>13</v>
      </c>
      <c r="E590" s="32">
        <v>8</v>
      </c>
      <c r="F590" s="32">
        <v>16</v>
      </c>
      <c r="G590" s="32">
        <v>37</v>
      </c>
      <c r="H590" s="27"/>
      <c r="I590" s="27"/>
      <c r="J590" s="28"/>
      <c r="K590" s="28"/>
      <c r="L590" s="29"/>
    </row>
    <row r="591" spans="1:12" s="16" customFormat="1" ht="12">
      <c r="A591" s="30"/>
      <c r="B591" s="25" t="s">
        <v>314</v>
      </c>
      <c r="C591" s="31">
        <v>0</v>
      </c>
      <c r="D591" s="32">
        <v>18</v>
      </c>
      <c r="E591" s="32">
        <v>18</v>
      </c>
      <c r="F591" s="32">
        <v>14</v>
      </c>
      <c r="G591" s="32">
        <v>50</v>
      </c>
      <c r="H591" s="27"/>
      <c r="I591" s="27"/>
      <c r="J591" s="28"/>
      <c r="K591" s="28"/>
      <c r="L591" s="29"/>
    </row>
    <row r="592" spans="1:12" s="16" customFormat="1" ht="12">
      <c r="A592" s="30"/>
      <c r="B592" s="25" t="s">
        <v>315</v>
      </c>
      <c r="C592" s="31">
        <v>0</v>
      </c>
      <c r="D592" s="32">
        <v>16</v>
      </c>
      <c r="E592" s="32">
        <v>19</v>
      </c>
      <c r="F592" s="32">
        <v>10</v>
      </c>
      <c r="G592" s="32">
        <v>45</v>
      </c>
      <c r="H592" s="27"/>
      <c r="I592" s="27"/>
      <c r="J592" s="28"/>
      <c r="K592" s="28"/>
      <c r="L592" s="29"/>
    </row>
    <row r="593" spans="1:12" s="16" customFormat="1" ht="12">
      <c r="A593" s="30"/>
      <c r="B593" s="25" t="s">
        <v>316</v>
      </c>
      <c r="C593" s="31">
        <v>0</v>
      </c>
      <c r="D593" s="32">
        <v>16</v>
      </c>
      <c r="E593" s="32">
        <v>20</v>
      </c>
      <c r="F593" s="32">
        <v>11</v>
      </c>
      <c r="G593" s="32">
        <v>47</v>
      </c>
      <c r="H593" s="27"/>
      <c r="I593" s="27"/>
      <c r="J593" s="28"/>
      <c r="K593" s="28"/>
      <c r="L593" s="29"/>
    </row>
    <row r="594" spans="1:12" s="16" customFormat="1" ht="12">
      <c r="A594" s="30"/>
      <c r="B594" s="25" t="s">
        <v>317</v>
      </c>
      <c r="C594" s="31">
        <v>0</v>
      </c>
      <c r="D594" s="32">
        <v>11</v>
      </c>
      <c r="E594" s="32">
        <v>14</v>
      </c>
      <c r="F594" s="32">
        <v>11</v>
      </c>
      <c r="G594" s="32">
        <v>36</v>
      </c>
      <c r="H594" s="27"/>
      <c r="I594" s="27"/>
      <c r="J594" s="28"/>
      <c r="K594" s="28"/>
      <c r="L594" s="29"/>
    </row>
    <row r="595" spans="1:12" s="16" customFormat="1" ht="12">
      <c r="A595" s="30"/>
      <c r="B595" s="25" t="s">
        <v>318</v>
      </c>
      <c r="C595" s="31">
        <v>0</v>
      </c>
      <c r="D595" s="32">
        <v>9</v>
      </c>
      <c r="E595" s="32">
        <v>15</v>
      </c>
      <c r="F595" s="32">
        <v>11</v>
      </c>
      <c r="G595" s="32">
        <v>35</v>
      </c>
      <c r="H595" s="27"/>
      <c r="I595" s="27"/>
      <c r="J595" s="28"/>
      <c r="K595" s="28"/>
      <c r="L595" s="29"/>
    </row>
    <row r="596" spans="1:12" s="16" customFormat="1" ht="12">
      <c r="A596" s="30"/>
      <c r="B596" s="25" t="s">
        <v>319</v>
      </c>
      <c r="C596" s="31">
        <v>0</v>
      </c>
      <c r="D596" s="32">
        <v>13</v>
      </c>
      <c r="E596" s="32">
        <v>13</v>
      </c>
      <c r="F596" s="32">
        <v>12</v>
      </c>
      <c r="G596" s="32">
        <v>38</v>
      </c>
      <c r="H596" s="27"/>
      <c r="I596" s="27"/>
      <c r="J596" s="28"/>
      <c r="K596" s="28"/>
      <c r="L596" s="29"/>
    </row>
    <row r="597" spans="1:12" s="16" customFormat="1" ht="12">
      <c r="A597" s="30"/>
      <c r="B597" s="25" t="s">
        <v>320</v>
      </c>
      <c r="C597" s="31">
        <v>0</v>
      </c>
      <c r="D597" s="32">
        <v>14</v>
      </c>
      <c r="E597" s="32">
        <v>20</v>
      </c>
      <c r="F597" s="32">
        <v>15</v>
      </c>
      <c r="G597" s="32">
        <v>49</v>
      </c>
      <c r="H597" s="27"/>
      <c r="I597" s="27"/>
      <c r="J597" s="28"/>
      <c r="K597" s="28"/>
      <c r="L597" s="29"/>
    </row>
    <row r="598" spans="1:12" s="16" customFormat="1" ht="12">
      <c r="A598" s="30"/>
      <c r="B598" s="25" t="s">
        <v>321</v>
      </c>
      <c r="C598" s="31">
        <v>0</v>
      </c>
      <c r="D598" s="32">
        <v>14</v>
      </c>
      <c r="E598" s="32">
        <v>16</v>
      </c>
      <c r="F598" s="32">
        <v>16</v>
      </c>
      <c r="G598" s="32">
        <v>46</v>
      </c>
      <c r="H598" s="27"/>
      <c r="I598" s="27"/>
      <c r="J598" s="28"/>
      <c r="K598" s="28"/>
      <c r="L598" s="29"/>
    </row>
    <row r="599" spans="1:12" s="16" customFormat="1" ht="12">
      <c r="A599" s="30"/>
      <c r="B599" s="25" t="s">
        <v>322</v>
      </c>
      <c r="C599" s="31">
        <v>0</v>
      </c>
      <c r="D599" s="32">
        <v>15</v>
      </c>
      <c r="E599" s="32">
        <v>21</v>
      </c>
      <c r="F599" s="32">
        <v>12</v>
      </c>
      <c r="G599" s="32">
        <v>48</v>
      </c>
      <c r="H599" s="27"/>
      <c r="I599" s="27"/>
      <c r="J599" s="28"/>
      <c r="K599" s="28"/>
      <c r="L599" s="29"/>
    </row>
    <row r="600" spans="1:12" s="16" customFormat="1" ht="12">
      <c r="A600" s="30"/>
      <c r="B600" s="25" t="s">
        <v>323</v>
      </c>
      <c r="C600" s="31">
        <v>0</v>
      </c>
      <c r="D600" s="32">
        <v>12</v>
      </c>
      <c r="E600" s="32">
        <v>19</v>
      </c>
      <c r="F600" s="32">
        <v>7</v>
      </c>
      <c r="G600" s="32">
        <v>38</v>
      </c>
      <c r="H600" s="27"/>
      <c r="I600" s="27"/>
      <c r="J600" s="28"/>
      <c r="K600" s="28"/>
      <c r="L600" s="29"/>
    </row>
    <row r="601" spans="1:12" s="16" customFormat="1" ht="12">
      <c r="A601" s="30"/>
      <c r="B601" s="25" t="s">
        <v>324</v>
      </c>
      <c r="C601" s="31">
        <v>0</v>
      </c>
      <c r="D601" s="32">
        <v>9</v>
      </c>
      <c r="E601" s="32">
        <v>17</v>
      </c>
      <c r="F601" s="32">
        <v>12</v>
      </c>
      <c r="G601" s="32">
        <v>38</v>
      </c>
      <c r="H601" s="27"/>
      <c r="I601" s="27"/>
      <c r="J601" s="28"/>
      <c r="K601" s="28"/>
      <c r="L601" s="29"/>
    </row>
    <row r="602" spans="1:12" s="16" customFormat="1" ht="12">
      <c r="A602" s="30"/>
      <c r="B602" s="25" t="s">
        <v>325</v>
      </c>
      <c r="C602" s="31">
        <v>0</v>
      </c>
      <c r="D602" s="32">
        <v>15</v>
      </c>
      <c r="E602" s="32">
        <v>16</v>
      </c>
      <c r="F602" s="32">
        <v>15</v>
      </c>
      <c r="G602" s="32">
        <v>46</v>
      </c>
      <c r="H602" s="27"/>
      <c r="I602" s="27"/>
      <c r="J602" s="28"/>
      <c r="K602" s="28"/>
      <c r="L602" s="29"/>
    </row>
    <row r="603" spans="1:12" s="16" customFormat="1" ht="12">
      <c r="A603" s="30"/>
      <c r="B603" s="25" t="s">
        <v>326</v>
      </c>
      <c r="C603" s="31">
        <v>0</v>
      </c>
      <c r="D603" s="32">
        <v>14</v>
      </c>
      <c r="E603" s="32">
        <v>18</v>
      </c>
      <c r="F603" s="32">
        <v>16</v>
      </c>
      <c r="G603" s="32">
        <v>48</v>
      </c>
      <c r="H603" s="27"/>
      <c r="I603" s="27"/>
      <c r="J603" s="28"/>
      <c r="K603" s="28"/>
      <c r="L603" s="29"/>
    </row>
    <row r="604" spans="1:12" s="16" customFormat="1" ht="12">
      <c r="A604" s="30"/>
      <c r="B604" s="25" t="s">
        <v>327</v>
      </c>
      <c r="C604" s="31">
        <v>0</v>
      </c>
      <c r="D604" s="32">
        <v>11</v>
      </c>
      <c r="E604" s="32">
        <v>16</v>
      </c>
      <c r="F604" s="32">
        <v>17</v>
      </c>
      <c r="G604" s="32">
        <v>44</v>
      </c>
      <c r="H604" s="27"/>
      <c r="I604" s="27"/>
      <c r="J604" s="28"/>
      <c r="K604" s="28"/>
      <c r="L604" s="29"/>
    </row>
    <row r="605" spans="1:12" s="16" customFormat="1" ht="12">
      <c r="A605" s="30"/>
      <c r="B605" s="25" t="s">
        <v>328</v>
      </c>
      <c r="C605" s="31">
        <v>0</v>
      </c>
      <c r="D605" s="32">
        <v>11</v>
      </c>
      <c r="E605" s="32">
        <v>17</v>
      </c>
      <c r="F605" s="32">
        <v>21</v>
      </c>
      <c r="G605" s="32">
        <v>49</v>
      </c>
      <c r="H605" s="27"/>
      <c r="I605" s="27"/>
      <c r="J605" s="28"/>
      <c r="K605" s="28"/>
      <c r="L605" s="29"/>
    </row>
    <row r="606" spans="1:12" s="16" customFormat="1" ht="12">
      <c r="A606" s="30"/>
      <c r="B606" s="25" t="s">
        <v>329</v>
      </c>
      <c r="C606" s="31">
        <v>0</v>
      </c>
      <c r="D606" s="32">
        <v>14</v>
      </c>
      <c r="E606" s="32">
        <v>18</v>
      </c>
      <c r="F606" s="32">
        <v>19</v>
      </c>
      <c r="G606" s="32">
        <v>51</v>
      </c>
      <c r="H606" s="27"/>
      <c r="I606" s="27"/>
      <c r="J606" s="28"/>
      <c r="K606" s="28"/>
      <c r="L606" s="29"/>
    </row>
    <row r="607" spans="1:12" s="16" customFormat="1" ht="12">
      <c r="A607" s="30"/>
      <c r="B607" s="25" t="s">
        <v>330</v>
      </c>
      <c r="C607" s="31">
        <v>0</v>
      </c>
      <c r="D607" s="32">
        <v>10</v>
      </c>
      <c r="E607" s="32">
        <v>20</v>
      </c>
      <c r="F607" s="32">
        <v>15</v>
      </c>
      <c r="G607" s="32">
        <v>45</v>
      </c>
      <c r="H607" s="27"/>
      <c r="I607" s="27"/>
      <c r="J607" s="28"/>
      <c r="K607" s="28"/>
      <c r="L607" s="29"/>
    </row>
    <row r="608" spans="1:12" s="16" customFormat="1" ht="12">
      <c r="A608" s="30"/>
      <c r="B608" s="25" t="s">
        <v>331</v>
      </c>
      <c r="C608" s="31">
        <v>0</v>
      </c>
      <c r="D608" s="32">
        <v>8</v>
      </c>
      <c r="E608" s="32">
        <v>17</v>
      </c>
      <c r="F608" s="32">
        <v>17</v>
      </c>
      <c r="G608" s="32">
        <v>45</v>
      </c>
      <c r="H608" s="27"/>
      <c r="I608" s="27"/>
      <c r="J608" s="28"/>
      <c r="K608" s="28"/>
      <c r="L608" s="29"/>
    </row>
    <row r="609" spans="1:12" s="16" customFormat="1" ht="12">
      <c r="A609" s="30"/>
      <c r="B609" s="25" t="s">
        <v>332</v>
      </c>
      <c r="C609" s="31">
        <v>0</v>
      </c>
      <c r="D609" s="32">
        <v>10</v>
      </c>
      <c r="E609" s="32">
        <v>18</v>
      </c>
      <c r="F609" s="32">
        <v>12</v>
      </c>
      <c r="G609" s="32">
        <v>40</v>
      </c>
      <c r="H609" s="27"/>
      <c r="I609" s="27"/>
      <c r="J609" s="28"/>
      <c r="K609" s="28"/>
      <c r="L609" s="29"/>
    </row>
    <row r="610" spans="1:12" s="16" customFormat="1" ht="12">
      <c r="A610" s="30"/>
      <c r="B610" s="25" t="s">
        <v>333</v>
      </c>
      <c r="C610" s="31">
        <v>0</v>
      </c>
      <c r="D610" s="32">
        <v>13</v>
      </c>
      <c r="E610" s="32">
        <v>12</v>
      </c>
      <c r="F610" s="32">
        <v>17</v>
      </c>
      <c r="G610" s="32">
        <v>42</v>
      </c>
      <c r="H610" s="27"/>
      <c r="I610" s="27"/>
      <c r="J610" s="28"/>
      <c r="K610" s="28"/>
      <c r="L610" s="29"/>
    </row>
    <row r="611" spans="1:12" s="16" customFormat="1" ht="12">
      <c r="A611" s="30"/>
      <c r="B611" s="25" t="s">
        <v>334</v>
      </c>
      <c r="C611" s="31">
        <v>0</v>
      </c>
      <c r="D611" s="32">
        <v>13</v>
      </c>
      <c r="E611" s="32">
        <v>12</v>
      </c>
      <c r="F611" s="32">
        <v>17</v>
      </c>
      <c r="G611" s="32">
        <v>42</v>
      </c>
      <c r="H611" s="27"/>
      <c r="I611" s="27"/>
      <c r="J611" s="28"/>
      <c r="K611" s="28"/>
      <c r="L611" s="29"/>
    </row>
    <row r="612" spans="1:12" s="16" customFormat="1" ht="12">
      <c r="A612" s="30"/>
      <c r="B612" s="25" t="s">
        <v>335</v>
      </c>
      <c r="C612" s="31">
        <v>0</v>
      </c>
      <c r="D612" s="32">
        <v>13</v>
      </c>
      <c r="E612" s="32">
        <v>16</v>
      </c>
      <c r="F612" s="32">
        <v>12</v>
      </c>
      <c r="G612" s="32">
        <v>41</v>
      </c>
      <c r="H612" s="27"/>
      <c r="I612" s="27"/>
      <c r="J612" s="28"/>
      <c r="K612" s="28"/>
      <c r="L612" s="29"/>
    </row>
    <row r="613" spans="1:12" s="16" customFormat="1" ht="12">
      <c r="A613" s="30"/>
      <c r="B613" s="25" t="s">
        <v>336</v>
      </c>
      <c r="C613" s="31">
        <v>0</v>
      </c>
      <c r="D613" s="32">
        <v>9</v>
      </c>
      <c r="E613" s="32">
        <v>17</v>
      </c>
      <c r="F613" s="32">
        <v>14</v>
      </c>
      <c r="G613" s="32">
        <v>40</v>
      </c>
      <c r="H613" s="27"/>
      <c r="I613" s="27"/>
      <c r="J613" s="28"/>
      <c r="K613" s="28"/>
      <c r="L613" s="29"/>
    </row>
    <row r="614" spans="1:12" s="16" customFormat="1" ht="12">
      <c r="A614" s="30"/>
      <c r="B614" s="25" t="s">
        <v>337</v>
      </c>
      <c r="C614" s="31">
        <v>0</v>
      </c>
      <c r="D614" s="32">
        <v>8</v>
      </c>
      <c r="E614" s="32">
        <v>13</v>
      </c>
      <c r="F614" s="32">
        <v>17</v>
      </c>
      <c r="G614" s="32">
        <v>38</v>
      </c>
      <c r="H614" s="27"/>
      <c r="I614" s="27"/>
      <c r="J614" s="28"/>
      <c r="K614" s="28"/>
      <c r="L614" s="29"/>
    </row>
    <row r="615" spans="1:12" s="16" customFormat="1" ht="12">
      <c r="A615" s="30"/>
      <c r="B615" s="25" t="s">
        <v>338</v>
      </c>
      <c r="C615" s="31">
        <v>0</v>
      </c>
      <c r="D615" s="32">
        <v>8</v>
      </c>
      <c r="E615" s="32">
        <v>13</v>
      </c>
      <c r="F615" s="32">
        <v>17</v>
      </c>
      <c r="G615" s="32">
        <v>38</v>
      </c>
      <c r="H615" s="27"/>
      <c r="I615" s="27"/>
      <c r="J615" s="28"/>
      <c r="K615" s="28"/>
      <c r="L615" s="29"/>
    </row>
    <row r="616" spans="1:12" s="16" customFormat="1" ht="12">
      <c r="A616" s="30"/>
      <c r="B616" s="25" t="s">
        <v>339</v>
      </c>
      <c r="C616" s="31">
        <v>0</v>
      </c>
      <c r="D616" s="32">
        <v>17</v>
      </c>
      <c r="E616" s="32">
        <v>7</v>
      </c>
      <c r="F616" s="32">
        <v>12</v>
      </c>
      <c r="G616" s="32">
        <v>36</v>
      </c>
      <c r="H616" s="27"/>
      <c r="I616" s="27"/>
      <c r="J616" s="28"/>
      <c r="K616" s="28"/>
      <c r="L616" s="29"/>
    </row>
    <row r="617" spans="1:12" s="16" customFormat="1" ht="12">
      <c r="A617" s="30"/>
      <c r="B617" s="25" t="s">
        <v>340</v>
      </c>
      <c r="C617" s="31">
        <v>0</v>
      </c>
      <c r="D617" s="32">
        <v>11</v>
      </c>
      <c r="E617" s="32">
        <v>13</v>
      </c>
      <c r="F617" s="32">
        <v>13</v>
      </c>
      <c r="G617" s="32">
        <v>37</v>
      </c>
      <c r="H617" s="27"/>
      <c r="I617" s="27"/>
      <c r="J617" s="28"/>
      <c r="K617" s="28"/>
      <c r="L617" s="29"/>
    </row>
    <row r="618" spans="1:12" s="16" customFormat="1" ht="12">
      <c r="A618" s="30"/>
      <c r="B618" s="25" t="s">
        <v>341</v>
      </c>
      <c r="C618" s="31">
        <v>0</v>
      </c>
      <c r="D618" s="32">
        <v>11</v>
      </c>
      <c r="E618" s="32">
        <v>13</v>
      </c>
      <c r="F618" s="32">
        <v>13</v>
      </c>
      <c r="G618" s="32">
        <v>37</v>
      </c>
      <c r="H618" s="27"/>
      <c r="I618" s="27"/>
      <c r="J618" s="28"/>
      <c r="K618" s="28"/>
      <c r="L618" s="29"/>
    </row>
    <row r="619" spans="1:12" s="16" customFormat="1" ht="12">
      <c r="A619" s="30"/>
      <c r="B619" s="25" t="s">
        <v>342</v>
      </c>
      <c r="C619" s="31">
        <v>0</v>
      </c>
      <c r="D619" s="32">
        <v>5</v>
      </c>
      <c r="E619" s="32">
        <v>15</v>
      </c>
      <c r="F619" s="32">
        <v>14</v>
      </c>
      <c r="G619" s="32">
        <v>34</v>
      </c>
      <c r="H619" s="27"/>
      <c r="I619" s="27"/>
      <c r="J619" s="28"/>
      <c r="K619" s="28"/>
      <c r="L619" s="29"/>
    </row>
    <row r="620" spans="1:12" s="16" customFormat="1" ht="12">
      <c r="A620" s="30"/>
      <c r="B620" s="25" t="s">
        <v>343</v>
      </c>
      <c r="C620" s="31">
        <v>0</v>
      </c>
      <c r="D620" s="32">
        <v>4</v>
      </c>
      <c r="E620" s="32">
        <v>16</v>
      </c>
      <c r="F620" s="32">
        <v>12</v>
      </c>
      <c r="G620" s="32">
        <v>32</v>
      </c>
      <c r="H620" s="27"/>
      <c r="I620" s="27"/>
      <c r="J620" s="28"/>
      <c r="K620" s="28"/>
      <c r="L620" s="29"/>
    </row>
    <row r="621" spans="1:12" s="16" customFormat="1" ht="12">
      <c r="A621" s="30"/>
      <c r="B621" s="25" t="s">
        <v>344</v>
      </c>
      <c r="C621" s="31">
        <v>0</v>
      </c>
      <c r="D621" s="32">
        <v>16</v>
      </c>
      <c r="E621" s="32">
        <v>12</v>
      </c>
      <c r="F621" s="32">
        <v>16</v>
      </c>
      <c r="G621" s="32">
        <v>44</v>
      </c>
      <c r="H621" s="27"/>
      <c r="I621" s="27"/>
      <c r="J621" s="28"/>
      <c r="K621" s="28"/>
      <c r="L621" s="29"/>
    </row>
    <row r="622" spans="1:12" s="16" customFormat="1" ht="12">
      <c r="A622" s="30"/>
      <c r="B622" s="25" t="s">
        <v>345</v>
      </c>
      <c r="C622" s="31">
        <v>0</v>
      </c>
      <c r="D622" s="32">
        <v>9</v>
      </c>
      <c r="E622" s="32">
        <v>10</v>
      </c>
      <c r="F622" s="32">
        <v>14</v>
      </c>
      <c r="G622" s="32">
        <v>33</v>
      </c>
      <c r="H622" s="27"/>
      <c r="I622" s="27"/>
      <c r="J622" s="28"/>
      <c r="K622" s="28"/>
      <c r="L622" s="29"/>
    </row>
    <row r="623" spans="1:12" s="16" customFormat="1" ht="12">
      <c r="A623" s="30"/>
      <c r="B623" s="25" t="s">
        <v>346</v>
      </c>
      <c r="C623" s="31">
        <v>0</v>
      </c>
      <c r="D623" s="32">
        <v>8</v>
      </c>
      <c r="E623" s="32">
        <v>9</v>
      </c>
      <c r="F623" s="32">
        <v>12</v>
      </c>
      <c r="G623" s="32">
        <v>29</v>
      </c>
      <c r="H623" s="27"/>
      <c r="I623" s="27"/>
      <c r="J623" s="28"/>
      <c r="K623" s="28"/>
      <c r="L623" s="29"/>
    </row>
    <row r="624" spans="1:12" s="16" customFormat="1" ht="12">
      <c r="A624" s="30"/>
      <c r="B624" s="25" t="s">
        <v>347</v>
      </c>
      <c r="C624" s="31">
        <v>0</v>
      </c>
      <c r="D624" s="32">
        <v>5</v>
      </c>
      <c r="E624" s="32">
        <v>10</v>
      </c>
      <c r="F624" s="32">
        <v>14</v>
      </c>
      <c r="G624" s="32">
        <v>29</v>
      </c>
      <c r="H624" s="27"/>
      <c r="I624" s="27"/>
      <c r="J624" s="28"/>
      <c r="K624" s="28"/>
      <c r="L624" s="29"/>
    </row>
    <row r="625" spans="1:12" s="16" customFormat="1" ht="12">
      <c r="A625" s="30"/>
      <c r="B625" s="25" t="s">
        <v>348</v>
      </c>
      <c r="C625" s="31">
        <v>0</v>
      </c>
      <c r="D625" s="32">
        <v>5</v>
      </c>
      <c r="E625" s="32">
        <v>11</v>
      </c>
      <c r="F625" s="32">
        <v>10</v>
      </c>
      <c r="G625" s="32">
        <v>26</v>
      </c>
      <c r="H625" s="27"/>
      <c r="I625" s="27"/>
      <c r="J625" s="28"/>
      <c r="K625" s="28"/>
      <c r="L625" s="29"/>
    </row>
    <row r="626" spans="1:12" s="16" customFormat="1" ht="12">
      <c r="A626" s="30"/>
      <c r="B626" s="25" t="s">
        <v>349</v>
      </c>
      <c r="C626" s="31">
        <v>0</v>
      </c>
      <c r="D626" s="32">
        <v>11</v>
      </c>
      <c r="E626" s="32">
        <v>14</v>
      </c>
      <c r="F626" s="32">
        <v>10</v>
      </c>
      <c r="G626" s="32">
        <v>35</v>
      </c>
      <c r="H626" s="27"/>
      <c r="I626" s="27"/>
      <c r="J626" s="28"/>
      <c r="K626" s="28"/>
      <c r="L626" s="29"/>
    </row>
    <row r="627" spans="1:12" s="16" customFormat="1" ht="12">
      <c r="A627" s="30"/>
      <c r="B627" s="25" t="s">
        <v>350</v>
      </c>
      <c r="C627" s="31">
        <v>0</v>
      </c>
      <c r="D627" s="32">
        <v>9</v>
      </c>
      <c r="E627" s="32">
        <v>15</v>
      </c>
      <c r="F627" s="32">
        <v>13</v>
      </c>
      <c r="G627" s="32">
        <v>37</v>
      </c>
      <c r="H627" s="27"/>
      <c r="I627" s="27"/>
      <c r="J627" s="28"/>
      <c r="K627" s="28"/>
      <c r="L627" s="29"/>
    </row>
    <row r="628" spans="1:12">
      <c r="A628" s="30"/>
      <c r="B628" s="25" t="s">
        <v>351</v>
      </c>
      <c r="C628" s="31">
        <v>0</v>
      </c>
      <c r="D628" s="32">
        <v>9</v>
      </c>
      <c r="E628" s="32">
        <v>16</v>
      </c>
      <c r="F628" s="32">
        <v>19</v>
      </c>
      <c r="G628" s="32">
        <v>44</v>
      </c>
    </row>
    <row r="629" spans="1:12" s="16" customFormat="1" ht="12">
      <c r="A629" s="30"/>
      <c r="B629" s="25" t="s">
        <v>352</v>
      </c>
      <c r="C629" s="31">
        <v>0</v>
      </c>
      <c r="D629" s="32">
        <v>8</v>
      </c>
      <c r="E629" s="32">
        <v>11</v>
      </c>
      <c r="F629" s="32">
        <v>15</v>
      </c>
      <c r="G629" s="32">
        <v>34</v>
      </c>
      <c r="H629" s="14"/>
      <c r="I629" s="14"/>
    </row>
    <row r="630" spans="1:12" s="16" customFormat="1" ht="12">
      <c r="A630" s="30"/>
      <c r="B630" s="25" t="s">
        <v>353</v>
      </c>
      <c r="C630" s="31">
        <v>0</v>
      </c>
      <c r="D630" s="32">
        <v>9</v>
      </c>
      <c r="E630" s="32">
        <v>16</v>
      </c>
      <c r="F630" s="32">
        <v>16</v>
      </c>
      <c r="G630" s="32">
        <v>41</v>
      </c>
      <c r="H630" s="14"/>
      <c r="I630" s="14"/>
    </row>
    <row r="631" spans="1:12">
      <c r="A631" s="30"/>
      <c r="B631" s="25" t="s">
        <v>354</v>
      </c>
      <c r="C631" s="31">
        <v>0</v>
      </c>
      <c r="D631" s="32">
        <v>8</v>
      </c>
      <c r="E631" s="32">
        <v>12</v>
      </c>
      <c r="F631" s="32">
        <v>16</v>
      </c>
      <c r="G631" s="32">
        <v>36</v>
      </c>
    </row>
    <row r="632" spans="1:12">
      <c r="A632" s="30"/>
      <c r="B632" s="25" t="s">
        <v>355</v>
      </c>
      <c r="C632" s="31">
        <v>0</v>
      </c>
      <c r="D632" s="32">
        <v>10</v>
      </c>
      <c r="E632" s="32">
        <v>14</v>
      </c>
      <c r="F632" s="32">
        <v>16</v>
      </c>
      <c r="G632" s="32">
        <v>40</v>
      </c>
    </row>
    <row r="633" spans="1:12">
      <c r="A633" s="30"/>
      <c r="B633" s="25" t="s">
        <v>356</v>
      </c>
      <c r="C633" s="31">
        <v>0</v>
      </c>
      <c r="D633" s="32">
        <v>8</v>
      </c>
      <c r="E633" s="32">
        <v>14</v>
      </c>
      <c r="F633" s="32">
        <v>13</v>
      </c>
      <c r="G633" s="32">
        <v>35</v>
      </c>
    </row>
    <row r="634" spans="1:12">
      <c r="A634" s="30"/>
      <c r="B634" s="25" t="s">
        <v>357</v>
      </c>
      <c r="C634" s="31">
        <v>0</v>
      </c>
      <c r="D634" s="32">
        <f>$D$24</f>
        <v>34</v>
      </c>
      <c r="E634" s="32">
        <f>$E$24</f>
        <v>8</v>
      </c>
      <c r="F634" s="32">
        <f>$F$24</f>
        <v>14</v>
      </c>
      <c r="G634" s="32">
        <f>$G$24</f>
        <v>61</v>
      </c>
    </row>
    <row r="635" spans="1:12">
      <c r="A635" s="30"/>
      <c r="B635" s="25" t="s">
        <v>358</v>
      </c>
      <c r="C635" s="31">
        <v>0</v>
      </c>
      <c r="D635" s="32">
        <v>6</v>
      </c>
      <c r="E635" s="32">
        <v>12</v>
      </c>
      <c r="F635" s="32">
        <v>9</v>
      </c>
      <c r="G635" s="32">
        <v>27</v>
      </c>
    </row>
    <row r="636" spans="1:12">
      <c r="A636" s="30"/>
      <c r="B636" s="25" t="s">
        <v>359</v>
      </c>
      <c r="C636" s="31">
        <v>0</v>
      </c>
      <c r="D636" s="32">
        <v>8</v>
      </c>
      <c r="E636" s="32">
        <v>12</v>
      </c>
      <c r="F636" s="32">
        <v>7</v>
      </c>
      <c r="G636" s="32">
        <v>27</v>
      </c>
    </row>
    <row r="637" spans="1:12">
      <c r="A637" s="30"/>
      <c r="B637" s="25" t="s">
        <v>360</v>
      </c>
      <c r="C637" s="31">
        <v>0</v>
      </c>
      <c r="D637" s="32">
        <v>8</v>
      </c>
      <c r="E637" s="32">
        <v>12</v>
      </c>
      <c r="F637" s="32">
        <v>7</v>
      </c>
      <c r="G637" s="32">
        <v>27</v>
      </c>
    </row>
    <row r="638" spans="1:12">
      <c r="A638" s="30"/>
      <c r="B638" s="25" t="s">
        <v>361</v>
      </c>
      <c r="C638" s="31">
        <v>0</v>
      </c>
      <c r="D638" s="32">
        <v>11</v>
      </c>
      <c r="E638" s="32">
        <v>8</v>
      </c>
      <c r="F638" s="32">
        <v>9</v>
      </c>
      <c r="G638" s="32">
        <v>28</v>
      </c>
    </row>
    <row r="639" spans="1:12">
      <c r="A639" s="30"/>
      <c r="B639" s="25" t="s">
        <v>362</v>
      </c>
      <c r="C639" s="31">
        <v>0</v>
      </c>
      <c r="D639" s="32">
        <v>6</v>
      </c>
      <c r="E639" s="32">
        <v>10</v>
      </c>
      <c r="F639" s="32">
        <v>11</v>
      </c>
      <c r="G639" s="32">
        <v>27</v>
      </c>
    </row>
    <row r="640" spans="1:12">
      <c r="A640" s="30"/>
      <c r="B640" s="25" t="s">
        <v>363</v>
      </c>
      <c r="C640" s="31">
        <v>0</v>
      </c>
      <c r="D640" s="32">
        <v>5</v>
      </c>
      <c r="E640" s="32">
        <v>6</v>
      </c>
      <c r="F640" s="32">
        <v>10</v>
      </c>
      <c r="G640" s="32">
        <v>21</v>
      </c>
    </row>
    <row r="641" spans="1:7">
      <c r="A641" s="30"/>
      <c r="B641" s="25" t="s">
        <v>364</v>
      </c>
      <c r="C641" s="31">
        <v>0</v>
      </c>
      <c r="D641" s="32">
        <v>5</v>
      </c>
      <c r="E641" s="32">
        <v>12</v>
      </c>
      <c r="F641" s="32">
        <v>17</v>
      </c>
      <c r="G641" s="32">
        <v>34</v>
      </c>
    </row>
    <row r="642" spans="1:7">
      <c r="A642" s="30"/>
      <c r="B642" s="25" t="s">
        <v>365</v>
      </c>
      <c r="C642" s="31">
        <v>0</v>
      </c>
      <c r="D642" s="32">
        <v>8</v>
      </c>
      <c r="E642" s="32">
        <v>8</v>
      </c>
      <c r="F642" s="32">
        <v>16</v>
      </c>
      <c r="G642" s="32">
        <v>32</v>
      </c>
    </row>
    <row r="643" spans="1:7">
      <c r="A643" s="30"/>
      <c r="B643" s="25" t="s">
        <v>366</v>
      </c>
      <c r="C643" s="31">
        <v>0</v>
      </c>
      <c r="D643" s="32">
        <v>5</v>
      </c>
      <c r="E643" s="32">
        <v>10</v>
      </c>
      <c r="F643" s="32">
        <v>13</v>
      </c>
      <c r="G643" s="32">
        <v>28</v>
      </c>
    </row>
    <row r="644" spans="1:7">
      <c r="A644" s="30"/>
      <c r="B644" s="25" t="s">
        <v>367</v>
      </c>
      <c r="C644" s="31">
        <v>0</v>
      </c>
      <c r="D644" s="32">
        <v>11</v>
      </c>
      <c r="E644" s="32">
        <v>9</v>
      </c>
      <c r="F644" s="32">
        <v>16</v>
      </c>
      <c r="G644" s="32">
        <v>36</v>
      </c>
    </row>
    <row r="645" spans="1:7">
      <c r="A645" s="30"/>
      <c r="B645" s="25" t="s">
        <v>368</v>
      </c>
      <c r="C645" s="31">
        <v>0</v>
      </c>
      <c r="D645" s="32">
        <v>14</v>
      </c>
      <c r="E645" s="32">
        <v>10</v>
      </c>
      <c r="F645" s="32">
        <v>16</v>
      </c>
      <c r="G645" s="32">
        <v>40</v>
      </c>
    </row>
    <row r="646" spans="1:7">
      <c r="A646" s="30"/>
      <c r="B646" s="25" t="s">
        <v>369</v>
      </c>
      <c r="C646" s="31">
        <v>0</v>
      </c>
      <c r="D646" s="32">
        <v>9</v>
      </c>
      <c r="E646" s="32">
        <v>10</v>
      </c>
      <c r="F646" s="32">
        <v>16</v>
      </c>
      <c r="G646" s="32">
        <v>35</v>
      </c>
    </row>
    <row r="647" spans="1:7">
      <c r="A647" s="30"/>
      <c r="B647" s="25" t="s">
        <v>370</v>
      </c>
      <c r="C647" s="31">
        <v>0</v>
      </c>
      <c r="D647" s="32">
        <v>8</v>
      </c>
      <c r="E647" s="32">
        <v>5</v>
      </c>
      <c r="F647" s="32">
        <v>19</v>
      </c>
      <c r="G647" s="32">
        <v>32</v>
      </c>
    </row>
    <row r="648" spans="1:7">
      <c r="A648" s="30"/>
      <c r="B648" s="25" t="s">
        <v>371</v>
      </c>
      <c r="C648" s="31">
        <v>0</v>
      </c>
      <c r="D648" s="32">
        <v>4</v>
      </c>
      <c r="E648" s="32">
        <v>8</v>
      </c>
      <c r="F648" s="32">
        <v>21</v>
      </c>
      <c r="G648" s="32">
        <v>33</v>
      </c>
    </row>
    <row r="649" spans="1:7">
      <c r="A649" s="30"/>
      <c r="B649" s="25" t="s">
        <v>372</v>
      </c>
      <c r="C649" s="31">
        <v>0</v>
      </c>
      <c r="D649" s="32">
        <v>6</v>
      </c>
      <c r="E649" s="32">
        <v>11</v>
      </c>
      <c r="F649" s="32">
        <v>18</v>
      </c>
      <c r="G649" s="32">
        <f>$G$24</f>
        <v>61</v>
      </c>
    </row>
    <row r="650" spans="1:7">
      <c r="A650" s="30"/>
      <c r="B650" s="25" t="s">
        <v>373</v>
      </c>
      <c r="C650" s="31">
        <v>0</v>
      </c>
      <c r="D650" s="32">
        <v>11</v>
      </c>
      <c r="E650" s="32">
        <v>10</v>
      </c>
      <c r="F650" s="32">
        <v>19</v>
      </c>
      <c r="G650" s="32">
        <v>40</v>
      </c>
    </row>
    <row r="651" spans="1:7">
      <c r="A651" s="30"/>
      <c r="B651" s="25" t="s">
        <v>374</v>
      </c>
      <c r="C651" s="31">
        <v>0</v>
      </c>
      <c r="D651" s="32">
        <v>8</v>
      </c>
      <c r="E651" s="32">
        <v>7</v>
      </c>
      <c r="F651" s="32">
        <v>17</v>
      </c>
      <c r="G651" s="32">
        <v>32</v>
      </c>
    </row>
    <row r="652" spans="1:7">
      <c r="A652" s="30"/>
      <c r="B652" s="25" t="s">
        <v>375</v>
      </c>
      <c r="C652" s="31">
        <v>0</v>
      </c>
      <c r="D652" s="32">
        <v>7</v>
      </c>
      <c r="E652" s="32">
        <v>10</v>
      </c>
      <c r="F652" s="32">
        <v>15</v>
      </c>
      <c r="G652" s="32">
        <v>32</v>
      </c>
    </row>
    <row r="653" spans="1:7">
      <c r="A653" s="30"/>
      <c r="B653" s="25" t="s">
        <v>376</v>
      </c>
      <c r="C653" s="31">
        <v>0</v>
      </c>
      <c r="D653" s="32">
        <v>4</v>
      </c>
      <c r="E653" s="32">
        <v>9</v>
      </c>
      <c r="F653" s="32">
        <v>13</v>
      </c>
      <c r="G653" s="32">
        <v>26</v>
      </c>
    </row>
    <row r="654" spans="1:7">
      <c r="A654" s="30"/>
      <c r="B654" s="25" t="s">
        <v>377</v>
      </c>
      <c r="C654" s="31">
        <v>0</v>
      </c>
      <c r="D654" s="32">
        <v>4</v>
      </c>
      <c r="E654" s="32">
        <v>9</v>
      </c>
      <c r="F654" s="32">
        <v>13</v>
      </c>
      <c r="G654" s="32">
        <v>26</v>
      </c>
    </row>
    <row r="655" spans="1:7">
      <c r="A655" s="30"/>
      <c r="B655" s="25" t="s">
        <v>378</v>
      </c>
      <c r="C655" s="31">
        <v>0</v>
      </c>
      <c r="D655" s="32">
        <v>5</v>
      </c>
      <c r="E655" s="32">
        <v>20</v>
      </c>
      <c r="F655" s="32">
        <v>20</v>
      </c>
      <c r="G655" s="32">
        <v>45</v>
      </c>
    </row>
    <row r="656" spans="1:7">
      <c r="A656" s="30"/>
      <c r="B656" s="25" t="s">
        <v>379</v>
      </c>
      <c r="C656" s="31">
        <v>0</v>
      </c>
      <c r="D656" s="32">
        <v>7</v>
      </c>
      <c r="E656" s="32">
        <v>17</v>
      </c>
      <c r="F656" s="32">
        <v>17</v>
      </c>
      <c r="G656" s="32">
        <v>41</v>
      </c>
    </row>
    <row r="657" spans="1:7">
      <c r="A657" s="30"/>
      <c r="B657" s="25" t="s">
        <v>380</v>
      </c>
      <c r="C657" s="31">
        <v>0</v>
      </c>
      <c r="D657" s="32">
        <v>17</v>
      </c>
      <c r="E657" s="32">
        <v>15</v>
      </c>
      <c r="F657" s="32">
        <v>11</v>
      </c>
      <c r="G657" s="32">
        <v>43</v>
      </c>
    </row>
    <row r="658" spans="1:7">
      <c r="A658" s="30"/>
      <c r="B658" s="25" t="s">
        <v>381</v>
      </c>
      <c r="C658" s="31">
        <v>0</v>
      </c>
      <c r="D658" s="32">
        <v>7</v>
      </c>
      <c r="E658" s="32">
        <v>13</v>
      </c>
      <c r="F658" s="32">
        <v>20</v>
      </c>
      <c r="G658" s="32">
        <v>40</v>
      </c>
    </row>
    <row r="659" spans="1:7">
      <c r="A659" s="30"/>
      <c r="B659" s="25" t="s">
        <v>382</v>
      </c>
      <c r="C659" s="31">
        <v>0</v>
      </c>
      <c r="D659" s="32">
        <v>3</v>
      </c>
      <c r="E659" s="32">
        <v>16</v>
      </c>
      <c r="F659" s="32">
        <v>28</v>
      </c>
      <c r="G659" s="32">
        <v>47</v>
      </c>
    </row>
    <row r="660" spans="1:7">
      <c r="A660" s="30"/>
      <c r="B660" s="25" t="s">
        <v>383</v>
      </c>
      <c r="C660" s="31">
        <v>0</v>
      </c>
      <c r="D660" s="32">
        <v>3</v>
      </c>
      <c r="E660" s="32">
        <v>10</v>
      </c>
      <c r="F660" s="32">
        <v>27</v>
      </c>
      <c r="G660" s="32">
        <v>40</v>
      </c>
    </row>
    <row r="661" spans="1:7">
      <c r="A661" s="30"/>
      <c r="B661" s="25" t="s">
        <v>384</v>
      </c>
      <c r="C661" s="31">
        <v>0</v>
      </c>
      <c r="D661" s="32">
        <v>5</v>
      </c>
      <c r="E661" s="32">
        <v>13</v>
      </c>
      <c r="F661" s="32">
        <v>22</v>
      </c>
      <c r="G661" s="32">
        <v>40</v>
      </c>
    </row>
    <row r="662" spans="1:7">
      <c r="A662" s="30"/>
      <c r="B662" s="25" t="s">
        <v>385</v>
      </c>
      <c r="C662" s="31">
        <v>0</v>
      </c>
      <c r="D662" s="32">
        <v>6</v>
      </c>
      <c r="E662" s="32">
        <v>10</v>
      </c>
      <c r="F662" s="32">
        <v>25</v>
      </c>
      <c r="G662" s="32">
        <v>41</v>
      </c>
    </row>
    <row r="663" spans="1:7">
      <c r="A663" s="30"/>
      <c r="B663" s="25" t="s">
        <v>386</v>
      </c>
      <c r="C663" s="31">
        <v>0</v>
      </c>
      <c r="D663" s="32">
        <v>5</v>
      </c>
      <c r="E663" s="32">
        <v>15</v>
      </c>
      <c r="F663" s="32">
        <v>36</v>
      </c>
      <c r="G663" s="32">
        <v>56</v>
      </c>
    </row>
    <row r="664" spans="1:7">
      <c r="A664" s="30"/>
      <c r="B664" s="25" t="s">
        <v>387</v>
      </c>
      <c r="C664" s="31">
        <v>0</v>
      </c>
      <c r="D664" s="32">
        <v>2</v>
      </c>
      <c r="E664" s="32">
        <v>12</v>
      </c>
      <c r="F664" s="32">
        <v>32</v>
      </c>
      <c r="G664" s="32">
        <v>46</v>
      </c>
    </row>
    <row r="665" spans="1:7">
      <c r="A665" s="30"/>
      <c r="B665" s="25" t="s">
        <v>388</v>
      </c>
      <c r="C665" s="31">
        <v>0</v>
      </c>
      <c r="D665" s="32">
        <v>7</v>
      </c>
      <c r="E665" s="32">
        <v>7</v>
      </c>
      <c r="F665" s="32">
        <v>21</v>
      </c>
      <c r="G665" s="32">
        <v>35</v>
      </c>
    </row>
    <row r="666" spans="1:7">
      <c r="B666" s="25" t="s">
        <v>389</v>
      </c>
      <c r="C666" s="31">
        <v>0</v>
      </c>
      <c r="D666" s="32">
        <v>6</v>
      </c>
      <c r="E666" s="32">
        <v>12</v>
      </c>
      <c r="F666" s="32">
        <v>20</v>
      </c>
      <c r="G666" s="32">
        <v>38</v>
      </c>
    </row>
    <row r="667" spans="1:7">
      <c r="B667" s="25" t="s">
        <v>390</v>
      </c>
      <c r="C667" s="31">
        <v>0</v>
      </c>
      <c r="D667" s="32">
        <v>10</v>
      </c>
      <c r="E667" s="32">
        <v>18</v>
      </c>
      <c r="F667" s="32">
        <v>23</v>
      </c>
      <c r="G667" s="32">
        <v>51</v>
      </c>
    </row>
    <row r="668" spans="1:7">
      <c r="B668" s="25" t="s">
        <v>391</v>
      </c>
      <c r="C668" s="31">
        <v>0</v>
      </c>
      <c r="D668" s="32">
        <v>9</v>
      </c>
      <c r="E668" s="32">
        <v>19</v>
      </c>
      <c r="F668" s="32">
        <v>21</v>
      </c>
      <c r="G668" s="32">
        <v>49</v>
      </c>
    </row>
    <row r="669" spans="1:7">
      <c r="B669" s="25" t="s">
        <v>392</v>
      </c>
      <c r="C669" s="31">
        <v>0</v>
      </c>
      <c r="D669" s="32">
        <v>9</v>
      </c>
      <c r="E669" s="32">
        <v>19</v>
      </c>
      <c r="F669" s="32">
        <v>17</v>
      </c>
      <c r="G669" s="32">
        <v>45</v>
      </c>
    </row>
    <row r="670" spans="1:7">
      <c r="B670" s="25" t="s">
        <v>393</v>
      </c>
      <c r="C670" s="31">
        <v>0</v>
      </c>
      <c r="D670" s="32">
        <v>11</v>
      </c>
      <c r="E670" s="32">
        <v>15</v>
      </c>
      <c r="F670" s="32">
        <v>19</v>
      </c>
      <c r="G670" s="32">
        <v>45</v>
      </c>
    </row>
    <row r="671" spans="1:7">
      <c r="B671" s="25" t="s">
        <v>394</v>
      </c>
      <c r="C671" s="31">
        <v>0</v>
      </c>
      <c r="D671" s="32">
        <v>10</v>
      </c>
      <c r="E671" s="32">
        <v>15</v>
      </c>
      <c r="F671" s="32">
        <v>17</v>
      </c>
      <c r="G671" s="32">
        <v>42</v>
      </c>
    </row>
    <row r="672" spans="1:7">
      <c r="B672" s="25" t="s">
        <v>395</v>
      </c>
      <c r="C672" s="31">
        <v>0</v>
      </c>
      <c r="D672" s="32">
        <v>10</v>
      </c>
      <c r="E672" s="32">
        <v>15</v>
      </c>
      <c r="F672" s="32">
        <v>17</v>
      </c>
      <c r="G672" s="32">
        <v>42</v>
      </c>
    </row>
    <row r="673" spans="2:7">
      <c r="B673" s="25" t="s">
        <v>396</v>
      </c>
      <c r="C673" s="31">
        <v>0</v>
      </c>
      <c r="D673" s="32">
        <v>13</v>
      </c>
      <c r="E673" s="32">
        <v>17</v>
      </c>
      <c r="F673" s="32">
        <v>19</v>
      </c>
      <c r="G673" s="32">
        <v>49</v>
      </c>
    </row>
    <row r="674" spans="2:7">
      <c r="B674" s="25" t="s">
        <v>397</v>
      </c>
      <c r="C674" s="31">
        <v>0</v>
      </c>
      <c r="D674" s="32">
        <v>13</v>
      </c>
      <c r="E674" s="32">
        <v>17</v>
      </c>
      <c r="F674" s="32">
        <v>19</v>
      </c>
      <c r="G674" s="32">
        <v>49</v>
      </c>
    </row>
    <row r="675" spans="2:7">
      <c r="B675" s="25" t="s">
        <v>398</v>
      </c>
      <c r="C675" s="31">
        <v>0</v>
      </c>
      <c r="D675" s="32">
        <v>15</v>
      </c>
      <c r="E675" s="32">
        <v>15</v>
      </c>
      <c r="F675" s="32">
        <v>19</v>
      </c>
      <c r="G675" s="32">
        <v>49</v>
      </c>
    </row>
    <row r="676" spans="2:7">
      <c r="B676" s="25" t="s">
        <v>399</v>
      </c>
      <c r="C676" s="31">
        <v>0</v>
      </c>
      <c r="D676" s="32">
        <v>12</v>
      </c>
      <c r="E676" s="32">
        <v>15</v>
      </c>
      <c r="F676" s="32">
        <v>19</v>
      </c>
      <c r="G676" s="32">
        <v>46</v>
      </c>
    </row>
    <row r="677" spans="2:7">
      <c r="B677" s="25" t="s">
        <v>400</v>
      </c>
      <c r="C677" s="31">
        <v>0</v>
      </c>
      <c r="D677" s="32">
        <v>13</v>
      </c>
      <c r="E677" s="32">
        <v>10</v>
      </c>
      <c r="F677" s="32">
        <v>13</v>
      </c>
      <c r="G677" s="32">
        <v>36</v>
      </c>
    </row>
    <row r="678" spans="2:7">
      <c r="B678" s="25" t="s">
        <v>401</v>
      </c>
      <c r="C678" s="31">
        <v>0</v>
      </c>
      <c r="D678" s="32">
        <v>12</v>
      </c>
      <c r="E678" s="32">
        <v>8</v>
      </c>
      <c r="F678" s="32">
        <v>19</v>
      </c>
      <c r="G678" s="32">
        <v>39</v>
      </c>
    </row>
    <row r="679" spans="2:7">
      <c r="B679" s="25" t="s">
        <v>402</v>
      </c>
      <c r="C679" s="31">
        <v>0</v>
      </c>
      <c r="D679" s="32">
        <v>13</v>
      </c>
      <c r="E679" s="32">
        <v>10</v>
      </c>
      <c r="F679" s="32">
        <v>18</v>
      </c>
      <c r="G679" s="32">
        <v>41</v>
      </c>
    </row>
    <row r="680" spans="2:7">
      <c r="B680" s="25" t="s">
        <v>403</v>
      </c>
      <c r="C680" s="31">
        <v>0</v>
      </c>
      <c r="D680" s="32">
        <v>8</v>
      </c>
      <c r="E680" s="32">
        <v>17</v>
      </c>
      <c r="F680" s="32">
        <v>21</v>
      </c>
      <c r="G680" s="32">
        <v>46</v>
      </c>
    </row>
    <row r="681" spans="2:7">
      <c r="B681" s="25" t="s">
        <v>404</v>
      </c>
      <c r="C681" s="31">
        <v>0</v>
      </c>
      <c r="D681" s="32">
        <v>7</v>
      </c>
      <c r="E681" s="32">
        <v>13</v>
      </c>
      <c r="F681" s="32">
        <v>24</v>
      </c>
      <c r="G681" s="32">
        <v>44</v>
      </c>
    </row>
    <row r="682" spans="2:7">
      <c r="B682" s="25" t="s">
        <v>405</v>
      </c>
      <c r="C682" s="31">
        <v>0</v>
      </c>
      <c r="D682" s="32">
        <v>7</v>
      </c>
      <c r="E682" s="32">
        <v>13</v>
      </c>
      <c r="F682" s="32">
        <v>24</v>
      </c>
      <c r="G682" s="32">
        <v>44</v>
      </c>
    </row>
    <row r="683" spans="2:7">
      <c r="B683" s="25" t="s">
        <v>406</v>
      </c>
      <c r="C683" s="31">
        <v>0</v>
      </c>
      <c r="D683" s="32">
        <v>6</v>
      </c>
      <c r="E683" s="32">
        <v>13</v>
      </c>
      <c r="F683" s="32">
        <v>16</v>
      </c>
      <c r="G683" s="32">
        <v>35</v>
      </c>
    </row>
    <row r="684" spans="2:7">
      <c r="B684" s="25" t="s">
        <v>407</v>
      </c>
      <c r="C684" s="31">
        <v>0</v>
      </c>
      <c r="D684" s="32">
        <v>6</v>
      </c>
      <c r="E684" s="32">
        <v>13</v>
      </c>
      <c r="F684" s="32">
        <v>16</v>
      </c>
      <c r="G684" s="32">
        <v>35</v>
      </c>
    </row>
    <row r="685" spans="2:7">
      <c r="B685" s="25" t="s">
        <v>408</v>
      </c>
      <c r="C685" s="31">
        <v>0</v>
      </c>
      <c r="D685" s="32">
        <v>5</v>
      </c>
      <c r="E685" s="32">
        <v>14</v>
      </c>
      <c r="F685" s="32">
        <v>14</v>
      </c>
      <c r="G685" s="32">
        <v>33</v>
      </c>
    </row>
    <row r="686" spans="2:7">
      <c r="B686" s="25" t="s">
        <v>409</v>
      </c>
      <c r="C686" s="31">
        <v>0</v>
      </c>
      <c r="D686" s="32">
        <v>7</v>
      </c>
      <c r="E686" s="32">
        <v>11</v>
      </c>
      <c r="F686" s="32">
        <v>11</v>
      </c>
      <c r="G686" s="32">
        <v>29</v>
      </c>
    </row>
    <row r="687" spans="2:7">
      <c r="B687" s="25" t="s">
        <v>410</v>
      </c>
      <c r="C687" s="31">
        <v>0</v>
      </c>
      <c r="D687" s="32">
        <v>8</v>
      </c>
      <c r="E687" s="32">
        <v>10</v>
      </c>
      <c r="F687" s="32">
        <v>13</v>
      </c>
      <c r="G687" s="32">
        <v>31</v>
      </c>
    </row>
    <row r="688" spans="2:7">
      <c r="B688" s="25" t="s">
        <v>411</v>
      </c>
      <c r="C688" s="31">
        <v>0</v>
      </c>
      <c r="D688" s="32">
        <v>5</v>
      </c>
      <c r="E688" s="32">
        <v>12</v>
      </c>
      <c r="F688" s="32">
        <v>13</v>
      </c>
      <c r="G688" s="32">
        <v>30</v>
      </c>
    </row>
    <row r="689" spans="2:7">
      <c r="B689" s="25" t="s">
        <v>412</v>
      </c>
      <c r="C689" s="31">
        <v>0</v>
      </c>
      <c r="D689" s="32">
        <v>8</v>
      </c>
      <c r="E689" s="32">
        <v>8</v>
      </c>
      <c r="F689" s="32">
        <v>14</v>
      </c>
      <c r="G689" s="32">
        <v>30</v>
      </c>
    </row>
    <row r="690" spans="2:7">
      <c r="B690" s="25" t="s">
        <v>413</v>
      </c>
      <c r="C690" s="31">
        <v>0</v>
      </c>
      <c r="D690" s="32">
        <v>5</v>
      </c>
      <c r="E690" s="32">
        <v>8</v>
      </c>
      <c r="F690" s="32">
        <v>11</v>
      </c>
      <c r="G690" s="32">
        <v>24</v>
      </c>
    </row>
    <row r="691" spans="2:7">
      <c r="B691" s="25" t="s">
        <v>414</v>
      </c>
      <c r="C691" s="31">
        <v>0</v>
      </c>
      <c r="D691" s="32">
        <v>3</v>
      </c>
      <c r="E691" s="32">
        <v>8</v>
      </c>
      <c r="F691" s="32">
        <v>13</v>
      </c>
      <c r="G691" s="32">
        <v>24</v>
      </c>
    </row>
    <row r="692" spans="2:7">
      <c r="B692" s="25" t="s">
        <v>415</v>
      </c>
      <c r="C692" s="31">
        <v>0</v>
      </c>
      <c r="D692" s="32">
        <v>4</v>
      </c>
      <c r="E692" s="32">
        <v>9</v>
      </c>
      <c r="F692" s="32">
        <v>21</v>
      </c>
      <c r="G692" s="32">
        <v>34</v>
      </c>
    </row>
    <row r="693" spans="2:7">
      <c r="B693" s="25" t="s">
        <v>416</v>
      </c>
      <c r="C693" s="31">
        <v>0</v>
      </c>
      <c r="D693" s="32">
        <v>4</v>
      </c>
      <c r="E693" s="32">
        <v>10</v>
      </c>
      <c r="F693" s="32">
        <v>17</v>
      </c>
      <c r="G693" s="32">
        <v>31</v>
      </c>
    </row>
    <row r="694" spans="2:7">
      <c r="B694" s="25" t="s">
        <v>417</v>
      </c>
      <c r="C694" s="31">
        <v>0</v>
      </c>
      <c r="D694" s="32">
        <v>4</v>
      </c>
      <c r="E694" s="32">
        <v>8</v>
      </c>
      <c r="F694" s="32">
        <v>10</v>
      </c>
      <c r="G694" s="32">
        <v>22</v>
      </c>
    </row>
    <row r="695" spans="2:7">
      <c r="B695" s="25" t="s">
        <v>418</v>
      </c>
      <c r="C695" s="31">
        <v>0</v>
      </c>
      <c r="D695" s="32">
        <v>10</v>
      </c>
      <c r="E695" s="32">
        <v>7</v>
      </c>
      <c r="F695" s="32">
        <v>20</v>
      </c>
      <c r="G695" s="32">
        <v>37</v>
      </c>
    </row>
    <row r="696" spans="2:7">
      <c r="B696" s="25" t="s">
        <v>419</v>
      </c>
      <c r="C696" s="31">
        <v>0</v>
      </c>
      <c r="D696" s="32">
        <v>10</v>
      </c>
      <c r="E696" s="32">
        <v>4</v>
      </c>
      <c r="F696" s="32">
        <v>23</v>
      </c>
      <c r="G696" s="32">
        <v>37</v>
      </c>
    </row>
    <row r="697" spans="2:7">
      <c r="B697" s="25" t="s">
        <v>420</v>
      </c>
      <c r="C697" s="31">
        <v>0</v>
      </c>
      <c r="D697" s="32">
        <v>9</v>
      </c>
      <c r="E697" s="32">
        <v>8</v>
      </c>
      <c r="F697" s="32">
        <v>25</v>
      </c>
      <c r="G697" s="32">
        <v>42</v>
      </c>
    </row>
    <row r="698" spans="2:7">
      <c r="B698" s="25" t="s">
        <v>421</v>
      </c>
      <c r="C698" s="31">
        <v>0</v>
      </c>
      <c r="D698" s="32">
        <v>6</v>
      </c>
      <c r="E698" s="32">
        <v>9</v>
      </c>
      <c r="F698" s="32">
        <v>22</v>
      </c>
      <c r="G698" s="32">
        <v>37</v>
      </c>
    </row>
    <row r="699" spans="2:7">
      <c r="B699" s="25" t="s">
        <v>422</v>
      </c>
      <c r="C699" s="31">
        <v>0</v>
      </c>
      <c r="D699" s="32">
        <v>5</v>
      </c>
      <c r="E699" s="32">
        <v>11</v>
      </c>
      <c r="F699" s="32">
        <v>18</v>
      </c>
      <c r="G699" s="32">
        <v>34</v>
      </c>
    </row>
    <row r="700" spans="2:7">
      <c r="B700" s="25" t="s">
        <v>423</v>
      </c>
      <c r="C700" s="31">
        <v>0</v>
      </c>
      <c r="D700" s="32">
        <v>4</v>
      </c>
      <c r="E700" s="32">
        <v>8</v>
      </c>
      <c r="F700" s="32">
        <v>10</v>
      </c>
      <c r="G700" s="32">
        <v>22</v>
      </c>
    </row>
    <row r="701" spans="2:7">
      <c r="B701" s="25" t="s">
        <v>424</v>
      </c>
      <c r="C701" s="31">
        <v>0</v>
      </c>
      <c r="D701" s="32">
        <v>4</v>
      </c>
      <c r="E701" s="32">
        <v>7</v>
      </c>
      <c r="F701" s="32">
        <v>12</v>
      </c>
      <c r="G701" s="32">
        <v>23</v>
      </c>
    </row>
    <row r="702" spans="2:7">
      <c r="B702" s="25" t="s">
        <v>425</v>
      </c>
      <c r="C702" s="31">
        <v>0</v>
      </c>
      <c r="D702" s="32">
        <v>2</v>
      </c>
      <c r="E702" s="32">
        <v>14</v>
      </c>
      <c r="F702" s="32">
        <v>21</v>
      </c>
      <c r="G702" s="32">
        <v>37</v>
      </c>
    </row>
    <row r="703" spans="2:7">
      <c r="B703" s="25" t="s">
        <v>426</v>
      </c>
      <c r="C703" s="31">
        <v>0</v>
      </c>
      <c r="D703" s="32">
        <v>7</v>
      </c>
      <c r="E703" s="32">
        <v>14</v>
      </c>
      <c r="F703" s="32">
        <v>16</v>
      </c>
      <c r="G703" s="32">
        <v>37</v>
      </c>
    </row>
    <row r="704" spans="2:7">
      <c r="B704" s="25" t="s">
        <v>427</v>
      </c>
      <c r="C704" s="31">
        <v>0</v>
      </c>
      <c r="D704" s="32">
        <f>$D$24</f>
        <v>34</v>
      </c>
      <c r="E704" s="32">
        <f>$E$24</f>
        <v>8</v>
      </c>
      <c r="F704" s="32">
        <f>$F$24</f>
        <v>14</v>
      </c>
      <c r="G704" s="32">
        <f>$G$24</f>
        <v>61</v>
      </c>
    </row>
    <row r="705" spans="2:7">
      <c r="B705" s="25" t="s">
        <v>428</v>
      </c>
      <c r="C705" s="31">
        <v>0</v>
      </c>
      <c r="D705" s="32">
        <v>9</v>
      </c>
      <c r="E705" s="32">
        <v>10</v>
      </c>
      <c r="F705" s="32">
        <v>12</v>
      </c>
      <c r="G705" s="32">
        <v>31</v>
      </c>
    </row>
    <row r="706" spans="2:7">
      <c r="B706" s="25" t="s">
        <v>429</v>
      </c>
      <c r="C706" s="31">
        <v>0</v>
      </c>
      <c r="D706" s="32">
        <v>13</v>
      </c>
      <c r="E706" s="32">
        <v>14</v>
      </c>
      <c r="F706" s="32">
        <v>15</v>
      </c>
      <c r="G706" s="32">
        <v>42</v>
      </c>
    </row>
    <row r="707" spans="2:7">
      <c r="B707" s="25" t="s">
        <v>430</v>
      </c>
      <c r="C707" s="31">
        <v>0</v>
      </c>
      <c r="D707" s="32">
        <v>10</v>
      </c>
      <c r="E707" s="32">
        <v>13</v>
      </c>
      <c r="F707" s="32">
        <v>15</v>
      </c>
      <c r="G707" s="32">
        <v>38</v>
      </c>
    </row>
    <row r="708" spans="2:7">
      <c r="B708" s="25" t="s">
        <v>431</v>
      </c>
      <c r="C708" s="31">
        <v>0</v>
      </c>
      <c r="D708" s="32">
        <v>11</v>
      </c>
      <c r="E708" s="32">
        <v>14</v>
      </c>
      <c r="F708" s="32">
        <v>11</v>
      </c>
      <c r="G708" s="32">
        <v>36</v>
      </c>
    </row>
    <row r="709" spans="2:7">
      <c r="B709" s="25" t="s">
        <v>432</v>
      </c>
      <c r="C709" s="31">
        <v>0</v>
      </c>
      <c r="D709" s="32">
        <v>10</v>
      </c>
      <c r="E709" s="32">
        <v>15</v>
      </c>
      <c r="F709" s="32">
        <v>12</v>
      </c>
      <c r="G709" s="32">
        <v>37</v>
      </c>
    </row>
    <row r="710" spans="2:7">
      <c r="B710" s="25" t="s">
        <v>433</v>
      </c>
      <c r="C710" s="31">
        <v>0</v>
      </c>
      <c r="D710" s="32">
        <v>8</v>
      </c>
      <c r="E710" s="32">
        <v>7</v>
      </c>
      <c r="F710" s="32">
        <v>15</v>
      </c>
      <c r="G710" s="32">
        <v>30</v>
      </c>
    </row>
    <row r="711" spans="2:7">
      <c r="B711" s="25" t="s">
        <v>434</v>
      </c>
      <c r="C711" s="31">
        <v>0</v>
      </c>
      <c r="D711" s="32">
        <v>5</v>
      </c>
      <c r="E711" s="32">
        <v>8</v>
      </c>
      <c r="F711" s="32">
        <v>21</v>
      </c>
      <c r="G711" s="32">
        <v>34</v>
      </c>
    </row>
    <row r="712" spans="2:7">
      <c r="B712" s="25" t="s">
        <v>435</v>
      </c>
      <c r="C712" s="31">
        <v>0</v>
      </c>
      <c r="D712" s="32">
        <v>4</v>
      </c>
      <c r="E712" s="32">
        <v>12</v>
      </c>
      <c r="F712" s="32">
        <v>21</v>
      </c>
      <c r="G712" s="32">
        <v>37</v>
      </c>
    </row>
    <row r="713" spans="2:7">
      <c r="B713" s="25" t="s">
        <v>436</v>
      </c>
      <c r="C713" s="31">
        <v>0</v>
      </c>
      <c r="D713" s="32">
        <v>8</v>
      </c>
      <c r="E713" s="32">
        <v>12</v>
      </c>
      <c r="F713" s="32">
        <v>19</v>
      </c>
      <c r="G713" s="32">
        <v>39</v>
      </c>
    </row>
    <row r="714" spans="2:7">
      <c r="B714" s="25" t="s">
        <v>437</v>
      </c>
      <c r="C714" s="31">
        <v>0</v>
      </c>
      <c r="D714" s="32">
        <v>10</v>
      </c>
      <c r="E714" s="32">
        <v>10</v>
      </c>
      <c r="F714" s="32">
        <v>19</v>
      </c>
      <c r="G714" s="32">
        <v>39</v>
      </c>
    </row>
    <row r="715" spans="2:7">
      <c r="B715" s="25" t="s">
        <v>438</v>
      </c>
      <c r="C715" s="31">
        <v>0</v>
      </c>
      <c r="D715" s="32">
        <v>13</v>
      </c>
      <c r="E715" s="32">
        <v>17</v>
      </c>
      <c r="F715" s="32">
        <v>17</v>
      </c>
      <c r="G715" s="32">
        <v>47</v>
      </c>
    </row>
    <row r="716" spans="2:7">
      <c r="B716" s="25" t="s">
        <v>439</v>
      </c>
      <c r="C716" s="31">
        <v>0</v>
      </c>
      <c r="D716" s="32">
        <v>12</v>
      </c>
      <c r="E716" s="32">
        <v>12</v>
      </c>
      <c r="F716" s="32">
        <v>12</v>
      </c>
      <c r="G716" s="32">
        <v>36</v>
      </c>
    </row>
    <row r="717" spans="2:7">
      <c r="B717" s="25" t="s">
        <v>440</v>
      </c>
      <c r="C717" s="31">
        <v>0</v>
      </c>
      <c r="D717" s="32">
        <v>8</v>
      </c>
      <c r="E717" s="32">
        <v>17</v>
      </c>
      <c r="F717" s="32">
        <v>14</v>
      </c>
      <c r="G717" s="32">
        <v>39</v>
      </c>
    </row>
    <row r="718" spans="2:7">
      <c r="B718" s="25" t="s">
        <v>441</v>
      </c>
      <c r="C718" s="31">
        <v>0</v>
      </c>
      <c r="D718" s="32">
        <v>8</v>
      </c>
      <c r="E718" s="32">
        <v>15</v>
      </c>
      <c r="F718" s="32">
        <v>20</v>
      </c>
      <c r="G718" s="32">
        <v>43</v>
      </c>
    </row>
    <row r="719" spans="2:7">
      <c r="B719" s="25" t="s">
        <v>442</v>
      </c>
      <c r="C719" s="31">
        <v>0</v>
      </c>
      <c r="D719" s="32">
        <v>4</v>
      </c>
      <c r="E719" s="32">
        <v>18</v>
      </c>
      <c r="F719" s="32">
        <v>23</v>
      </c>
      <c r="G719" s="32">
        <v>45</v>
      </c>
    </row>
    <row r="720" spans="2:7">
      <c r="B720" s="25" t="s">
        <v>443</v>
      </c>
      <c r="C720" s="31">
        <v>0</v>
      </c>
      <c r="D720" s="32">
        <v>4</v>
      </c>
      <c r="E720" s="32">
        <v>5</v>
      </c>
      <c r="F720" s="32">
        <v>12</v>
      </c>
      <c r="G720" s="32">
        <v>21</v>
      </c>
    </row>
    <row r="721" spans="2:7">
      <c r="B721" s="25" t="s">
        <v>444</v>
      </c>
      <c r="C721" s="31">
        <v>0</v>
      </c>
      <c r="D721" s="32">
        <v>9</v>
      </c>
      <c r="E721" s="32">
        <v>5</v>
      </c>
      <c r="F721" s="32">
        <v>18</v>
      </c>
      <c r="G721" s="32">
        <v>32</v>
      </c>
    </row>
    <row r="722" spans="2:7">
      <c r="B722" s="25" t="s">
        <v>445</v>
      </c>
      <c r="C722" s="31">
        <v>0</v>
      </c>
      <c r="D722" s="32">
        <v>9</v>
      </c>
      <c r="E722" s="32">
        <v>2</v>
      </c>
      <c r="F722" s="32">
        <v>13</v>
      </c>
      <c r="G722" s="32">
        <v>24</v>
      </c>
    </row>
    <row r="723" spans="2:7">
      <c r="B723" s="25" t="s">
        <v>446</v>
      </c>
      <c r="C723" s="31">
        <v>0</v>
      </c>
      <c r="D723" s="32">
        <v>7</v>
      </c>
      <c r="E723" s="32">
        <v>7</v>
      </c>
      <c r="F723" s="32">
        <v>7</v>
      </c>
      <c r="G723" s="32">
        <v>21</v>
      </c>
    </row>
    <row r="724" spans="2:7">
      <c r="B724" s="25" t="s">
        <v>447</v>
      </c>
      <c r="C724" s="31">
        <v>0</v>
      </c>
      <c r="D724" s="32">
        <v>8</v>
      </c>
      <c r="E724" s="32">
        <v>7</v>
      </c>
      <c r="F724" s="32">
        <v>9</v>
      </c>
      <c r="G724" s="32">
        <v>24</v>
      </c>
    </row>
    <row r="725" spans="2:7">
      <c r="B725" s="25" t="s">
        <v>448</v>
      </c>
      <c r="C725" s="31">
        <v>0</v>
      </c>
      <c r="D725" s="32">
        <v>5</v>
      </c>
      <c r="E725" s="32">
        <v>12</v>
      </c>
      <c r="F725" s="32">
        <v>14</v>
      </c>
      <c r="G725" s="32">
        <v>30</v>
      </c>
    </row>
    <row r="726" spans="2:7">
      <c r="B726" s="25" t="s">
        <v>449</v>
      </c>
      <c r="C726" s="31">
        <v>0</v>
      </c>
      <c r="D726" s="32">
        <v>10</v>
      </c>
      <c r="E726" s="32">
        <v>11</v>
      </c>
      <c r="F726" s="32">
        <v>12</v>
      </c>
      <c r="G726" s="32">
        <v>33</v>
      </c>
    </row>
    <row r="727" spans="2:7">
      <c r="B727" s="25" t="s">
        <v>450</v>
      </c>
      <c r="C727" s="31">
        <v>0</v>
      </c>
      <c r="D727" s="32">
        <v>7</v>
      </c>
      <c r="E727" s="32">
        <v>11</v>
      </c>
      <c r="F727" s="32">
        <v>18</v>
      </c>
      <c r="G727" s="32">
        <v>36</v>
      </c>
    </row>
    <row r="728" spans="2:7">
      <c r="B728" s="25" t="s">
        <v>451</v>
      </c>
      <c r="C728" s="31">
        <v>0</v>
      </c>
      <c r="D728" s="32">
        <v>8</v>
      </c>
      <c r="E728" s="32">
        <v>15</v>
      </c>
      <c r="F728" s="32">
        <v>24</v>
      </c>
      <c r="G728" s="32">
        <v>47</v>
      </c>
    </row>
    <row r="729" spans="2:7">
      <c r="B729" s="25" t="s">
        <v>452</v>
      </c>
      <c r="C729" s="31">
        <v>0</v>
      </c>
      <c r="D729" s="32">
        <v>5</v>
      </c>
      <c r="E729" s="32">
        <v>13</v>
      </c>
      <c r="F729" s="32">
        <v>17</v>
      </c>
      <c r="G729" s="32">
        <v>35</v>
      </c>
    </row>
    <row r="730" spans="2:7">
      <c r="B730" s="25" t="s">
        <v>453</v>
      </c>
      <c r="C730" s="31">
        <v>0</v>
      </c>
      <c r="D730" s="32">
        <v>6</v>
      </c>
      <c r="E730" s="32">
        <v>12</v>
      </c>
      <c r="F730" s="32">
        <v>16</v>
      </c>
      <c r="G730" s="32">
        <v>34</v>
      </c>
    </row>
    <row r="731" spans="2:7">
      <c r="B731" s="25" t="s">
        <v>454</v>
      </c>
      <c r="C731" s="31">
        <v>0</v>
      </c>
      <c r="D731" s="32">
        <v>10</v>
      </c>
      <c r="E731" s="32">
        <v>12</v>
      </c>
      <c r="F731" s="32">
        <v>16</v>
      </c>
      <c r="G731" s="32">
        <v>38</v>
      </c>
    </row>
    <row r="732" spans="2:7">
      <c r="B732" s="25" t="s">
        <v>455</v>
      </c>
      <c r="C732" s="31">
        <v>0</v>
      </c>
      <c r="D732" s="32">
        <v>11</v>
      </c>
      <c r="E732" s="32">
        <v>8</v>
      </c>
      <c r="F732" s="32">
        <v>20</v>
      </c>
      <c r="G732" s="32">
        <v>39</v>
      </c>
    </row>
    <row r="733" spans="2:7">
      <c r="B733" s="25" t="s">
        <v>456</v>
      </c>
      <c r="C733" s="31">
        <v>0</v>
      </c>
      <c r="D733" s="32">
        <v>11</v>
      </c>
      <c r="E733" s="32">
        <v>8</v>
      </c>
      <c r="F733" s="32">
        <v>20</v>
      </c>
      <c r="G733" s="32">
        <v>39</v>
      </c>
    </row>
    <row r="734" spans="2:7">
      <c r="B734" s="25" t="s">
        <v>457</v>
      </c>
      <c r="C734" s="31">
        <v>0</v>
      </c>
      <c r="D734" s="32">
        <v>14</v>
      </c>
      <c r="E734" s="32">
        <v>7</v>
      </c>
      <c r="F734" s="32">
        <v>10</v>
      </c>
      <c r="G734" s="32">
        <v>31</v>
      </c>
    </row>
    <row r="735" spans="2:7">
      <c r="B735" s="25" t="s">
        <v>458</v>
      </c>
      <c r="C735" s="31">
        <v>0</v>
      </c>
      <c r="D735" s="32">
        <v>14</v>
      </c>
      <c r="E735" s="32">
        <v>7</v>
      </c>
      <c r="F735" s="32">
        <v>10</v>
      </c>
      <c r="G735" s="32">
        <v>31</v>
      </c>
    </row>
    <row r="736" spans="2:7">
      <c r="B736" s="25" t="s">
        <v>459</v>
      </c>
      <c r="C736" s="31">
        <v>0</v>
      </c>
      <c r="D736" s="32">
        <v>14</v>
      </c>
      <c r="E736" s="32">
        <v>12</v>
      </c>
      <c r="F736" s="32">
        <v>17</v>
      </c>
      <c r="G736" s="32">
        <v>43</v>
      </c>
    </row>
    <row r="737" spans="2:7">
      <c r="B737" s="25" t="s">
        <v>460</v>
      </c>
      <c r="C737" s="31">
        <v>0</v>
      </c>
      <c r="D737" s="32">
        <v>12</v>
      </c>
      <c r="E737" s="32">
        <v>7</v>
      </c>
      <c r="F737" s="32">
        <v>21</v>
      </c>
      <c r="G737" s="32">
        <v>40</v>
      </c>
    </row>
    <row r="738" spans="2:7">
      <c r="B738" s="25" t="s">
        <v>461</v>
      </c>
      <c r="C738" s="31">
        <v>0</v>
      </c>
      <c r="D738" s="32">
        <v>12</v>
      </c>
      <c r="E738" s="32">
        <v>4</v>
      </c>
      <c r="F738" s="32">
        <v>16</v>
      </c>
      <c r="G738" s="32">
        <v>32</v>
      </c>
    </row>
    <row r="739" spans="2:7">
      <c r="B739" s="25" t="s">
        <v>462</v>
      </c>
      <c r="C739" s="31">
        <v>0</v>
      </c>
      <c r="D739" s="32">
        <v>7</v>
      </c>
      <c r="E739" s="32">
        <v>6</v>
      </c>
      <c r="F739" s="32">
        <v>16</v>
      </c>
      <c r="G739" s="32">
        <v>29</v>
      </c>
    </row>
    <row r="740" spans="2:7">
      <c r="B740" s="25" t="s">
        <v>463</v>
      </c>
      <c r="C740" s="31">
        <v>0</v>
      </c>
      <c r="D740" s="32">
        <v>7</v>
      </c>
      <c r="E740" s="32">
        <v>5</v>
      </c>
      <c r="F740" s="32">
        <v>12</v>
      </c>
      <c r="G740" s="32">
        <v>24</v>
      </c>
    </row>
    <row r="741" spans="2:7">
      <c r="B741" s="25" t="s">
        <v>464</v>
      </c>
      <c r="C741" s="31">
        <v>0</v>
      </c>
      <c r="D741" s="32">
        <v>7</v>
      </c>
      <c r="E741" s="32">
        <v>12</v>
      </c>
      <c r="F741" s="32">
        <v>12</v>
      </c>
      <c r="G741" s="32">
        <v>31</v>
      </c>
    </row>
    <row r="742" spans="2:7">
      <c r="B742" s="25" t="s">
        <v>465</v>
      </c>
      <c r="C742" s="31">
        <v>0</v>
      </c>
      <c r="D742" s="32">
        <v>4</v>
      </c>
      <c r="E742" s="32">
        <v>11</v>
      </c>
      <c r="F742" s="32">
        <v>8</v>
      </c>
      <c r="G742" s="32">
        <v>23</v>
      </c>
    </row>
    <row r="743" spans="2:7">
      <c r="B743" s="25" t="s">
        <v>466</v>
      </c>
      <c r="C743" s="31">
        <v>0</v>
      </c>
      <c r="D743" s="32">
        <v>4</v>
      </c>
      <c r="E743" s="32">
        <v>11</v>
      </c>
      <c r="F743" s="32">
        <v>15</v>
      </c>
      <c r="G743" s="32">
        <v>28</v>
      </c>
    </row>
    <row r="744" spans="2:7">
      <c r="B744" s="25" t="s">
        <v>467</v>
      </c>
      <c r="C744" s="31">
        <v>0</v>
      </c>
      <c r="D744" s="32">
        <v>9</v>
      </c>
      <c r="E744" s="32">
        <v>7</v>
      </c>
      <c r="F744" s="32">
        <v>18</v>
      </c>
      <c r="G744" s="32">
        <v>34</v>
      </c>
    </row>
    <row r="745" spans="2:7">
      <c r="B745" s="25" t="s">
        <v>468</v>
      </c>
      <c r="C745" s="31">
        <v>0</v>
      </c>
      <c r="D745" s="32">
        <v>9</v>
      </c>
      <c r="E745" s="32">
        <v>7</v>
      </c>
      <c r="F745" s="32">
        <v>18</v>
      </c>
      <c r="G745" s="32">
        <v>34</v>
      </c>
    </row>
    <row r="746" spans="2:7">
      <c r="B746" s="25" t="s">
        <v>469</v>
      </c>
      <c r="C746" s="31">
        <v>0</v>
      </c>
      <c r="D746" s="32">
        <v>10</v>
      </c>
      <c r="E746" s="32">
        <v>15</v>
      </c>
      <c r="F746" s="32">
        <v>18</v>
      </c>
      <c r="G746" s="32">
        <v>43</v>
      </c>
    </row>
    <row r="747" spans="2:7">
      <c r="B747" s="25" t="s">
        <v>470</v>
      </c>
      <c r="C747" s="31">
        <v>0</v>
      </c>
      <c r="D747" s="32">
        <v>8</v>
      </c>
      <c r="E747" s="32">
        <v>12</v>
      </c>
      <c r="F747" s="32">
        <v>13</v>
      </c>
      <c r="G747" s="32">
        <v>33</v>
      </c>
    </row>
    <row r="748" spans="2:7">
      <c r="B748" s="25" t="s">
        <v>471</v>
      </c>
      <c r="C748" s="31">
        <v>0</v>
      </c>
      <c r="D748" s="32">
        <v>9</v>
      </c>
      <c r="E748" s="32">
        <v>7</v>
      </c>
      <c r="F748" s="32">
        <v>18</v>
      </c>
      <c r="G748" s="32">
        <v>34</v>
      </c>
    </row>
    <row r="749" spans="2:7">
      <c r="B749" s="25" t="s">
        <v>472</v>
      </c>
      <c r="C749" s="31">
        <v>0</v>
      </c>
      <c r="D749" s="32">
        <v>9</v>
      </c>
      <c r="E749" s="32">
        <v>6</v>
      </c>
      <c r="F749" s="32">
        <v>15</v>
      </c>
      <c r="G749" s="32">
        <v>30</v>
      </c>
    </row>
    <row r="750" spans="2:7">
      <c r="B750" s="25" t="s">
        <v>473</v>
      </c>
      <c r="C750" s="31">
        <v>0</v>
      </c>
      <c r="D750" s="32">
        <v>7</v>
      </c>
      <c r="E750" s="32">
        <v>8</v>
      </c>
      <c r="F750" s="32">
        <v>17</v>
      </c>
      <c r="G750" s="32">
        <v>32</v>
      </c>
    </row>
    <row r="751" spans="2:7">
      <c r="B751" s="25" t="s">
        <v>474</v>
      </c>
      <c r="C751" s="31">
        <v>0</v>
      </c>
      <c r="D751" s="32">
        <v>9</v>
      </c>
      <c r="E751" s="32">
        <v>9</v>
      </c>
      <c r="F751" s="32">
        <v>15</v>
      </c>
      <c r="G751" s="32">
        <v>33</v>
      </c>
    </row>
    <row r="752" spans="2:7">
      <c r="B752" s="25" t="s">
        <v>475</v>
      </c>
      <c r="C752" s="31">
        <v>0</v>
      </c>
      <c r="D752" s="32">
        <f>$D$24</f>
        <v>34</v>
      </c>
      <c r="E752" s="32">
        <f>$E$24</f>
        <v>8</v>
      </c>
      <c r="F752" s="32">
        <f>$F$24</f>
        <v>14</v>
      </c>
      <c r="G752" s="32">
        <f>$G$24</f>
        <v>61</v>
      </c>
    </row>
    <row r="753" spans="2:7">
      <c r="B753" s="25" t="s">
        <v>476</v>
      </c>
      <c r="C753" s="31">
        <v>0</v>
      </c>
      <c r="D753" s="32">
        <v>9</v>
      </c>
      <c r="E753" s="32">
        <v>6</v>
      </c>
      <c r="F753" s="32">
        <v>16</v>
      </c>
      <c r="G753" s="32">
        <v>30</v>
      </c>
    </row>
    <row r="754" spans="2:7">
      <c r="B754" s="25" t="s">
        <v>477</v>
      </c>
      <c r="C754" s="31">
        <v>0</v>
      </c>
      <c r="D754" s="32">
        <v>7</v>
      </c>
      <c r="E754" s="32">
        <v>9</v>
      </c>
      <c r="F754" s="32">
        <v>24</v>
      </c>
      <c r="G754" s="32">
        <v>40</v>
      </c>
    </row>
    <row r="755" spans="2:7">
      <c r="B755" s="25" t="s">
        <v>478</v>
      </c>
      <c r="C755" s="31">
        <v>0</v>
      </c>
      <c r="D755" s="32">
        <v>6</v>
      </c>
      <c r="E755" s="32">
        <v>13</v>
      </c>
      <c r="F755" s="32">
        <v>18</v>
      </c>
      <c r="G755" s="32">
        <v>37</v>
      </c>
    </row>
    <row r="756" spans="2:7">
      <c r="B756" s="25" t="s">
        <v>479</v>
      </c>
      <c r="C756" s="31">
        <v>0</v>
      </c>
      <c r="D756" s="32">
        <v>5</v>
      </c>
      <c r="E756" s="32">
        <v>9</v>
      </c>
      <c r="F756" s="32">
        <v>13</v>
      </c>
      <c r="G756" s="32">
        <v>27</v>
      </c>
    </row>
    <row r="757" spans="2:7">
      <c r="B757" s="25" t="s">
        <v>480</v>
      </c>
      <c r="C757" s="31">
        <v>0</v>
      </c>
      <c r="D757" s="32">
        <v>7</v>
      </c>
      <c r="E757" s="32">
        <v>10</v>
      </c>
      <c r="F757" s="32">
        <v>20</v>
      </c>
      <c r="G757" s="32">
        <v>37</v>
      </c>
    </row>
    <row r="758" spans="2:7">
      <c r="B758" s="25" t="s">
        <v>481</v>
      </c>
      <c r="C758" s="31">
        <v>0</v>
      </c>
      <c r="D758" s="32">
        <v>9</v>
      </c>
      <c r="E758" s="32">
        <v>10</v>
      </c>
      <c r="F758" s="32">
        <v>22</v>
      </c>
      <c r="G758" s="32">
        <v>41</v>
      </c>
    </row>
    <row r="759" spans="2:7">
      <c r="B759" s="25" t="s">
        <v>482</v>
      </c>
      <c r="C759" s="31">
        <v>0</v>
      </c>
      <c r="D759" s="32">
        <v>5</v>
      </c>
      <c r="E759" s="32">
        <v>13</v>
      </c>
      <c r="F759" s="32">
        <v>24</v>
      </c>
      <c r="G759" s="32">
        <v>42</v>
      </c>
    </row>
    <row r="760" spans="2:7">
      <c r="B760" s="25" t="s">
        <v>483</v>
      </c>
      <c r="C760" s="31">
        <v>0</v>
      </c>
      <c r="D760" s="32">
        <v>4</v>
      </c>
      <c r="E760" s="32">
        <v>16</v>
      </c>
      <c r="F760" s="32">
        <v>23</v>
      </c>
      <c r="G760" s="32">
        <v>43</v>
      </c>
    </row>
    <row r="761" spans="2:7">
      <c r="B761" s="25" t="s">
        <v>484</v>
      </c>
      <c r="C761" s="31">
        <v>0</v>
      </c>
      <c r="D761" s="32">
        <v>9</v>
      </c>
      <c r="E761" s="32">
        <v>15</v>
      </c>
      <c r="F761" s="32">
        <v>15</v>
      </c>
      <c r="G761" s="32">
        <v>39</v>
      </c>
    </row>
    <row r="762" spans="2:7">
      <c r="B762" s="25" t="s">
        <v>485</v>
      </c>
      <c r="C762" s="31">
        <v>0</v>
      </c>
      <c r="D762" s="32">
        <v>12</v>
      </c>
      <c r="E762" s="32">
        <v>21</v>
      </c>
      <c r="F762" s="32">
        <v>11</v>
      </c>
      <c r="G762" s="32">
        <v>44</v>
      </c>
    </row>
    <row r="763" spans="2:7">
      <c r="B763" s="25" t="s">
        <v>486</v>
      </c>
      <c r="C763" s="31">
        <v>0</v>
      </c>
      <c r="D763" s="32">
        <v>12</v>
      </c>
      <c r="E763" s="32">
        <v>21</v>
      </c>
      <c r="F763" s="32">
        <v>11</v>
      </c>
      <c r="G763" s="32">
        <v>44</v>
      </c>
    </row>
    <row r="764" spans="2:7">
      <c r="B764" s="25" t="s">
        <v>487</v>
      </c>
      <c r="C764" s="31">
        <v>0</v>
      </c>
      <c r="D764" s="32">
        <v>10</v>
      </c>
      <c r="E764" s="32">
        <v>11</v>
      </c>
      <c r="F764" s="32">
        <v>10</v>
      </c>
      <c r="G764" s="32">
        <v>31</v>
      </c>
    </row>
    <row r="765" spans="2:7">
      <c r="B765" s="25" t="s">
        <v>488</v>
      </c>
      <c r="C765" s="31">
        <v>0</v>
      </c>
      <c r="D765" s="32">
        <v>9</v>
      </c>
      <c r="E765" s="32">
        <v>16</v>
      </c>
      <c r="F765" s="32">
        <v>8</v>
      </c>
      <c r="G765" s="32">
        <v>33</v>
      </c>
    </row>
    <row r="766" spans="2:7">
      <c r="B766" s="25" t="s">
        <v>489</v>
      </c>
      <c r="C766" s="31">
        <v>0</v>
      </c>
      <c r="D766" s="32">
        <v>7</v>
      </c>
      <c r="E766" s="32">
        <v>13</v>
      </c>
      <c r="F766" s="32">
        <v>11</v>
      </c>
      <c r="G766" s="32">
        <v>31</v>
      </c>
    </row>
    <row r="767" spans="2:7">
      <c r="B767" s="25" t="s">
        <v>490</v>
      </c>
      <c r="C767" s="31">
        <v>0</v>
      </c>
      <c r="D767" s="32">
        <v>8</v>
      </c>
      <c r="E767" s="32">
        <v>20</v>
      </c>
      <c r="F767" s="32">
        <v>17</v>
      </c>
      <c r="G767" s="32">
        <v>45</v>
      </c>
    </row>
    <row r="768" spans="2:7">
      <c r="B768" s="25" t="s">
        <v>491</v>
      </c>
      <c r="C768" s="31">
        <v>0</v>
      </c>
      <c r="D768" s="32">
        <v>3</v>
      </c>
      <c r="E768" s="32">
        <v>13</v>
      </c>
      <c r="F768" s="32">
        <v>17</v>
      </c>
      <c r="G768" s="32">
        <v>33</v>
      </c>
    </row>
    <row r="769" spans="2:7">
      <c r="B769" s="25" t="s">
        <v>492</v>
      </c>
      <c r="C769" s="31">
        <v>0</v>
      </c>
      <c r="D769" s="32">
        <v>7</v>
      </c>
      <c r="E769" s="32">
        <v>10</v>
      </c>
      <c r="F769" s="32">
        <v>13</v>
      </c>
      <c r="G769" s="32">
        <v>30</v>
      </c>
    </row>
    <row r="770" spans="2:7">
      <c r="B770" s="25" t="s">
        <v>493</v>
      </c>
      <c r="C770" s="31">
        <v>0</v>
      </c>
      <c r="D770" s="32">
        <v>14</v>
      </c>
      <c r="E770" s="32">
        <v>7</v>
      </c>
      <c r="F770" s="32">
        <v>17</v>
      </c>
      <c r="G770" s="32">
        <v>38</v>
      </c>
    </row>
    <row r="771" spans="2:7">
      <c r="B771" s="25" t="s">
        <v>494</v>
      </c>
      <c r="C771" s="31">
        <v>0</v>
      </c>
      <c r="D771" s="32">
        <v>10</v>
      </c>
      <c r="E771" s="32">
        <v>11</v>
      </c>
      <c r="F771" s="32">
        <v>21</v>
      </c>
      <c r="G771" s="32">
        <v>42</v>
      </c>
    </row>
    <row r="772" spans="2:7">
      <c r="B772" s="25" t="s">
        <v>495</v>
      </c>
      <c r="C772" s="31">
        <v>0</v>
      </c>
      <c r="D772" s="32">
        <v>10</v>
      </c>
      <c r="E772" s="32">
        <v>10</v>
      </c>
      <c r="F772" s="32">
        <v>15</v>
      </c>
      <c r="G772" s="32">
        <v>35</v>
      </c>
    </row>
    <row r="773" spans="2:7">
      <c r="B773" s="25" t="s">
        <v>496</v>
      </c>
      <c r="C773" s="31">
        <v>0</v>
      </c>
      <c r="D773" s="32">
        <v>8</v>
      </c>
      <c r="E773" s="32">
        <v>13</v>
      </c>
      <c r="F773" s="32">
        <v>12</v>
      </c>
      <c r="G773" s="32">
        <v>33</v>
      </c>
    </row>
    <row r="774" spans="2:7">
      <c r="B774" s="25" t="s">
        <v>497</v>
      </c>
      <c r="C774" s="31">
        <v>0</v>
      </c>
      <c r="D774" s="32">
        <v>10</v>
      </c>
      <c r="E774" s="32">
        <v>9</v>
      </c>
      <c r="F774" s="32">
        <v>16</v>
      </c>
      <c r="G774" s="32">
        <v>35</v>
      </c>
    </row>
    <row r="775" spans="2:7">
      <c r="B775" s="25" t="s">
        <v>498</v>
      </c>
      <c r="C775" s="31">
        <v>0</v>
      </c>
      <c r="D775" s="32">
        <v>10</v>
      </c>
      <c r="E775" s="32">
        <v>11</v>
      </c>
      <c r="F775" s="32">
        <v>14</v>
      </c>
      <c r="G775" s="32">
        <v>35</v>
      </c>
    </row>
    <row r="776" spans="2:7">
      <c r="B776" s="25" t="s">
        <v>499</v>
      </c>
      <c r="C776" s="31">
        <v>0</v>
      </c>
      <c r="D776" s="32">
        <v>8</v>
      </c>
      <c r="E776" s="32">
        <v>12</v>
      </c>
      <c r="F776" s="32">
        <v>21</v>
      </c>
      <c r="G776" s="32">
        <v>41</v>
      </c>
    </row>
    <row r="777" spans="2:7">
      <c r="B777" s="25" t="s">
        <v>500</v>
      </c>
      <c r="C777" s="31">
        <v>0</v>
      </c>
      <c r="D777" s="32">
        <v>8</v>
      </c>
      <c r="E777" s="32">
        <v>9</v>
      </c>
      <c r="F777" s="32">
        <v>19</v>
      </c>
      <c r="G777" s="32">
        <v>36</v>
      </c>
    </row>
    <row r="778" spans="2:7">
      <c r="B778" s="25" t="s">
        <v>501</v>
      </c>
      <c r="C778" s="31">
        <v>0</v>
      </c>
      <c r="D778" s="32">
        <v>8</v>
      </c>
      <c r="E778" s="32">
        <v>9</v>
      </c>
      <c r="F778" s="32">
        <v>19</v>
      </c>
      <c r="G778" s="32">
        <v>36</v>
      </c>
    </row>
    <row r="779" spans="2:7">
      <c r="B779" s="25" t="s">
        <v>502</v>
      </c>
      <c r="C779" s="31">
        <v>0</v>
      </c>
      <c r="D779" s="32">
        <v>11</v>
      </c>
      <c r="E779" s="32">
        <v>9</v>
      </c>
      <c r="F779" s="32">
        <v>19</v>
      </c>
      <c r="G779" s="32">
        <v>39</v>
      </c>
    </row>
    <row r="780" spans="2:7">
      <c r="B780" s="25" t="s">
        <v>503</v>
      </c>
      <c r="C780" s="31">
        <v>0</v>
      </c>
      <c r="D780" s="32">
        <v>7</v>
      </c>
      <c r="E780" s="32">
        <v>9</v>
      </c>
      <c r="F780" s="32">
        <v>19</v>
      </c>
      <c r="G780" s="32">
        <v>35</v>
      </c>
    </row>
    <row r="781" spans="2:7">
      <c r="B781" s="25" t="s">
        <v>504</v>
      </c>
      <c r="C781" s="31">
        <v>0</v>
      </c>
      <c r="D781" s="32">
        <v>6</v>
      </c>
      <c r="E781" s="32">
        <v>9</v>
      </c>
      <c r="F781" s="32">
        <v>19</v>
      </c>
      <c r="G781" s="32">
        <v>34</v>
      </c>
    </row>
    <row r="782" spans="2:7">
      <c r="B782" s="25" t="s">
        <v>505</v>
      </c>
      <c r="C782" s="31">
        <v>0</v>
      </c>
      <c r="D782" s="32">
        <v>8</v>
      </c>
      <c r="E782" s="32">
        <v>9</v>
      </c>
      <c r="F782" s="32">
        <v>19</v>
      </c>
      <c r="G782" s="32">
        <v>36</v>
      </c>
    </row>
    <row r="783" spans="2:7">
      <c r="B783" s="25" t="s">
        <v>506</v>
      </c>
      <c r="C783" s="31">
        <v>0</v>
      </c>
      <c r="D783" s="32">
        <v>9</v>
      </c>
      <c r="E783" s="32">
        <v>5</v>
      </c>
      <c r="F783" s="32">
        <v>21</v>
      </c>
      <c r="G783" s="32">
        <v>35</v>
      </c>
    </row>
    <row r="784" spans="2:7">
      <c r="B784" s="25" t="s">
        <v>507</v>
      </c>
      <c r="C784" s="31">
        <v>0</v>
      </c>
      <c r="D784" s="32">
        <v>11</v>
      </c>
      <c r="E784" s="32">
        <v>5</v>
      </c>
      <c r="F784" s="32">
        <v>14</v>
      </c>
      <c r="G784" s="32">
        <v>30</v>
      </c>
    </row>
    <row r="785" spans="2:7">
      <c r="B785" s="25" t="s">
        <v>508</v>
      </c>
      <c r="C785" s="31">
        <v>0</v>
      </c>
      <c r="D785" s="32">
        <v>10</v>
      </c>
      <c r="E785" s="32">
        <v>8</v>
      </c>
      <c r="F785" s="32">
        <v>15</v>
      </c>
      <c r="G785" s="32">
        <v>33</v>
      </c>
    </row>
    <row r="786" spans="2:7">
      <c r="B786" s="25" t="s">
        <v>509</v>
      </c>
      <c r="C786" s="31">
        <v>0</v>
      </c>
      <c r="D786" s="32">
        <v>10</v>
      </c>
      <c r="E786" s="32">
        <v>7</v>
      </c>
      <c r="F786" s="32">
        <v>13</v>
      </c>
      <c r="G786" s="32">
        <v>30</v>
      </c>
    </row>
    <row r="787" spans="2:7">
      <c r="B787" s="25" t="s">
        <v>510</v>
      </c>
      <c r="C787" s="31">
        <v>0</v>
      </c>
      <c r="D787" s="32">
        <v>20</v>
      </c>
      <c r="E787" s="32">
        <v>9</v>
      </c>
      <c r="F787" s="32">
        <v>12</v>
      </c>
      <c r="G787" s="32">
        <v>41</v>
      </c>
    </row>
    <row r="788" spans="2:7">
      <c r="B788" s="25" t="s">
        <v>961</v>
      </c>
      <c r="C788" s="31">
        <v>0</v>
      </c>
      <c r="D788" s="32">
        <v>20</v>
      </c>
      <c r="E788" s="32">
        <v>9</v>
      </c>
      <c r="F788" s="32">
        <v>16</v>
      </c>
      <c r="G788" s="32">
        <v>45</v>
      </c>
    </row>
    <row r="789" spans="2:7">
      <c r="B789" s="25" t="s">
        <v>963</v>
      </c>
      <c r="C789" s="31">
        <v>0</v>
      </c>
      <c r="D789" s="32">
        <v>19</v>
      </c>
      <c r="E789" s="32">
        <v>13</v>
      </c>
      <c r="F789" s="32">
        <v>24</v>
      </c>
      <c r="G789" s="32">
        <v>56</v>
      </c>
    </row>
    <row r="790" spans="2:7">
      <c r="B790" s="25" t="s">
        <v>965</v>
      </c>
      <c r="C790" s="31">
        <v>0</v>
      </c>
      <c r="D790" s="32">
        <v>13</v>
      </c>
      <c r="E790" s="32">
        <v>8</v>
      </c>
      <c r="F790" s="32">
        <v>17</v>
      </c>
      <c r="G790" s="32">
        <v>38</v>
      </c>
    </row>
    <row r="791" spans="2:7">
      <c r="B791" s="25" t="s">
        <v>967</v>
      </c>
      <c r="C791" s="31">
        <v>0</v>
      </c>
      <c r="D791" s="32">
        <v>17</v>
      </c>
      <c r="E791" s="32">
        <v>7</v>
      </c>
      <c r="F791" s="32">
        <v>17</v>
      </c>
      <c r="G791" s="32">
        <v>41</v>
      </c>
    </row>
    <row r="792" spans="2:7">
      <c r="B792" s="25" t="s">
        <v>970</v>
      </c>
      <c r="C792" s="31">
        <v>0</v>
      </c>
      <c r="D792" s="32">
        <v>14</v>
      </c>
      <c r="E792" s="32">
        <v>8</v>
      </c>
      <c r="F792" s="32">
        <v>18</v>
      </c>
      <c r="G792" s="32">
        <v>40</v>
      </c>
    </row>
    <row r="793" spans="2:7">
      <c r="B793" s="25" t="s">
        <v>972</v>
      </c>
      <c r="C793" s="31">
        <v>0</v>
      </c>
      <c r="D793" s="32">
        <v>9</v>
      </c>
      <c r="E793" s="32">
        <v>11</v>
      </c>
      <c r="F793" s="32">
        <v>15</v>
      </c>
      <c r="G793" s="32">
        <v>35</v>
      </c>
    </row>
    <row r="794" spans="2:7">
      <c r="B794" s="25" t="s">
        <v>973</v>
      </c>
      <c r="C794" s="31">
        <v>0</v>
      </c>
      <c r="D794" s="32">
        <v>12</v>
      </c>
      <c r="E794" s="32">
        <v>9</v>
      </c>
      <c r="F794" s="32">
        <v>10</v>
      </c>
      <c r="G794" s="32">
        <v>31</v>
      </c>
    </row>
    <row r="795" spans="2:7">
      <c r="B795" s="25" t="s">
        <v>976</v>
      </c>
      <c r="C795" s="31">
        <v>0</v>
      </c>
      <c r="D795" s="32">
        <v>15</v>
      </c>
      <c r="E795" s="32">
        <v>3</v>
      </c>
      <c r="F795" s="32">
        <v>14</v>
      </c>
      <c r="G795" s="32">
        <v>32</v>
      </c>
    </row>
    <row r="796" spans="2:7">
      <c r="B796" s="25" t="s">
        <v>979</v>
      </c>
      <c r="C796" s="31">
        <v>0</v>
      </c>
      <c r="D796" s="32">
        <v>13</v>
      </c>
      <c r="E796" s="32">
        <v>6</v>
      </c>
      <c r="F796" s="32">
        <v>17</v>
      </c>
      <c r="G796" s="32">
        <v>36</v>
      </c>
    </row>
    <row r="797" spans="2:7">
      <c r="B797" s="25" t="s">
        <v>981</v>
      </c>
      <c r="C797" s="31">
        <v>0</v>
      </c>
      <c r="D797" s="32">
        <v>14</v>
      </c>
      <c r="E797" s="32">
        <v>12</v>
      </c>
      <c r="F797" s="32">
        <v>16</v>
      </c>
      <c r="G797" s="32">
        <v>42</v>
      </c>
    </row>
    <row r="798" spans="2:7">
      <c r="B798" s="25" t="s">
        <v>984</v>
      </c>
      <c r="C798" s="31">
        <v>0</v>
      </c>
      <c r="D798" s="32">
        <v>11</v>
      </c>
      <c r="E798" s="32">
        <v>12</v>
      </c>
      <c r="F798" s="32">
        <v>16</v>
      </c>
      <c r="G798" s="32">
        <v>39</v>
      </c>
    </row>
    <row r="799" spans="2:7">
      <c r="B799" s="25" t="s">
        <v>986</v>
      </c>
      <c r="C799" s="31">
        <v>0</v>
      </c>
      <c r="D799" s="32">
        <v>10</v>
      </c>
      <c r="E799" s="32">
        <v>12</v>
      </c>
      <c r="F799" s="32">
        <v>15</v>
      </c>
      <c r="G799" s="32">
        <v>37</v>
      </c>
    </row>
    <row r="800" spans="2:7">
      <c r="B800" s="25" t="s">
        <v>988</v>
      </c>
      <c r="C800" s="31">
        <v>0</v>
      </c>
      <c r="D800" s="32">
        <v>13</v>
      </c>
      <c r="E800" s="32">
        <v>10</v>
      </c>
      <c r="F800" s="32">
        <v>16</v>
      </c>
      <c r="G800" s="32">
        <v>39</v>
      </c>
    </row>
    <row r="801" spans="2:7">
      <c r="B801" s="25" t="s">
        <v>990</v>
      </c>
      <c r="C801" s="31">
        <v>0</v>
      </c>
      <c r="D801" s="32">
        <v>12</v>
      </c>
      <c r="E801" s="32">
        <v>10</v>
      </c>
      <c r="F801" s="32">
        <v>15</v>
      </c>
      <c r="G801" s="32">
        <v>37</v>
      </c>
    </row>
    <row r="802" spans="2:7">
      <c r="B802" s="25" t="s">
        <v>991</v>
      </c>
      <c r="C802" s="31">
        <v>0</v>
      </c>
      <c r="D802" s="32">
        <v>14</v>
      </c>
      <c r="E802" s="32">
        <v>15</v>
      </c>
      <c r="F802" s="32">
        <v>17</v>
      </c>
      <c r="G802" s="32">
        <v>46</v>
      </c>
    </row>
    <row r="803" spans="2:7">
      <c r="B803" s="25" t="s">
        <v>994</v>
      </c>
      <c r="C803" s="31">
        <v>0</v>
      </c>
      <c r="D803" s="32">
        <v>12</v>
      </c>
      <c r="E803" s="32">
        <v>10</v>
      </c>
      <c r="F803" s="32">
        <v>19</v>
      </c>
      <c r="G803" s="32">
        <v>41</v>
      </c>
    </row>
    <row r="804" spans="2:7">
      <c r="B804" s="25" t="s">
        <v>995</v>
      </c>
      <c r="C804" s="31">
        <v>0</v>
      </c>
      <c r="D804" s="32">
        <v>14</v>
      </c>
      <c r="E804" s="32">
        <v>7</v>
      </c>
      <c r="F804" s="32">
        <v>17</v>
      </c>
      <c r="G804" s="32">
        <v>38</v>
      </c>
    </row>
    <row r="805" spans="2:7">
      <c r="B805" s="25" t="s">
        <v>997</v>
      </c>
      <c r="C805" s="31">
        <v>0</v>
      </c>
      <c r="D805" s="32">
        <v>11</v>
      </c>
      <c r="E805" s="32">
        <v>12</v>
      </c>
      <c r="F805" s="32">
        <v>20</v>
      </c>
      <c r="G805" s="32">
        <v>43</v>
      </c>
    </row>
    <row r="806" spans="2:7">
      <c r="B806" s="25" t="s">
        <v>999</v>
      </c>
      <c r="C806" s="31">
        <v>0</v>
      </c>
      <c r="D806" s="32">
        <v>14</v>
      </c>
      <c r="E806" s="32">
        <v>11</v>
      </c>
      <c r="F806" s="32">
        <v>15</v>
      </c>
      <c r="G806" s="32">
        <v>40</v>
      </c>
    </row>
    <row r="807" spans="2:7">
      <c r="B807" s="25" t="s">
        <v>1001</v>
      </c>
      <c r="C807" s="31">
        <v>0</v>
      </c>
      <c r="D807" s="32">
        <v>8</v>
      </c>
      <c r="E807" s="32">
        <v>12</v>
      </c>
      <c r="F807" s="32">
        <v>11</v>
      </c>
      <c r="G807" s="32">
        <v>31</v>
      </c>
    </row>
    <row r="808" spans="2:7">
      <c r="B808" s="25" t="s">
        <v>1002</v>
      </c>
      <c r="C808" s="31">
        <v>0</v>
      </c>
      <c r="D808" s="32">
        <v>14</v>
      </c>
      <c r="E808" s="32">
        <v>11</v>
      </c>
      <c r="F808" s="32">
        <v>9</v>
      </c>
      <c r="G808" s="32">
        <v>34</v>
      </c>
    </row>
    <row r="809" spans="2:7">
      <c r="B809" s="25" t="s">
        <v>1006</v>
      </c>
      <c r="C809" s="31">
        <v>0</v>
      </c>
      <c r="D809" s="32">
        <v>13</v>
      </c>
      <c r="E809" s="32">
        <v>19</v>
      </c>
      <c r="F809" s="32">
        <v>11</v>
      </c>
      <c r="G809" s="32">
        <v>43</v>
      </c>
    </row>
    <row r="810" spans="2:7">
      <c r="B810" s="25" t="s">
        <v>1007</v>
      </c>
      <c r="C810" s="31">
        <v>0</v>
      </c>
      <c r="D810" s="32">
        <v>13</v>
      </c>
      <c r="E810" s="32">
        <v>23</v>
      </c>
      <c r="F810" s="32">
        <v>16</v>
      </c>
      <c r="G810" s="32">
        <v>52</v>
      </c>
    </row>
    <row r="811" spans="2:7">
      <c r="B811" s="25" t="s">
        <v>1009</v>
      </c>
      <c r="C811" s="31">
        <v>0</v>
      </c>
      <c r="D811" s="32">
        <v>12</v>
      </c>
      <c r="E811" s="32">
        <v>23</v>
      </c>
      <c r="F811" s="32">
        <v>15</v>
      </c>
      <c r="G811" s="32">
        <v>50</v>
      </c>
    </row>
    <row r="812" spans="2:7">
      <c r="B812" s="25" t="s">
        <v>1011</v>
      </c>
      <c r="C812" s="31">
        <v>0</v>
      </c>
      <c r="D812" s="32">
        <v>12</v>
      </c>
      <c r="E812" s="32">
        <v>20</v>
      </c>
      <c r="F812" s="32">
        <v>17</v>
      </c>
      <c r="G812" s="32">
        <v>49</v>
      </c>
    </row>
    <row r="813" spans="2:7">
      <c r="B813" s="25" t="s">
        <v>1013</v>
      </c>
      <c r="C813" s="31">
        <v>0</v>
      </c>
      <c r="D813" s="32">
        <f>$D$24</f>
        <v>34</v>
      </c>
      <c r="E813" s="32">
        <f>$E$24</f>
        <v>8</v>
      </c>
      <c r="F813" s="32">
        <f>$F$24</f>
        <v>14</v>
      </c>
      <c r="G813" s="32">
        <f>$G$24</f>
        <v>61</v>
      </c>
    </row>
    <row r="814" spans="2:7">
      <c r="B814" s="25" t="s">
        <v>1016</v>
      </c>
      <c r="C814" s="31">
        <v>0</v>
      </c>
      <c r="D814" s="32">
        <v>19</v>
      </c>
      <c r="E814" s="32">
        <v>20</v>
      </c>
      <c r="F814" s="32">
        <v>23</v>
      </c>
      <c r="G814" s="32">
        <v>62</v>
      </c>
    </row>
    <row r="815" spans="2:7">
      <c r="B815" s="25" t="s">
        <v>1017</v>
      </c>
      <c r="C815" s="31">
        <v>0</v>
      </c>
      <c r="D815" s="32">
        <v>22</v>
      </c>
      <c r="E815" s="32">
        <v>23</v>
      </c>
      <c r="F815" s="32">
        <v>21</v>
      </c>
      <c r="G815" s="32">
        <v>66</v>
      </c>
    </row>
    <row r="816" spans="2:7">
      <c r="B816" s="25" t="s">
        <v>1020</v>
      </c>
      <c r="C816" s="31">
        <v>0</v>
      </c>
      <c r="D816" s="32">
        <v>21</v>
      </c>
      <c r="E816" s="32">
        <v>23</v>
      </c>
      <c r="F816" s="32">
        <v>21</v>
      </c>
      <c r="G816" s="32">
        <v>65</v>
      </c>
    </row>
    <row r="817" spans="2:7">
      <c r="B817" s="25" t="s">
        <v>1021</v>
      </c>
      <c r="C817" s="31">
        <v>0</v>
      </c>
      <c r="D817" s="32">
        <v>19</v>
      </c>
      <c r="E817" s="32">
        <v>14</v>
      </c>
      <c r="F817" s="32">
        <v>11</v>
      </c>
      <c r="G817" s="32">
        <v>44</v>
      </c>
    </row>
    <row r="818" spans="2:7">
      <c r="B818" s="25" t="s">
        <v>1023</v>
      </c>
      <c r="C818" s="31">
        <v>0</v>
      </c>
      <c r="D818" s="32">
        <v>18</v>
      </c>
      <c r="E818" s="32">
        <v>17</v>
      </c>
      <c r="F818" s="32">
        <v>12</v>
      </c>
      <c r="G818" s="32">
        <v>47</v>
      </c>
    </row>
    <row r="819" spans="2:7">
      <c r="B819" s="25" t="s">
        <v>1026</v>
      </c>
      <c r="C819" s="31">
        <v>0</v>
      </c>
      <c r="D819" s="32">
        <v>18</v>
      </c>
      <c r="E819" s="32">
        <v>17</v>
      </c>
      <c r="F819" s="32">
        <v>12</v>
      </c>
      <c r="G819" s="32">
        <v>47</v>
      </c>
    </row>
    <row r="820" spans="2:7">
      <c r="B820" s="25" t="s">
        <v>1027</v>
      </c>
      <c r="C820" s="31">
        <v>0</v>
      </c>
      <c r="D820" s="32">
        <v>29</v>
      </c>
      <c r="E820" s="32">
        <v>22</v>
      </c>
      <c r="F820" s="32">
        <v>23</v>
      </c>
      <c r="G820" s="32">
        <v>74</v>
      </c>
    </row>
    <row r="821" spans="2:7">
      <c r="B821" s="25" t="s">
        <v>1029</v>
      </c>
      <c r="C821" s="31">
        <v>0</v>
      </c>
      <c r="D821" s="32">
        <v>23</v>
      </c>
      <c r="E821" s="32">
        <v>24</v>
      </c>
      <c r="F821" s="32">
        <v>24</v>
      </c>
      <c r="G821" s="32">
        <v>71</v>
      </c>
    </row>
    <row r="822" spans="2:7">
      <c r="B822" s="25" t="s">
        <v>1031</v>
      </c>
      <c r="C822" s="31">
        <v>0</v>
      </c>
      <c r="D822" s="32">
        <v>22</v>
      </c>
      <c r="E822" s="32">
        <v>34</v>
      </c>
      <c r="F822" s="32">
        <v>11</v>
      </c>
      <c r="G822" s="32">
        <v>67</v>
      </c>
    </row>
    <row r="823" spans="2:7">
      <c r="B823" s="25" t="s">
        <v>1033</v>
      </c>
      <c r="C823" s="31">
        <v>0</v>
      </c>
      <c r="D823" s="32">
        <v>22</v>
      </c>
      <c r="E823" s="32">
        <v>35</v>
      </c>
      <c r="F823" s="32">
        <v>14</v>
      </c>
      <c r="G823" s="32">
        <v>71</v>
      </c>
    </row>
    <row r="824" spans="2:7">
      <c r="B824" s="25" t="s">
        <v>1035</v>
      </c>
      <c r="C824" s="31">
        <v>0</v>
      </c>
      <c r="D824" s="32">
        <v>10</v>
      </c>
      <c r="E824" s="32">
        <v>33</v>
      </c>
      <c r="F824" s="32">
        <v>23</v>
      </c>
      <c r="G824" s="32">
        <v>66</v>
      </c>
    </row>
    <row r="825" spans="2:7">
      <c r="B825" s="25" t="s">
        <v>1037</v>
      </c>
      <c r="C825" s="31">
        <v>0</v>
      </c>
      <c r="D825" s="32">
        <v>18</v>
      </c>
      <c r="E825" s="32">
        <v>22</v>
      </c>
      <c r="F825" s="32">
        <v>13</v>
      </c>
      <c r="G825" s="32">
        <v>53</v>
      </c>
    </row>
    <row r="826" spans="2:7">
      <c r="B826" s="25" t="s">
        <v>1039</v>
      </c>
      <c r="C826" s="31">
        <v>0</v>
      </c>
      <c r="D826" s="32">
        <v>17</v>
      </c>
      <c r="E826" s="32">
        <v>29</v>
      </c>
      <c r="F826" s="32">
        <v>17</v>
      </c>
      <c r="G826" s="32">
        <v>63</v>
      </c>
    </row>
    <row r="827" spans="2:7">
      <c r="B827" s="25" t="s">
        <v>1041</v>
      </c>
      <c r="C827" s="31">
        <v>0</v>
      </c>
      <c r="D827" s="32">
        <v>14</v>
      </c>
      <c r="E827" s="32">
        <v>21</v>
      </c>
      <c r="F827" s="32">
        <v>13</v>
      </c>
      <c r="G827" s="32">
        <v>48</v>
      </c>
    </row>
    <row r="828" spans="2:7">
      <c r="B828" s="25" t="s">
        <v>1044</v>
      </c>
      <c r="C828" s="31">
        <v>0</v>
      </c>
      <c r="D828" s="32">
        <v>17</v>
      </c>
      <c r="E828" s="32">
        <v>24</v>
      </c>
      <c r="F828" s="32">
        <v>16</v>
      </c>
      <c r="G828" s="32">
        <v>57</v>
      </c>
    </row>
    <row r="829" spans="2:7">
      <c r="B829" s="25" t="s">
        <v>1047</v>
      </c>
      <c r="C829" s="31">
        <v>0</v>
      </c>
      <c r="D829" s="32">
        <v>12</v>
      </c>
      <c r="E829" s="32">
        <v>20</v>
      </c>
      <c r="F829" s="32">
        <v>14</v>
      </c>
      <c r="G829" s="32">
        <v>46</v>
      </c>
    </row>
    <row r="830" spans="2:7">
      <c r="B830" s="25" t="s">
        <v>1050</v>
      </c>
      <c r="C830" s="31">
        <v>0</v>
      </c>
      <c r="D830" s="32">
        <v>12</v>
      </c>
      <c r="E830" s="32">
        <v>20</v>
      </c>
      <c r="F830" s="32">
        <v>15</v>
      </c>
      <c r="G830" s="32">
        <v>47</v>
      </c>
    </row>
    <row r="831" spans="2:7">
      <c r="B831" s="25" t="s">
        <v>1052</v>
      </c>
      <c r="C831" s="31">
        <v>0</v>
      </c>
      <c r="D831" s="32">
        <v>19</v>
      </c>
      <c r="E831" s="32">
        <v>15</v>
      </c>
      <c r="F831" s="32">
        <v>18</v>
      </c>
      <c r="G831" s="32">
        <v>52</v>
      </c>
    </row>
    <row r="832" spans="2:7">
      <c r="B832" s="25" t="s">
        <v>1056</v>
      </c>
      <c r="C832" s="31">
        <v>0</v>
      </c>
      <c r="D832" s="32">
        <v>22</v>
      </c>
      <c r="E832" s="32">
        <v>15</v>
      </c>
      <c r="F832" s="32">
        <v>22</v>
      </c>
      <c r="G832" s="32">
        <v>59</v>
      </c>
    </row>
    <row r="833" spans="2:7">
      <c r="B833" s="25" t="s">
        <v>1059</v>
      </c>
      <c r="C833" s="31">
        <v>0</v>
      </c>
      <c r="D833" s="32">
        <v>19</v>
      </c>
      <c r="E833" s="32">
        <v>13</v>
      </c>
      <c r="F833" s="32">
        <v>15</v>
      </c>
      <c r="G833" s="32">
        <v>47</v>
      </c>
    </row>
    <row r="834" spans="2:7">
      <c r="B834" s="25" t="s">
        <v>1062</v>
      </c>
      <c r="C834" s="31">
        <v>0</v>
      </c>
      <c r="D834" s="32">
        <v>25</v>
      </c>
      <c r="E834" s="32">
        <v>15</v>
      </c>
      <c r="F834" s="32">
        <v>16</v>
      </c>
      <c r="G834" s="32">
        <v>56</v>
      </c>
    </row>
    <row r="835" spans="2:7">
      <c r="B835" s="25" t="s">
        <v>1065</v>
      </c>
      <c r="C835" s="31">
        <v>0</v>
      </c>
      <c r="D835" s="32">
        <v>25</v>
      </c>
      <c r="E835" s="32">
        <v>15</v>
      </c>
      <c r="F835" s="32">
        <v>14</v>
      </c>
      <c r="G835" s="32">
        <v>54</v>
      </c>
    </row>
    <row r="836" spans="2:7">
      <c r="B836" s="25" t="s">
        <v>1077</v>
      </c>
      <c r="C836" s="31">
        <v>0</v>
      </c>
      <c r="D836" s="32">
        <v>27</v>
      </c>
      <c r="E836" s="32">
        <v>14</v>
      </c>
      <c r="F836" s="32">
        <v>15</v>
      </c>
      <c r="G836" s="32">
        <v>56</v>
      </c>
    </row>
    <row r="837" spans="2:7">
      <c r="B837" s="25" t="s">
        <v>1081</v>
      </c>
      <c r="C837" s="31">
        <v>0</v>
      </c>
      <c r="D837" s="32">
        <v>25</v>
      </c>
      <c r="E837" s="32">
        <v>11</v>
      </c>
      <c r="F837" s="32">
        <v>20</v>
      </c>
      <c r="G837" s="32">
        <v>56</v>
      </c>
    </row>
    <row r="838" spans="2:7">
      <c r="B838" s="25" t="s">
        <v>1084</v>
      </c>
      <c r="C838" s="31">
        <v>1</v>
      </c>
      <c r="D838" s="32">
        <v>17</v>
      </c>
      <c r="E838" s="32">
        <v>13</v>
      </c>
      <c r="F838" s="32">
        <v>13</v>
      </c>
      <c r="G838" s="32">
        <v>43</v>
      </c>
    </row>
    <row r="839" spans="2:7">
      <c r="B839" s="25" t="s">
        <v>1086</v>
      </c>
      <c r="C839" s="31">
        <v>3</v>
      </c>
      <c r="D839" s="32">
        <v>24</v>
      </c>
      <c r="E839" s="32">
        <v>19</v>
      </c>
      <c r="F839" s="32">
        <v>13</v>
      </c>
      <c r="G839" s="32">
        <v>56</v>
      </c>
    </row>
    <row r="840" spans="2:7">
      <c r="B840" s="25" t="s">
        <v>1089</v>
      </c>
      <c r="C840" s="31">
        <v>0</v>
      </c>
      <c r="D840" s="32">
        <v>27</v>
      </c>
      <c r="E840" s="32">
        <v>17</v>
      </c>
      <c r="F840" s="32">
        <v>17</v>
      </c>
      <c r="G840" s="32">
        <v>61</v>
      </c>
    </row>
    <row r="841" spans="2:7">
      <c r="B841" s="25" t="s">
        <v>1092</v>
      </c>
      <c r="C841" s="31">
        <v>1</v>
      </c>
      <c r="D841" s="32">
        <v>26</v>
      </c>
      <c r="E841" s="32">
        <v>18</v>
      </c>
      <c r="F841" s="32">
        <v>16</v>
      </c>
      <c r="G841" s="32">
        <v>61</v>
      </c>
    </row>
    <row r="842" spans="2:7">
      <c r="B842" s="25" t="s">
        <v>1095</v>
      </c>
      <c r="C842" s="31">
        <v>0</v>
      </c>
      <c r="D842" s="32">
        <v>20</v>
      </c>
      <c r="E842" s="32">
        <v>21</v>
      </c>
      <c r="F842" s="32">
        <v>11</v>
      </c>
      <c r="G842" s="32">
        <v>52</v>
      </c>
    </row>
    <row r="843" spans="2:7">
      <c r="B843" s="25" t="s">
        <v>1113</v>
      </c>
      <c r="C843" s="31">
        <v>0</v>
      </c>
      <c r="D843" s="32">
        <v>15</v>
      </c>
      <c r="E843" s="32">
        <v>17</v>
      </c>
      <c r="F843" s="32">
        <v>14</v>
      </c>
      <c r="G843" s="32">
        <v>46</v>
      </c>
    </row>
    <row r="844" spans="2:7">
      <c r="B844" s="25" t="s">
        <v>1116</v>
      </c>
      <c r="C844" s="31">
        <v>1</v>
      </c>
      <c r="D844" s="32">
        <v>21</v>
      </c>
      <c r="E844" s="32">
        <v>18</v>
      </c>
      <c r="F844" s="32">
        <v>20</v>
      </c>
      <c r="G844" s="32">
        <v>60</v>
      </c>
    </row>
    <row r="845" spans="2:7">
      <c r="B845" s="25" t="s">
        <v>1119</v>
      </c>
      <c r="C845" s="31">
        <v>2</v>
      </c>
      <c r="D845" s="32">
        <v>19</v>
      </c>
      <c r="E845" s="32">
        <v>16</v>
      </c>
      <c r="F845" s="32">
        <v>24</v>
      </c>
      <c r="G845" s="32">
        <v>61</v>
      </c>
    </row>
    <row r="846" spans="2:7">
      <c r="B846" s="25" t="s">
        <v>1122</v>
      </c>
      <c r="C846" s="31">
        <v>0</v>
      </c>
      <c r="D846" s="32">
        <v>12</v>
      </c>
      <c r="E846" s="32">
        <v>15</v>
      </c>
      <c r="F846" s="32">
        <v>14</v>
      </c>
      <c r="G846" s="32">
        <v>41</v>
      </c>
    </row>
    <row r="847" spans="2:7">
      <c r="B847" s="25" t="s">
        <v>1125</v>
      </c>
      <c r="C847" s="31">
        <v>2</v>
      </c>
      <c r="D847" s="32">
        <v>7</v>
      </c>
      <c r="E847" s="32">
        <v>14</v>
      </c>
      <c r="F847" s="32">
        <v>16</v>
      </c>
      <c r="G847" s="32">
        <v>39</v>
      </c>
    </row>
    <row r="848" spans="2:7">
      <c r="B848" s="25" t="s">
        <v>1129</v>
      </c>
      <c r="C848" s="31">
        <v>2</v>
      </c>
      <c r="D848" s="32">
        <v>13</v>
      </c>
      <c r="E848" s="32">
        <v>16</v>
      </c>
      <c r="F848" s="32">
        <v>15</v>
      </c>
      <c r="G848" s="32">
        <v>46</v>
      </c>
    </row>
    <row r="849" spans="2:7">
      <c r="B849" s="25" t="s">
        <v>1131</v>
      </c>
      <c r="C849" s="31">
        <v>2</v>
      </c>
      <c r="D849" s="32">
        <v>18</v>
      </c>
      <c r="E849" s="32">
        <v>17</v>
      </c>
      <c r="F849" s="32">
        <v>20</v>
      </c>
      <c r="G849" s="32">
        <v>57</v>
      </c>
    </row>
    <row r="850" spans="2:7">
      <c r="B850" s="25" t="s">
        <v>1133</v>
      </c>
      <c r="C850" s="31">
        <v>2</v>
      </c>
      <c r="D850" s="32">
        <v>15</v>
      </c>
      <c r="E850" s="32">
        <v>16</v>
      </c>
      <c r="F850" s="32">
        <v>15</v>
      </c>
      <c r="G850" s="32">
        <v>48</v>
      </c>
    </row>
    <row r="851" spans="2:7">
      <c r="B851" s="25" t="s">
        <v>1137</v>
      </c>
      <c r="C851" s="31">
        <v>1</v>
      </c>
      <c r="D851" s="32">
        <v>10</v>
      </c>
      <c r="E851" s="32">
        <v>10</v>
      </c>
      <c r="F851" s="32">
        <v>21</v>
      </c>
      <c r="G851" s="32">
        <v>42</v>
      </c>
    </row>
    <row r="852" spans="2:7">
      <c r="B852" s="25" t="s">
        <v>1140</v>
      </c>
      <c r="C852" s="31">
        <v>0</v>
      </c>
      <c r="D852" s="32">
        <v>22</v>
      </c>
      <c r="E852" s="32">
        <v>16</v>
      </c>
      <c r="F852" s="32">
        <v>19</v>
      </c>
      <c r="G852" s="32">
        <v>57</v>
      </c>
    </row>
    <row r="853" spans="2:7">
      <c r="B853" s="25" t="s">
        <v>1143</v>
      </c>
      <c r="C853" s="31">
        <v>15</v>
      </c>
      <c r="D853" s="32">
        <v>31</v>
      </c>
      <c r="E853" s="32">
        <v>20</v>
      </c>
      <c r="F853" s="32">
        <v>5</v>
      </c>
      <c r="G853" s="32">
        <v>71</v>
      </c>
    </row>
    <row r="854" spans="2:7">
      <c r="B854" s="25" t="s">
        <v>1146</v>
      </c>
      <c r="C854" s="31">
        <v>1</v>
      </c>
      <c r="D854" s="32">
        <v>33</v>
      </c>
      <c r="E854" s="32">
        <v>12</v>
      </c>
      <c r="F854" s="32">
        <v>15</v>
      </c>
      <c r="G854" s="32">
        <v>61</v>
      </c>
    </row>
    <row r="855" spans="2:7">
      <c r="B855" s="25" t="s">
        <v>1153</v>
      </c>
      <c r="C855" s="31">
        <v>0</v>
      </c>
      <c r="D855" s="32">
        <v>0</v>
      </c>
      <c r="E855" s="32">
        <v>0</v>
      </c>
      <c r="F855" s="32">
        <v>7</v>
      </c>
      <c r="G855" s="32">
        <v>7</v>
      </c>
    </row>
    <row r="856" spans="2:7">
      <c r="B856" s="25" t="s">
        <v>1161</v>
      </c>
      <c r="C856" s="31">
        <v>3</v>
      </c>
      <c r="D856" s="32">
        <v>20</v>
      </c>
      <c r="E856" s="32">
        <v>15</v>
      </c>
      <c r="F856" s="32">
        <v>11</v>
      </c>
      <c r="G856" s="32">
        <v>49</v>
      </c>
    </row>
    <row r="857" spans="2:7">
      <c r="B857" s="25" t="s">
        <v>1171</v>
      </c>
      <c r="C857" s="31">
        <v>3</v>
      </c>
      <c r="D857" s="32">
        <v>20</v>
      </c>
      <c r="E857" s="32">
        <v>20</v>
      </c>
      <c r="F857" s="32">
        <v>10</v>
      </c>
      <c r="G857" s="32">
        <v>53</v>
      </c>
    </row>
    <row r="858" spans="2:7">
      <c r="B858" s="25" t="s">
        <v>1176</v>
      </c>
      <c r="C858" s="31">
        <v>5</v>
      </c>
      <c r="D858" s="32">
        <v>16</v>
      </c>
      <c r="E858" s="32">
        <v>18</v>
      </c>
      <c r="F858" s="32">
        <v>15</v>
      </c>
      <c r="G858" s="32">
        <v>54</v>
      </c>
    </row>
    <row r="859" spans="2:7">
      <c r="B859" s="25" t="s">
        <v>1179</v>
      </c>
      <c r="C859" s="31">
        <v>3</v>
      </c>
      <c r="D859" s="32">
        <v>21</v>
      </c>
      <c r="E859" s="32">
        <v>15</v>
      </c>
      <c r="F859" s="32">
        <v>18</v>
      </c>
      <c r="G859" s="32">
        <v>57</v>
      </c>
    </row>
    <row r="860" spans="2:7">
      <c r="B860" s="25" t="s">
        <v>1181</v>
      </c>
      <c r="C860" s="31">
        <v>4</v>
      </c>
      <c r="D860" s="32">
        <v>16</v>
      </c>
      <c r="E860" s="32">
        <v>11</v>
      </c>
      <c r="F860" s="32">
        <v>15</v>
      </c>
      <c r="G860" s="32">
        <v>46</v>
      </c>
    </row>
    <row r="861" spans="2:7">
      <c r="B861" s="25" t="s">
        <v>1186</v>
      </c>
      <c r="C861" s="31">
        <v>4</v>
      </c>
      <c r="D861" s="32">
        <v>18</v>
      </c>
      <c r="E861" s="32">
        <v>18</v>
      </c>
      <c r="F861" s="32">
        <v>16</v>
      </c>
      <c r="G861" s="32">
        <v>56</v>
      </c>
    </row>
    <row r="862" spans="2:7">
      <c r="B862" s="25" t="s">
        <v>1188</v>
      </c>
      <c r="C862" s="31">
        <v>4</v>
      </c>
      <c r="D862" s="32">
        <v>19</v>
      </c>
      <c r="E862" s="32">
        <v>13</v>
      </c>
      <c r="F862" s="32">
        <v>15</v>
      </c>
      <c r="G862" s="32">
        <v>51</v>
      </c>
    </row>
    <row r="863" spans="2:7">
      <c r="B863" s="25" t="s">
        <v>1193</v>
      </c>
      <c r="C863" s="31">
        <v>3</v>
      </c>
      <c r="D863" s="32">
        <v>25</v>
      </c>
      <c r="E863" s="32">
        <v>20</v>
      </c>
      <c r="F863" s="32">
        <v>16</v>
      </c>
      <c r="G863" s="32">
        <v>64</v>
      </c>
    </row>
    <row r="864" spans="2:7">
      <c r="B864" s="25" t="s">
        <v>1196</v>
      </c>
      <c r="C864" s="31">
        <v>5</v>
      </c>
      <c r="D864" s="32">
        <v>26</v>
      </c>
      <c r="E864" s="32">
        <v>22</v>
      </c>
      <c r="F864" s="32">
        <v>10</v>
      </c>
      <c r="G864" s="32">
        <v>63</v>
      </c>
    </row>
    <row r="865" spans="1:7">
      <c r="A865" s="341"/>
      <c r="B865" s="25" t="s">
        <v>1199</v>
      </c>
      <c r="C865" s="31">
        <v>4</v>
      </c>
      <c r="D865" s="32">
        <v>19</v>
      </c>
      <c r="E865" s="32">
        <v>16</v>
      </c>
      <c r="F865" s="32">
        <v>14</v>
      </c>
      <c r="G865" s="32">
        <v>53</v>
      </c>
    </row>
    <row r="866" spans="1:7">
      <c r="A866" s="341"/>
      <c r="B866" s="25" t="s">
        <v>1203</v>
      </c>
      <c r="C866" s="31">
        <v>4</v>
      </c>
      <c r="D866" s="32">
        <v>16</v>
      </c>
      <c r="E866" s="32">
        <v>19</v>
      </c>
      <c r="F866" s="32">
        <v>9</v>
      </c>
      <c r="G866" s="32">
        <v>48</v>
      </c>
    </row>
    <row r="867" spans="1:7">
      <c r="A867" s="341"/>
      <c r="B867" s="25" t="s">
        <v>1206</v>
      </c>
      <c r="C867" s="31">
        <v>3</v>
      </c>
      <c r="D867" s="32">
        <v>17</v>
      </c>
      <c r="E867" s="32">
        <v>27</v>
      </c>
      <c r="F867" s="32">
        <v>9</v>
      </c>
      <c r="G867" s="32">
        <v>56</v>
      </c>
    </row>
    <row r="868" spans="1:7">
      <c r="A868" s="358"/>
      <c r="B868" s="25" t="s">
        <v>1208</v>
      </c>
      <c r="C868" s="31">
        <v>1</v>
      </c>
      <c r="D868" s="32">
        <v>20</v>
      </c>
      <c r="E868" s="32">
        <v>11</v>
      </c>
      <c r="F868" s="32">
        <v>17</v>
      </c>
      <c r="G868" s="32">
        <v>49</v>
      </c>
    </row>
    <row r="869" spans="1:7">
      <c r="A869" s="358"/>
      <c r="B869" s="25" t="s">
        <v>1213</v>
      </c>
      <c r="C869" s="31">
        <v>7</v>
      </c>
      <c r="D869" s="32">
        <v>15</v>
      </c>
      <c r="E869" s="32">
        <v>20</v>
      </c>
      <c r="F869" s="32">
        <v>7</v>
      </c>
      <c r="G869" s="32">
        <v>49</v>
      </c>
    </row>
    <row r="870" spans="1:7">
      <c r="A870" s="358"/>
      <c r="B870" s="25" t="s">
        <v>1214</v>
      </c>
      <c r="C870" s="31">
        <v>5</v>
      </c>
      <c r="D870" s="32">
        <v>25</v>
      </c>
      <c r="E870" s="32">
        <v>13</v>
      </c>
      <c r="F870" s="32">
        <v>15</v>
      </c>
      <c r="G870" s="32">
        <v>58</v>
      </c>
    </row>
    <row r="871" spans="1:7">
      <c r="A871" s="358"/>
      <c r="B871" s="25" t="s">
        <v>1217</v>
      </c>
      <c r="C871" s="31">
        <v>6</v>
      </c>
      <c r="D871" s="32">
        <v>30</v>
      </c>
      <c r="E871" s="32">
        <v>19</v>
      </c>
      <c r="F871" s="32">
        <v>16</v>
      </c>
      <c r="G871" s="32">
        <v>71</v>
      </c>
    </row>
    <row r="872" spans="1:7">
      <c r="A872" s="358"/>
      <c r="B872" s="25" t="s">
        <v>1221</v>
      </c>
      <c r="C872" s="31">
        <v>2</v>
      </c>
      <c r="D872" s="32">
        <v>31</v>
      </c>
      <c r="E872" s="32">
        <v>24</v>
      </c>
      <c r="F872" s="32">
        <v>14</v>
      </c>
      <c r="G872" s="32">
        <v>71</v>
      </c>
    </row>
    <row r="873" spans="1:7">
      <c r="A873" s="358"/>
      <c r="B873" s="25" t="s">
        <v>1224</v>
      </c>
      <c r="C873" s="31">
        <v>4</v>
      </c>
      <c r="D873" s="32">
        <v>18</v>
      </c>
      <c r="E873" s="32">
        <v>9</v>
      </c>
      <c r="F873" s="32">
        <v>11</v>
      </c>
      <c r="G873" s="32">
        <v>42</v>
      </c>
    </row>
    <row r="874" spans="1:7">
      <c r="A874" s="358"/>
      <c r="B874" s="25" t="s">
        <v>1228</v>
      </c>
      <c r="C874" s="31">
        <v>0</v>
      </c>
      <c r="D874" s="32">
        <v>25</v>
      </c>
      <c r="E874" s="32">
        <v>11</v>
      </c>
      <c r="F874" s="32">
        <v>22</v>
      </c>
      <c r="G874" s="32">
        <v>58</v>
      </c>
    </row>
    <row r="875" spans="1:7">
      <c r="A875" s="358"/>
      <c r="B875" s="368" t="s">
        <v>1231</v>
      </c>
      <c r="C875" s="31">
        <v>2</v>
      </c>
      <c r="D875" s="32">
        <v>26</v>
      </c>
      <c r="E875" s="32">
        <v>14</v>
      </c>
      <c r="F875" s="32">
        <v>18</v>
      </c>
      <c r="G875" s="32">
        <v>60</v>
      </c>
    </row>
    <row r="876" spans="1:7">
      <c r="A876" s="358"/>
      <c r="B876" s="368" t="s">
        <v>1234</v>
      </c>
      <c r="C876" s="31">
        <v>8</v>
      </c>
      <c r="D876" s="32">
        <v>25</v>
      </c>
      <c r="E876" s="32">
        <v>15</v>
      </c>
      <c r="F876" s="32">
        <v>18</v>
      </c>
      <c r="G876" s="32">
        <v>66</v>
      </c>
    </row>
    <row r="877" spans="1:7">
      <c r="A877" s="358"/>
      <c r="B877" s="368" t="s">
        <v>1238</v>
      </c>
      <c r="C877" s="31">
        <v>7</v>
      </c>
      <c r="D877" s="32">
        <v>18</v>
      </c>
      <c r="E877" s="32">
        <v>14</v>
      </c>
      <c r="F877" s="32">
        <v>15</v>
      </c>
      <c r="G877" s="32">
        <v>54</v>
      </c>
    </row>
    <row r="878" spans="1:7">
      <c r="A878" s="358"/>
      <c r="B878" s="368" t="s">
        <v>1241</v>
      </c>
      <c r="C878" s="31">
        <v>4</v>
      </c>
      <c r="D878" s="32">
        <v>14</v>
      </c>
      <c r="E878" s="32">
        <v>19</v>
      </c>
      <c r="F878" s="32">
        <v>15</v>
      </c>
      <c r="G878" s="32">
        <v>52</v>
      </c>
    </row>
    <row r="879" spans="1:7">
      <c r="A879" s="358"/>
      <c r="B879" s="368" t="s">
        <v>1244</v>
      </c>
      <c r="C879" s="31">
        <v>3</v>
      </c>
      <c r="D879" s="32">
        <v>19</v>
      </c>
      <c r="E879" s="32">
        <v>15</v>
      </c>
      <c r="F879" s="32">
        <v>15</v>
      </c>
      <c r="G879" s="32">
        <v>52</v>
      </c>
    </row>
    <row r="880" spans="1:7">
      <c r="A880" s="358"/>
      <c r="B880" s="368" t="s">
        <v>1247</v>
      </c>
      <c r="C880" s="31">
        <v>4</v>
      </c>
      <c r="D880" s="32">
        <v>21</v>
      </c>
      <c r="E880" s="32">
        <v>17</v>
      </c>
      <c r="F880" s="32">
        <v>9</v>
      </c>
      <c r="G880" s="32">
        <v>51</v>
      </c>
    </row>
    <row r="881" spans="1:7">
      <c r="A881" s="358"/>
      <c r="B881" s="368" t="s">
        <v>1249</v>
      </c>
      <c r="C881" s="31">
        <v>4</v>
      </c>
      <c r="D881" s="32">
        <v>26</v>
      </c>
      <c r="E881" s="32">
        <v>15</v>
      </c>
      <c r="F881" s="32">
        <v>10</v>
      </c>
      <c r="G881" s="32">
        <v>55</v>
      </c>
    </row>
    <row r="882" spans="1:7">
      <c r="A882" s="358"/>
      <c r="B882" s="368" t="s">
        <v>1251</v>
      </c>
      <c r="C882" s="31">
        <v>3</v>
      </c>
      <c r="D882" s="32">
        <v>22</v>
      </c>
      <c r="E882" s="32">
        <v>14</v>
      </c>
      <c r="F882" s="32">
        <v>8</v>
      </c>
      <c r="G882" s="32">
        <v>47</v>
      </c>
    </row>
    <row r="883" spans="1:7">
      <c r="A883" s="358"/>
      <c r="B883" s="368" t="s">
        <v>1253</v>
      </c>
      <c r="C883" s="31">
        <v>4</v>
      </c>
      <c r="D883" s="32">
        <v>21</v>
      </c>
      <c r="E883" s="32">
        <v>14</v>
      </c>
      <c r="F883" s="32">
        <v>8</v>
      </c>
      <c r="G883" s="32">
        <v>47</v>
      </c>
    </row>
    <row r="884" spans="1:7">
      <c r="A884" s="358"/>
      <c r="B884" s="368" t="s">
        <v>1255</v>
      </c>
      <c r="C884" s="31">
        <v>6</v>
      </c>
      <c r="D884" s="32">
        <v>25</v>
      </c>
      <c r="E884" s="32">
        <v>12</v>
      </c>
      <c r="F884" s="32">
        <v>14</v>
      </c>
      <c r="G884" s="32">
        <v>57</v>
      </c>
    </row>
    <row r="885" spans="1:7">
      <c r="A885" s="358"/>
      <c r="B885" s="368" t="s">
        <v>1257</v>
      </c>
      <c r="C885" s="31">
        <v>4</v>
      </c>
      <c r="D885" s="32">
        <v>26</v>
      </c>
      <c r="E885" s="32">
        <v>8</v>
      </c>
      <c r="F885" s="32">
        <v>12</v>
      </c>
      <c r="G885" s="32">
        <v>50</v>
      </c>
    </row>
    <row r="886" spans="1:7">
      <c r="A886" s="384"/>
      <c r="B886" s="389" t="s">
        <v>1259</v>
      </c>
      <c r="C886" s="31">
        <v>3</v>
      </c>
      <c r="D886" s="390">
        <v>21</v>
      </c>
      <c r="E886" s="390">
        <v>12</v>
      </c>
      <c r="F886" s="390">
        <v>11</v>
      </c>
      <c r="G886" s="390">
        <v>47</v>
      </c>
    </row>
    <row r="887" spans="1:7">
      <c r="A887" s="384"/>
      <c r="B887" s="389" t="s">
        <v>1262</v>
      </c>
      <c r="C887" s="31">
        <v>4</v>
      </c>
      <c r="D887" s="390">
        <v>21</v>
      </c>
      <c r="E887" s="390">
        <v>16</v>
      </c>
      <c r="F887" s="390">
        <v>15</v>
      </c>
      <c r="G887" s="390">
        <v>56</v>
      </c>
    </row>
    <row r="888" spans="1:7">
      <c r="A888" s="384"/>
      <c r="B888" s="389" t="s">
        <v>1263</v>
      </c>
      <c r="C888" s="31">
        <v>5</v>
      </c>
      <c r="D888" s="390">
        <v>32</v>
      </c>
      <c r="E888" s="390">
        <v>17</v>
      </c>
      <c r="F888" s="390">
        <v>21</v>
      </c>
      <c r="G888" s="390">
        <v>75</v>
      </c>
    </row>
    <row r="889" spans="1:7">
      <c r="A889" s="384"/>
      <c r="B889" s="389" t="s">
        <v>1267</v>
      </c>
      <c r="C889" s="31">
        <f>$C$24</f>
        <v>5</v>
      </c>
      <c r="D889" s="390">
        <f>$D$24</f>
        <v>34</v>
      </c>
      <c r="E889" s="390">
        <f>$E$24</f>
        <v>8</v>
      </c>
      <c r="F889" s="390">
        <f>$F$24</f>
        <v>14</v>
      </c>
      <c r="G889" s="390">
        <f>$G$24</f>
        <v>61</v>
      </c>
    </row>
    <row r="891" spans="1:7">
      <c r="B891" s="33" t="s">
        <v>511</v>
      </c>
      <c r="C891" s="34">
        <f>SUM(C889-C888)/C888</f>
        <v>0</v>
      </c>
      <c r="D891" s="34">
        <f t="shared" ref="D891:E891" si="2">SUM(D889-D888)/D888</f>
        <v>6.25E-2</v>
      </c>
      <c r="E891" s="34">
        <f t="shared" si="2"/>
        <v>-0.52941176470588236</v>
      </c>
      <c r="F891" s="34">
        <f>SUM(F889-F888)/F888</f>
        <v>-0.33333333333333331</v>
      </c>
      <c r="G891" s="34">
        <f>SUM(G889-G888)/G888</f>
        <v>-0.18666666666666668</v>
      </c>
    </row>
    <row r="892" spans="1:7">
      <c r="B892" s="33" t="s">
        <v>512</v>
      </c>
      <c r="C892" s="34">
        <f>SUM(C889-C886)/C886</f>
        <v>0.66666666666666663</v>
      </c>
      <c r="D892" s="34">
        <f t="shared" ref="D892:F892" si="3">SUM(D889-D886)/D886</f>
        <v>0.61904761904761907</v>
      </c>
      <c r="E892" s="34">
        <f t="shared" si="3"/>
        <v>-0.33333333333333331</v>
      </c>
      <c r="F892" s="34">
        <f t="shared" si="3"/>
        <v>0.27272727272727271</v>
      </c>
      <c r="G892" s="34">
        <f>SUM(G889-G886)/G886</f>
        <v>0.2978723404255319</v>
      </c>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dimension ref="A2:L900"/>
  <sheetViews>
    <sheetView showGridLines="0" zoomScaleNormal="100" zoomScalePageLayoutView="85" workbookViewId="0">
      <selection activeCell="E46" sqref="E46"/>
    </sheetView>
  </sheetViews>
  <sheetFormatPr defaultColWidth="8.85546875" defaultRowHeight="12"/>
  <cols>
    <col min="1" max="1" width="33.7109375" style="14" customWidth="1"/>
    <col min="2" max="3" width="19.7109375" style="14" customWidth="1"/>
    <col min="4" max="4" width="15.28515625" style="14" customWidth="1"/>
    <col min="5" max="5" width="13.7109375" style="14" customWidth="1"/>
    <col min="6" max="6" width="14.7109375" style="14" customWidth="1"/>
    <col min="7" max="7" width="18.140625" style="14" customWidth="1"/>
    <col min="8" max="8" width="8.85546875" style="14"/>
    <col min="9" max="16384" width="8.85546875" style="16"/>
  </cols>
  <sheetData>
    <row r="2" spans="1:7" s="121" customFormat="1" ht="22.5">
      <c r="A2" s="121" t="s">
        <v>131</v>
      </c>
    </row>
    <row r="3" spans="1:7" s="119" customFormat="1" ht="16.5">
      <c r="A3" s="122" t="s">
        <v>1266</v>
      </c>
    </row>
    <row r="6" spans="1:7">
      <c r="A6" s="48"/>
      <c r="D6" s="15"/>
      <c r="E6" s="15"/>
      <c r="F6" s="15"/>
      <c r="G6" s="15"/>
    </row>
    <row r="7" spans="1:7">
      <c r="A7" s="14" t="s">
        <v>151</v>
      </c>
      <c r="B7" s="17"/>
      <c r="C7" s="18" t="s">
        <v>1072</v>
      </c>
      <c r="D7" s="18" t="s">
        <v>152</v>
      </c>
      <c r="E7" s="18" t="s">
        <v>153</v>
      </c>
      <c r="F7" s="18" t="s">
        <v>154</v>
      </c>
      <c r="G7" s="18"/>
    </row>
    <row r="8" spans="1:7">
      <c r="A8" s="17" t="s">
        <v>584</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0</v>
      </c>
      <c r="E10" s="15">
        <v>1</v>
      </c>
      <c r="F10" s="15">
        <v>0</v>
      </c>
      <c r="G10" s="15">
        <f>D10+E10+F10+C10</f>
        <v>1</v>
      </c>
    </row>
    <row r="11" spans="1:7">
      <c r="A11" s="14" t="s">
        <v>162</v>
      </c>
      <c r="C11" s="15">
        <v>2</v>
      </c>
      <c r="D11" s="15">
        <v>0</v>
      </c>
      <c r="E11" s="15">
        <v>2</v>
      </c>
      <c r="F11" s="15">
        <v>0</v>
      </c>
      <c r="G11" s="15">
        <f>D11+E11+F11+C11</f>
        <v>4</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585</v>
      </c>
      <c r="B15" s="18" t="s">
        <v>156</v>
      </c>
      <c r="C15" s="18" t="s">
        <v>1073</v>
      </c>
      <c r="D15" s="19" t="s">
        <v>157</v>
      </c>
      <c r="E15" s="19" t="s">
        <v>158</v>
      </c>
      <c r="F15" s="19" t="s">
        <v>159</v>
      </c>
      <c r="G15" s="18"/>
    </row>
    <row r="16" spans="1:7">
      <c r="B16" s="17"/>
      <c r="C16" s="17"/>
      <c r="D16" s="18"/>
      <c r="E16" s="18"/>
      <c r="F16" s="18"/>
      <c r="G16" s="18" t="s">
        <v>160</v>
      </c>
    </row>
    <row r="17" spans="1:7">
      <c r="A17" s="14" t="s">
        <v>553</v>
      </c>
      <c r="C17" s="15">
        <v>0</v>
      </c>
      <c r="D17" s="15">
        <v>0</v>
      </c>
      <c r="E17" s="15">
        <v>2</v>
      </c>
      <c r="F17" s="15">
        <v>0</v>
      </c>
      <c r="G17" s="15">
        <f>D17+E17+F17+C17</f>
        <v>2</v>
      </c>
    </row>
    <row r="18" spans="1:7">
      <c r="A18" s="14" t="s">
        <v>162</v>
      </c>
      <c r="C18" s="15">
        <v>0</v>
      </c>
      <c r="D18" s="15">
        <v>0</v>
      </c>
      <c r="E18" s="15">
        <v>11</v>
      </c>
      <c r="F18" s="15">
        <v>0</v>
      </c>
      <c r="G18" s="15">
        <f>D18+E18+F18+C18</f>
        <v>11</v>
      </c>
    </row>
    <row r="19" spans="1:7">
      <c r="D19" s="15"/>
      <c r="E19" s="15"/>
      <c r="F19" s="15"/>
      <c r="G19" s="15"/>
    </row>
    <row r="20" spans="1:7">
      <c r="D20" s="15"/>
      <c r="E20" s="15"/>
      <c r="F20" s="15"/>
      <c r="G20" s="15"/>
    </row>
    <row r="21" spans="1:7">
      <c r="A21" s="14" t="s">
        <v>151</v>
      </c>
      <c r="B21" s="17"/>
      <c r="C21" s="18" t="s">
        <v>1072</v>
      </c>
      <c r="D21" s="18" t="s">
        <v>152</v>
      </c>
      <c r="E21" s="18" t="s">
        <v>153</v>
      </c>
      <c r="F21" s="18" t="s">
        <v>154</v>
      </c>
      <c r="G21" s="18"/>
    </row>
    <row r="22" spans="1:7">
      <c r="A22" s="17" t="s">
        <v>586</v>
      </c>
      <c r="B22" s="18" t="s">
        <v>156</v>
      </c>
      <c r="C22" s="18" t="s">
        <v>1073</v>
      </c>
      <c r="D22" s="19" t="s">
        <v>157</v>
      </c>
      <c r="E22" s="19" t="s">
        <v>158</v>
      </c>
      <c r="F22" s="19" t="s">
        <v>159</v>
      </c>
      <c r="G22" s="18"/>
    </row>
    <row r="23" spans="1:7">
      <c r="B23" s="17"/>
      <c r="C23" s="17"/>
      <c r="D23" s="18"/>
      <c r="E23" s="18"/>
      <c r="F23" s="18"/>
      <c r="G23" s="18" t="s">
        <v>160</v>
      </c>
    </row>
    <row r="24" spans="1:7">
      <c r="A24" s="14" t="s">
        <v>553</v>
      </c>
      <c r="C24" s="385">
        <v>0</v>
      </c>
      <c r="D24" s="385">
        <v>0</v>
      </c>
      <c r="E24" s="385">
        <v>1</v>
      </c>
      <c r="F24" s="385">
        <v>0</v>
      </c>
      <c r="G24" s="15">
        <f>D24+E24+F24+C24</f>
        <v>1</v>
      </c>
    </row>
    <row r="25" spans="1:7">
      <c r="A25" s="14" t="s">
        <v>162</v>
      </c>
      <c r="C25" s="385">
        <v>0</v>
      </c>
      <c r="D25" s="385">
        <v>0</v>
      </c>
      <c r="E25" s="385">
        <v>0</v>
      </c>
      <c r="F25" s="385">
        <v>0</v>
      </c>
      <c r="G25" s="15">
        <f>D25+E25+F25+C25</f>
        <v>0</v>
      </c>
    </row>
    <row r="26" spans="1:7">
      <c r="D26" s="15"/>
      <c r="E26" s="15"/>
      <c r="F26" s="15"/>
      <c r="G26" s="15"/>
    </row>
    <row r="27" spans="1:7">
      <c r="D27" s="15"/>
      <c r="E27" s="15"/>
      <c r="F27" s="15"/>
      <c r="G27" s="15"/>
    </row>
    <row r="28" spans="1:7">
      <c r="A28" s="14" t="s">
        <v>151</v>
      </c>
      <c r="B28" s="17"/>
      <c r="C28" s="18" t="s">
        <v>1072</v>
      </c>
      <c r="D28" s="18" t="s">
        <v>152</v>
      </c>
      <c r="E28" s="18" t="s">
        <v>153</v>
      </c>
      <c r="F28" s="18" t="s">
        <v>154</v>
      </c>
      <c r="G28" s="18"/>
    </row>
    <row r="29" spans="1:7">
      <c r="A29" s="17" t="s">
        <v>587</v>
      </c>
      <c r="B29" s="18" t="s">
        <v>156</v>
      </c>
      <c r="C29" s="18" t="s">
        <v>1073</v>
      </c>
      <c r="D29" s="19" t="s">
        <v>157</v>
      </c>
      <c r="E29" s="19" t="s">
        <v>158</v>
      </c>
      <c r="F29" s="19" t="s">
        <v>159</v>
      </c>
      <c r="G29" s="18"/>
    </row>
    <row r="30" spans="1:7">
      <c r="B30" s="17"/>
      <c r="C30" s="17"/>
      <c r="D30" s="18"/>
      <c r="E30" s="18"/>
      <c r="F30" s="18"/>
      <c r="G30" s="18" t="s">
        <v>160</v>
      </c>
    </row>
    <row r="31" spans="1:7">
      <c r="A31" s="14" t="s">
        <v>553</v>
      </c>
      <c r="C31" s="385">
        <v>0</v>
      </c>
      <c r="D31" s="385">
        <v>0</v>
      </c>
      <c r="E31" s="385">
        <v>0</v>
      </c>
      <c r="F31" s="385">
        <v>0</v>
      </c>
      <c r="G31" s="15">
        <f>D31+E31+F31+C31</f>
        <v>0</v>
      </c>
    </row>
    <row r="32" spans="1:7">
      <c r="A32" s="14" t="s">
        <v>162</v>
      </c>
      <c r="C32" s="385">
        <v>0</v>
      </c>
      <c r="D32" s="385">
        <v>0</v>
      </c>
      <c r="E32" s="385">
        <v>0</v>
      </c>
      <c r="F32" s="385">
        <v>0</v>
      </c>
      <c r="G32" s="15">
        <f>D32+E32+F32+C32</f>
        <v>0</v>
      </c>
    </row>
    <row r="33" spans="1:7">
      <c r="D33" s="15"/>
      <c r="E33" s="15"/>
      <c r="F33" s="15"/>
      <c r="G33" s="15"/>
    </row>
    <row r="34" spans="1:7">
      <c r="D34" s="15"/>
      <c r="E34" s="15"/>
      <c r="F34" s="15"/>
      <c r="G34" s="15"/>
    </row>
    <row r="35" spans="1:7">
      <c r="A35" s="14" t="s">
        <v>151</v>
      </c>
      <c r="B35" s="17"/>
      <c r="C35" s="18" t="s">
        <v>1072</v>
      </c>
      <c r="D35" s="18" t="s">
        <v>152</v>
      </c>
      <c r="E35" s="18" t="s">
        <v>153</v>
      </c>
      <c r="F35" s="18" t="s">
        <v>154</v>
      </c>
      <c r="G35" s="18"/>
    </row>
    <row r="36" spans="1:7">
      <c r="A36" s="17" t="s">
        <v>588</v>
      </c>
      <c r="B36" s="18" t="s">
        <v>156</v>
      </c>
      <c r="C36" s="18" t="s">
        <v>1073</v>
      </c>
      <c r="D36" s="19" t="s">
        <v>157</v>
      </c>
      <c r="E36" s="19" t="s">
        <v>158</v>
      </c>
      <c r="F36" s="19" t="s">
        <v>159</v>
      </c>
      <c r="G36" s="18"/>
    </row>
    <row r="37" spans="1:7">
      <c r="B37" s="17"/>
      <c r="C37" s="17"/>
      <c r="D37" s="18"/>
      <c r="E37" s="18"/>
      <c r="F37" s="18"/>
      <c r="G37" s="18" t="s">
        <v>160</v>
      </c>
    </row>
    <row r="38" spans="1:7">
      <c r="A38" s="14" t="s">
        <v>553</v>
      </c>
      <c r="C38" s="385">
        <v>0</v>
      </c>
      <c r="D38" s="385">
        <v>0</v>
      </c>
      <c r="E38" s="385">
        <v>0</v>
      </c>
      <c r="F38" s="385">
        <v>0</v>
      </c>
      <c r="G38" s="15">
        <f>D38+E38+F38+C38</f>
        <v>0</v>
      </c>
    </row>
    <row r="39" spans="1:7">
      <c r="A39" s="14" t="s">
        <v>162</v>
      </c>
      <c r="C39" s="385">
        <v>0</v>
      </c>
      <c r="D39" s="385">
        <v>0</v>
      </c>
      <c r="E39" s="385">
        <v>0</v>
      </c>
      <c r="F39" s="385">
        <v>0</v>
      </c>
      <c r="G39" s="15">
        <f>D39+E39+F39+C39</f>
        <v>0</v>
      </c>
    </row>
    <row r="40" spans="1:7">
      <c r="D40" s="15"/>
      <c r="E40" s="15"/>
      <c r="F40" s="15"/>
      <c r="G40" s="15"/>
    </row>
    <row r="41" spans="1:7">
      <c r="D41" s="15"/>
      <c r="E41" s="15"/>
      <c r="F41" s="15"/>
      <c r="G41" s="15"/>
    </row>
    <row r="42" spans="1:7">
      <c r="D42" s="15"/>
      <c r="E42" s="15"/>
      <c r="F42" s="15"/>
      <c r="G42" s="15"/>
    </row>
    <row r="43" spans="1:7">
      <c r="A43" s="14" t="s">
        <v>151</v>
      </c>
      <c r="B43" s="17"/>
      <c r="C43" s="18" t="s">
        <v>1072</v>
      </c>
      <c r="D43" s="18" t="s">
        <v>152</v>
      </c>
      <c r="E43" s="18" t="s">
        <v>153</v>
      </c>
      <c r="F43" s="18" t="s">
        <v>154</v>
      </c>
      <c r="G43" s="18"/>
    </row>
    <row r="44" spans="1:7">
      <c r="A44" s="17" t="s">
        <v>589</v>
      </c>
      <c r="B44" s="18" t="s">
        <v>156</v>
      </c>
      <c r="C44" s="18" t="s">
        <v>1073</v>
      </c>
      <c r="D44" s="19" t="s">
        <v>157</v>
      </c>
      <c r="E44" s="19" t="s">
        <v>158</v>
      </c>
      <c r="F44" s="19" t="s">
        <v>159</v>
      </c>
      <c r="G44" s="18"/>
    </row>
    <row r="45" spans="1:7">
      <c r="B45" s="17"/>
      <c r="C45" s="17"/>
      <c r="D45" s="18"/>
      <c r="E45" s="18"/>
      <c r="F45" s="18"/>
      <c r="G45" s="18" t="s">
        <v>160</v>
      </c>
    </row>
    <row r="46" spans="1:7">
      <c r="A46" s="14" t="s">
        <v>553</v>
      </c>
      <c r="C46" s="385">
        <v>0</v>
      </c>
      <c r="D46" s="385">
        <v>0</v>
      </c>
      <c r="E46" s="385">
        <v>0</v>
      </c>
      <c r="F46" s="385">
        <v>0</v>
      </c>
      <c r="G46" s="15">
        <f>D46+E46+F46+C46</f>
        <v>0</v>
      </c>
    </row>
    <row r="47" spans="1:7">
      <c r="A47" s="14" t="s">
        <v>162</v>
      </c>
      <c r="C47" s="385">
        <v>0</v>
      </c>
      <c r="D47" s="385">
        <v>0</v>
      </c>
      <c r="E47" s="385">
        <v>0</v>
      </c>
      <c r="F47" s="385">
        <v>0</v>
      </c>
      <c r="G47" s="15">
        <f>D47+E47+F47+C47</f>
        <v>0</v>
      </c>
    </row>
    <row r="48" spans="1:7">
      <c r="D48" s="15"/>
      <c r="E48" s="15"/>
      <c r="F48" s="15"/>
      <c r="G48" s="15"/>
    </row>
    <row r="49" spans="1:7">
      <c r="D49" s="15"/>
      <c r="E49" s="15"/>
      <c r="F49" s="15"/>
      <c r="G49" s="15"/>
    </row>
    <row r="50" spans="1:7">
      <c r="A50" s="14" t="s">
        <v>151</v>
      </c>
      <c r="B50" s="17"/>
      <c r="C50" s="18" t="s">
        <v>1072</v>
      </c>
      <c r="D50" s="18" t="s">
        <v>152</v>
      </c>
      <c r="E50" s="18" t="s">
        <v>153</v>
      </c>
      <c r="F50" s="18" t="s">
        <v>154</v>
      </c>
      <c r="G50" s="18"/>
    </row>
    <row r="51" spans="1:7">
      <c r="A51" s="17" t="s">
        <v>590</v>
      </c>
      <c r="B51" s="18" t="s">
        <v>156</v>
      </c>
      <c r="C51" s="18" t="s">
        <v>1073</v>
      </c>
      <c r="D51" s="19" t="s">
        <v>157</v>
      </c>
      <c r="E51" s="19" t="s">
        <v>158</v>
      </c>
      <c r="F51" s="19" t="s">
        <v>159</v>
      </c>
      <c r="G51" s="18"/>
    </row>
    <row r="52" spans="1:7">
      <c r="B52" s="17"/>
      <c r="C52" s="17"/>
      <c r="D52" s="18"/>
      <c r="E52" s="18"/>
      <c r="F52" s="18"/>
      <c r="G52" s="18" t="s">
        <v>160</v>
      </c>
    </row>
    <row r="53" spans="1:7">
      <c r="A53" s="14" t="s">
        <v>553</v>
      </c>
      <c r="C53" s="364">
        <v>0</v>
      </c>
      <c r="D53" s="364">
        <v>0</v>
      </c>
      <c r="E53" s="364">
        <v>0</v>
      </c>
      <c r="F53" s="364">
        <v>0</v>
      </c>
      <c r="G53" s="15">
        <f>D53+E53+F53+C53</f>
        <v>0</v>
      </c>
    </row>
    <row r="54" spans="1:7">
      <c r="A54" s="14" t="s">
        <v>162</v>
      </c>
      <c r="C54" s="364">
        <v>0</v>
      </c>
      <c r="D54" s="364">
        <v>0</v>
      </c>
      <c r="E54" s="364">
        <v>0</v>
      </c>
      <c r="F54" s="364">
        <v>0</v>
      </c>
      <c r="G54" s="15">
        <f>D54+E54+F54+C54</f>
        <v>0</v>
      </c>
    </row>
    <row r="55" spans="1:7">
      <c r="D55" s="15"/>
      <c r="E55" s="15"/>
      <c r="F55" s="15"/>
      <c r="G55" s="15"/>
    </row>
    <row r="56" spans="1:7">
      <c r="D56" s="15"/>
      <c r="E56" s="15"/>
      <c r="F56" s="15"/>
      <c r="G56" s="15"/>
    </row>
    <row r="57" spans="1:7">
      <c r="A57" s="14" t="s">
        <v>151</v>
      </c>
      <c r="B57" s="17"/>
      <c r="C57" s="18" t="s">
        <v>1072</v>
      </c>
      <c r="D57" s="18" t="s">
        <v>152</v>
      </c>
      <c r="E57" s="18" t="s">
        <v>153</v>
      </c>
      <c r="F57" s="18" t="s">
        <v>154</v>
      </c>
      <c r="G57" s="18"/>
    </row>
    <row r="58" spans="1:7">
      <c r="A58" s="17" t="s">
        <v>591</v>
      </c>
      <c r="B58" s="18" t="s">
        <v>156</v>
      </c>
      <c r="C58" s="18" t="s">
        <v>1073</v>
      </c>
      <c r="D58" s="19" t="s">
        <v>157</v>
      </c>
      <c r="E58" s="19" t="s">
        <v>158</v>
      </c>
      <c r="F58" s="19" t="s">
        <v>159</v>
      </c>
      <c r="G58" s="18"/>
    </row>
    <row r="59" spans="1:7">
      <c r="B59" s="17"/>
      <c r="C59" s="17"/>
      <c r="D59" s="18"/>
      <c r="E59" s="18"/>
      <c r="F59" s="18"/>
      <c r="G59" s="18" t="s">
        <v>160</v>
      </c>
    </row>
    <row r="60" spans="1:7">
      <c r="A60" s="14" t="s">
        <v>553</v>
      </c>
      <c r="C60" s="364">
        <v>0</v>
      </c>
      <c r="D60" s="364">
        <v>3</v>
      </c>
      <c r="E60" s="364">
        <v>1</v>
      </c>
      <c r="F60" s="364">
        <v>1</v>
      </c>
      <c r="G60" s="15">
        <f>D60+E60+F60+C60</f>
        <v>5</v>
      </c>
    </row>
    <row r="61" spans="1:7">
      <c r="A61" s="14" t="s">
        <v>162</v>
      </c>
      <c r="C61" s="364">
        <v>1</v>
      </c>
      <c r="D61" s="364">
        <v>3</v>
      </c>
      <c r="E61" s="364">
        <v>2</v>
      </c>
      <c r="F61" s="364">
        <v>0</v>
      </c>
      <c r="G61" s="15">
        <f>D61+E61+F61+C61</f>
        <v>6</v>
      </c>
    </row>
    <row r="62" spans="1:7">
      <c r="D62" s="15"/>
      <c r="E62" s="15"/>
      <c r="F62" s="15"/>
      <c r="G62" s="15"/>
    </row>
    <row r="63" spans="1:7">
      <c r="D63" s="15"/>
      <c r="E63" s="15"/>
      <c r="F63" s="15"/>
      <c r="G63" s="15"/>
    </row>
    <row r="64" spans="1:7">
      <c r="A64" s="14" t="s">
        <v>151</v>
      </c>
      <c r="B64" s="17"/>
      <c r="C64" s="18" t="s">
        <v>1072</v>
      </c>
      <c r="D64" s="18" t="s">
        <v>152</v>
      </c>
      <c r="E64" s="18" t="s">
        <v>153</v>
      </c>
      <c r="F64" s="18" t="s">
        <v>154</v>
      </c>
      <c r="G64" s="18"/>
    </row>
    <row r="65" spans="1:7">
      <c r="A65" s="17" t="s">
        <v>140</v>
      </c>
      <c r="B65" s="18" t="s">
        <v>156</v>
      </c>
      <c r="C65" s="18" t="s">
        <v>1073</v>
      </c>
      <c r="D65" s="19" t="s">
        <v>157</v>
      </c>
      <c r="E65" s="19" t="s">
        <v>158</v>
      </c>
      <c r="F65" s="19" t="s">
        <v>159</v>
      </c>
      <c r="G65" s="18"/>
    </row>
    <row r="66" spans="1:7">
      <c r="B66" s="17"/>
      <c r="C66" s="17"/>
      <c r="D66" s="18"/>
      <c r="E66" s="18"/>
      <c r="F66" s="18"/>
      <c r="G66" s="18" t="s">
        <v>160</v>
      </c>
    </row>
    <row r="67" spans="1:7">
      <c r="A67" s="14" t="s">
        <v>553</v>
      </c>
      <c r="C67" s="385">
        <v>0</v>
      </c>
      <c r="D67" s="385">
        <v>0</v>
      </c>
      <c r="E67" s="385">
        <v>0</v>
      </c>
      <c r="F67" s="385">
        <v>0</v>
      </c>
      <c r="G67" s="15">
        <f>D67+E67+F67+C67</f>
        <v>0</v>
      </c>
    </row>
    <row r="68" spans="1:7">
      <c r="A68" s="14" t="s">
        <v>162</v>
      </c>
      <c r="C68" s="385">
        <v>0</v>
      </c>
      <c r="D68" s="385">
        <v>0</v>
      </c>
      <c r="E68" s="385">
        <v>0</v>
      </c>
      <c r="F68" s="385">
        <v>0</v>
      </c>
      <c r="G68" s="15">
        <f>D68+E68+F68+C68</f>
        <v>0</v>
      </c>
    </row>
    <row r="69" spans="1:7">
      <c r="D69" s="15"/>
      <c r="E69" s="15"/>
      <c r="F69" s="15"/>
      <c r="G69" s="15"/>
    </row>
    <row r="70" spans="1:7">
      <c r="D70" s="15"/>
      <c r="E70" s="15"/>
      <c r="F70" s="15"/>
      <c r="G70" s="15"/>
    </row>
    <row r="71" spans="1:7">
      <c r="A71" s="14" t="s">
        <v>151</v>
      </c>
      <c r="B71" s="17"/>
      <c r="C71" s="18" t="s">
        <v>1072</v>
      </c>
      <c r="D71" s="18" t="s">
        <v>152</v>
      </c>
      <c r="E71" s="18" t="s">
        <v>153</v>
      </c>
      <c r="F71" s="18" t="s">
        <v>154</v>
      </c>
      <c r="G71" s="18"/>
    </row>
    <row r="72" spans="1:7">
      <c r="A72" s="17" t="s">
        <v>592</v>
      </c>
      <c r="B72" s="18" t="s">
        <v>156</v>
      </c>
      <c r="C72" s="18" t="s">
        <v>1073</v>
      </c>
      <c r="D72" s="19" t="s">
        <v>157</v>
      </c>
      <c r="E72" s="19" t="s">
        <v>158</v>
      </c>
      <c r="F72" s="19" t="s">
        <v>159</v>
      </c>
      <c r="G72" s="18"/>
    </row>
    <row r="73" spans="1:7">
      <c r="B73" s="17"/>
      <c r="C73" s="17"/>
      <c r="D73" s="18"/>
      <c r="E73" s="18"/>
      <c r="F73" s="18"/>
      <c r="G73" s="18" t="s">
        <v>160</v>
      </c>
    </row>
    <row r="74" spans="1:7">
      <c r="A74" s="14" t="s">
        <v>553</v>
      </c>
      <c r="C74" s="15">
        <v>1</v>
      </c>
      <c r="D74" s="15">
        <v>2</v>
      </c>
      <c r="E74" s="15">
        <v>0</v>
      </c>
      <c r="F74" s="15">
        <v>0</v>
      </c>
      <c r="G74" s="15">
        <f>D74+E74+F74+C74</f>
        <v>3</v>
      </c>
    </row>
    <row r="75" spans="1:7">
      <c r="A75" s="14" t="s">
        <v>162</v>
      </c>
      <c r="C75" s="15">
        <v>0</v>
      </c>
      <c r="D75" s="15">
        <v>1</v>
      </c>
      <c r="E75" s="15">
        <v>3</v>
      </c>
      <c r="F75" s="15">
        <v>0</v>
      </c>
      <c r="G75" s="15">
        <f>D75+E75+F75+C75</f>
        <v>4</v>
      </c>
    </row>
    <row r="76" spans="1:7">
      <c r="D76" s="15"/>
      <c r="E76" s="15"/>
      <c r="F76" s="15"/>
      <c r="G76" s="15"/>
    </row>
    <row r="77" spans="1:7">
      <c r="D77" s="15"/>
      <c r="E77" s="15"/>
      <c r="F77" s="15"/>
      <c r="G77" s="15"/>
    </row>
    <row r="78" spans="1:7">
      <c r="A78" s="14" t="s">
        <v>151</v>
      </c>
      <c r="B78" s="17"/>
      <c r="C78" s="18" t="s">
        <v>1072</v>
      </c>
      <c r="D78" s="18" t="s">
        <v>152</v>
      </c>
      <c r="E78" s="18" t="s">
        <v>153</v>
      </c>
      <c r="F78" s="18" t="s">
        <v>154</v>
      </c>
      <c r="G78" s="18"/>
    </row>
    <row r="79" spans="1:7">
      <c r="A79" s="17" t="s">
        <v>142</v>
      </c>
      <c r="B79" s="18" t="s">
        <v>156</v>
      </c>
      <c r="C79" s="18" t="s">
        <v>1073</v>
      </c>
      <c r="D79" s="19" t="s">
        <v>157</v>
      </c>
      <c r="E79" s="19" t="s">
        <v>158</v>
      </c>
      <c r="F79" s="19" t="s">
        <v>159</v>
      </c>
      <c r="G79" s="18"/>
    </row>
    <row r="80" spans="1:7">
      <c r="B80" s="17"/>
      <c r="C80" s="17"/>
      <c r="D80" s="18"/>
      <c r="E80" s="18"/>
      <c r="F80" s="18"/>
      <c r="G80" s="18" t="s">
        <v>160</v>
      </c>
    </row>
    <row r="81" spans="1:9">
      <c r="A81" s="14" t="s">
        <v>553</v>
      </c>
      <c r="C81" s="385">
        <v>0</v>
      </c>
      <c r="D81" s="385">
        <v>0</v>
      </c>
      <c r="E81" s="385">
        <v>0</v>
      </c>
      <c r="F81" s="385">
        <v>0</v>
      </c>
      <c r="G81" s="15">
        <f>D81+E81+F81+C81</f>
        <v>0</v>
      </c>
    </row>
    <row r="82" spans="1:9">
      <c r="A82" s="14" t="s">
        <v>162</v>
      </c>
      <c r="C82" s="385">
        <v>0</v>
      </c>
      <c r="D82" s="385">
        <v>0</v>
      </c>
      <c r="E82" s="385">
        <v>0</v>
      </c>
      <c r="F82" s="385">
        <v>0</v>
      </c>
      <c r="G82" s="15">
        <f>D82+E82+F82+C82</f>
        <v>0</v>
      </c>
    </row>
    <row r="83" spans="1:9">
      <c r="D83" s="15"/>
      <c r="E83" s="15"/>
      <c r="F83" s="15"/>
      <c r="G83" s="15"/>
    </row>
    <row r="84" spans="1:9">
      <c r="D84" s="15"/>
      <c r="E84" s="15"/>
      <c r="F84" s="15"/>
      <c r="G84" s="15"/>
    </row>
    <row r="85" spans="1:9">
      <c r="D85" s="15"/>
      <c r="E85" s="15"/>
      <c r="F85" s="15"/>
      <c r="G85" s="15"/>
    </row>
    <row r="87" spans="1:9" ht="34.5">
      <c r="C87" s="21" t="s">
        <v>1074</v>
      </c>
      <c r="D87" s="21" t="s">
        <v>177</v>
      </c>
      <c r="E87" s="21" t="s">
        <v>178</v>
      </c>
      <c r="F87" s="21" t="s">
        <v>179</v>
      </c>
      <c r="G87" s="21" t="s">
        <v>180</v>
      </c>
    </row>
    <row r="88" spans="1:9">
      <c r="C88" s="138">
        <f>C81+C74+C67+C60+C53+C46+C38+C31+C24+C17+C10</f>
        <v>1</v>
      </c>
      <c r="D88" s="138">
        <f>D81+D74+D67+D60+D53+D46+D38+D31+D24+D17+D10</f>
        <v>5</v>
      </c>
      <c r="E88" s="138">
        <f>E81+E74+E67+E60+E53+E46+E38+E31+E24+E17+E10</f>
        <v>5</v>
      </c>
      <c r="F88" s="138">
        <f>F81+F74+F67+F60+F53+F46+F38+F31+F24+F17+F10</f>
        <v>1</v>
      </c>
      <c r="G88" s="138">
        <f>C88+D88+E88+F88</f>
        <v>12</v>
      </c>
    </row>
    <row r="89" spans="1:9">
      <c r="C89" s="15"/>
      <c r="D89" s="15"/>
      <c r="E89" s="15"/>
      <c r="F89" s="15"/>
      <c r="G89" s="15"/>
    </row>
    <row r="90" spans="1:9" ht="34.5">
      <c r="C90" s="21" t="s">
        <v>1076</v>
      </c>
      <c r="D90" s="21" t="s">
        <v>181</v>
      </c>
      <c r="E90" s="21" t="s">
        <v>182</v>
      </c>
      <c r="F90" s="21" t="s">
        <v>183</v>
      </c>
      <c r="G90" s="21" t="s">
        <v>184</v>
      </c>
    </row>
    <row r="91" spans="1:9">
      <c r="C91" s="138">
        <f>C11+C18+C25+C32+C39+C47+C54+C61+C68+C75+C82</f>
        <v>3</v>
      </c>
      <c r="D91" s="138">
        <f>D82+D75+D68+D61+D54+D47+D39+D32+D25+D18+D11</f>
        <v>4</v>
      </c>
      <c r="E91" s="138">
        <f>E82+E75+E68+E61+E54+E47+E39+E32+E25+E18+E11</f>
        <v>18</v>
      </c>
      <c r="F91" s="138">
        <f>F82+F75+F68+F61+F54+F47+F39+F32+F25+F18+F11</f>
        <v>0</v>
      </c>
      <c r="G91" s="138">
        <f>D91+E91+F91</f>
        <v>22</v>
      </c>
    </row>
    <row r="92" spans="1:9">
      <c r="A92" s="20"/>
      <c r="B92" s="20"/>
      <c r="C92" s="20"/>
      <c r="D92" s="22"/>
      <c r="E92" s="22"/>
      <c r="F92" s="22"/>
      <c r="G92" s="22"/>
      <c r="H92" s="20"/>
      <c r="I92" s="23"/>
    </row>
    <row r="93" spans="1:9">
      <c r="A93" s="20"/>
      <c r="B93" s="20"/>
      <c r="C93" s="20"/>
      <c r="D93" s="22"/>
      <c r="E93" s="22"/>
      <c r="F93" s="22"/>
      <c r="G93" s="22"/>
      <c r="H93" s="20"/>
      <c r="I93" s="23"/>
    </row>
    <row r="97" spans="1:7" ht="34.5">
      <c r="A97" s="24" t="s">
        <v>185</v>
      </c>
      <c r="B97" s="25" t="s">
        <v>186</v>
      </c>
      <c r="C97" s="98" t="s">
        <v>1068</v>
      </c>
      <c r="D97" s="26" t="s">
        <v>1069</v>
      </c>
      <c r="E97" s="26" t="s">
        <v>1070</v>
      </c>
      <c r="F97" s="26" t="s">
        <v>1071</v>
      </c>
      <c r="G97" s="26" t="s">
        <v>160</v>
      </c>
    </row>
    <row r="98" spans="1:7">
      <c r="B98" s="25" t="s">
        <v>214</v>
      </c>
      <c r="C98" s="32">
        <v>0</v>
      </c>
      <c r="D98" s="32">
        <v>10</v>
      </c>
      <c r="E98" s="32">
        <v>25</v>
      </c>
      <c r="F98" s="32">
        <v>3</v>
      </c>
      <c r="G98" s="32">
        <v>38</v>
      </c>
    </row>
    <row r="99" spans="1:7">
      <c r="B99" s="25" t="s">
        <v>215</v>
      </c>
      <c r="C99" s="32">
        <v>0</v>
      </c>
      <c r="D99" s="32">
        <v>11</v>
      </c>
      <c r="E99" s="32">
        <v>31</v>
      </c>
      <c r="F99" s="32">
        <v>1</v>
      </c>
      <c r="G99" s="32">
        <v>43</v>
      </c>
    </row>
    <row r="100" spans="1:7">
      <c r="B100" s="25" t="s">
        <v>216</v>
      </c>
      <c r="C100" s="32">
        <v>0</v>
      </c>
      <c r="D100" s="32">
        <v>10</v>
      </c>
      <c r="E100" s="32">
        <v>27</v>
      </c>
      <c r="F100" s="32">
        <v>3</v>
      </c>
      <c r="G100" s="32">
        <v>40</v>
      </c>
    </row>
    <row r="101" spans="1:7">
      <c r="B101" s="25" t="s">
        <v>217</v>
      </c>
      <c r="C101" s="32">
        <v>0</v>
      </c>
      <c r="D101" s="32">
        <v>4</v>
      </c>
      <c r="E101" s="32">
        <v>29</v>
      </c>
      <c r="F101" s="32">
        <v>2</v>
      </c>
      <c r="G101" s="32">
        <v>35</v>
      </c>
    </row>
    <row r="102" spans="1:7">
      <c r="B102" s="25" t="s">
        <v>218</v>
      </c>
      <c r="C102" s="32">
        <v>0</v>
      </c>
      <c r="D102" s="32">
        <v>8</v>
      </c>
      <c r="E102" s="32">
        <v>34</v>
      </c>
      <c r="F102" s="32">
        <v>1</v>
      </c>
      <c r="G102" s="32">
        <v>43</v>
      </c>
    </row>
    <row r="103" spans="1:7">
      <c r="B103" s="25" t="s">
        <v>219</v>
      </c>
      <c r="C103" s="32">
        <v>0</v>
      </c>
      <c r="D103" s="32">
        <v>17</v>
      </c>
      <c r="E103" s="32">
        <v>42</v>
      </c>
      <c r="F103" s="32">
        <v>2</v>
      </c>
      <c r="G103" s="32">
        <v>61</v>
      </c>
    </row>
    <row r="104" spans="1:7">
      <c r="B104" s="25" t="s">
        <v>220</v>
      </c>
      <c r="C104" s="32">
        <v>0</v>
      </c>
      <c r="D104" s="32">
        <v>9</v>
      </c>
      <c r="E104" s="32">
        <v>36</v>
      </c>
      <c r="F104" s="32">
        <v>0</v>
      </c>
      <c r="G104" s="32">
        <v>45</v>
      </c>
    </row>
    <row r="105" spans="1:7">
      <c r="B105" s="25" t="s">
        <v>221</v>
      </c>
      <c r="C105" s="32">
        <v>0</v>
      </c>
      <c r="D105" s="32">
        <v>9</v>
      </c>
      <c r="E105" s="32">
        <v>32</v>
      </c>
      <c r="F105" s="32">
        <v>2</v>
      </c>
      <c r="G105" s="32">
        <v>43</v>
      </c>
    </row>
    <row r="106" spans="1:7">
      <c r="B106" s="25" t="s">
        <v>222</v>
      </c>
      <c r="C106" s="32">
        <v>0</v>
      </c>
      <c r="D106" s="32">
        <v>11</v>
      </c>
      <c r="E106" s="32">
        <v>29</v>
      </c>
      <c r="F106" s="32">
        <v>3</v>
      </c>
      <c r="G106" s="32">
        <v>43</v>
      </c>
    </row>
    <row r="107" spans="1:7">
      <c r="B107" s="25" t="s">
        <v>223</v>
      </c>
      <c r="C107" s="32">
        <v>0</v>
      </c>
      <c r="D107" s="32">
        <v>11</v>
      </c>
      <c r="E107" s="32">
        <v>30</v>
      </c>
      <c r="F107" s="32">
        <v>2</v>
      </c>
      <c r="G107" s="32">
        <v>43</v>
      </c>
    </row>
    <row r="108" spans="1:7">
      <c r="B108" s="25" t="s">
        <v>224</v>
      </c>
      <c r="C108" s="32">
        <v>0</v>
      </c>
      <c r="D108" s="32">
        <v>10</v>
      </c>
      <c r="E108" s="32">
        <v>22</v>
      </c>
      <c r="F108" s="32">
        <v>1</v>
      </c>
      <c r="G108" s="32">
        <v>33</v>
      </c>
    </row>
    <row r="109" spans="1:7">
      <c r="B109" s="25" t="s">
        <v>225</v>
      </c>
      <c r="C109" s="32">
        <v>0</v>
      </c>
      <c r="D109" s="32">
        <v>8</v>
      </c>
      <c r="E109" s="32">
        <v>29</v>
      </c>
      <c r="F109" s="32">
        <v>1</v>
      </c>
      <c r="G109" s="32">
        <v>38</v>
      </c>
    </row>
    <row r="110" spans="1:7">
      <c r="B110" s="25" t="s">
        <v>226</v>
      </c>
      <c r="C110" s="32">
        <v>0</v>
      </c>
      <c r="D110" s="32">
        <v>5</v>
      </c>
      <c r="E110" s="32">
        <v>29</v>
      </c>
      <c r="F110" s="32">
        <v>3</v>
      </c>
      <c r="G110" s="32">
        <v>37</v>
      </c>
    </row>
    <row r="111" spans="1:7">
      <c r="B111" s="25" t="s">
        <v>227</v>
      </c>
      <c r="C111" s="32">
        <v>0</v>
      </c>
      <c r="D111" s="32">
        <v>7</v>
      </c>
      <c r="E111" s="32">
        <v>27</v>
      </c>
      <c r="F111" s="32">
        <v>2</v>
      </c>
      <c r="G111" s="32">
        <v>36</v>
      </c>
    </row>
    <row r="112" spans="1:7">
      <c r="B112" s="25" t="s">
        <v>228</v>
      </c>
      <c r="C112" s="32">
        <v>0</v>
      </c>
      <c r="D112" s="32">
        <v>11</v>
      </c>
      <c r="E112" s="32">
        <v>23</v>
      </c>
      <c r="F112" s="32">
        <v>2</v>
      </c>
      <c r="G112" s="32">
        <v>36</v>
      </c>
    </row>
    <row r="113" spans="2:7">
      <c r="B113" s="25" t="s">
        <v>229</v>
      </c>
      <c r="C113" s="32">
        <v>0</v>
      </c>
      <c r="D113" s="32">
        <v>7</v>
      </c>
      <c r="E113" s="32">
        <v>21</v>
      </c>
      <c r="F113" s="32">
        <v>2</v>
      </c>
      <c r="G113" s="32">
        <v>30</v>
      </c>
    </row>
    <row r="114" spans="2:7">
      <c r="B114" s="25" t="s">
        <v>230</v>
      </c>
      <c r="C114" s="32">
        <v>0</v>
      </c>
      <c r="D114" s="32">
        <v>1</v>
      </c>
      <c r="E114" s="32">
        <v>15</v>
      </c>
      <c r="F114" s="32">
        <v>2</v>
      </c>
      <c r="G114" s="32">
        <v>18</v>
      </c>
    </row>
    <row r="115" spans="2:7">
      <c r="B115" s="25" t="s">
        <v>231</v>
      </c>
      <c r="C115" s="32">
        <v>0</v>
      </c>
      <c r="D115" s="32">
        <v>7</v>
      </c>
      <c r="E115" s="32">
        <v>22</v>
      </c>
      <c r="F115" s="32">
        <v>2</v>
      </c>
      <c r="G115" s="32">
        <v>31</v>
      </c>
    </row>
    <row r="116" spans="2:7">
      <c r="B116" s="25" t="s">
        <v>232</v>
      </c>
      <c r="C116" s="32">
        <v>0</v>
      </c>
      <c r="D116" s="32">
        <v>6</v>
      </c>
      <c r="E116" s="32">
        <v>19</v>
      </c>
      <c r="F116" s="32">
        <v>2</v>
      </c>
      <c r="G116" s="32">
        <v>27</v>
      </c>
    </row>
    <row r="117" spans="2:7">
      <c r="B117" s="25" t="s">
        <v>233</v>
      </c>
      <c r="C117" s="32">
        <v>0</v>
      </c>
      <c r="D117" s="32">
        <v>6</v>
      </c>
      <c r="E117" s="32">
        <v>26</v>
      </c>
      <c r="F117" s="32">
        <v>3</v>
      </c>
      <c r="G117" s="32">
        <v>35</v>
      </c>
    </row>
    <row r="118" spans="2:7">
      <c r="B118" s="25" t="s">
        <v>234</v>
      </c>
      <c r="C118" s="32">
        <v>0</v>
      </c>
      <c r="D118" s="32">
        <v>6</v>
      </c>
      <c r="E118" s="32">
        <v>25</v>
      </c>
      <c r="F118" s="32">
        <v>3</v>
      </c>
      <c r="G118" s="32">
        <v>34</v>
      </c>
    </row>
    <row r="119" spans="2:7">
      <c r="B119" s="25" t="s">
        <v>236</v>
      </c>
      <c r="C119" s="32">
        <v>0</v>
      </c>
      <c r="D119" s="32">
        <v>3</v>
      </c>
      <c r="E119" s="32">
        <v>34</v>
      </c>
      <c r="F119" s="32">
        <v>0</v>
      </c>
      <c r="G119" s="32">
        <v>37</v>
      </c>
    </row>
    <row r="120" spans="2:7">
      <c r="B120" s="25" t="s">
        <v>237</v>
      </c>
      <c r="C120" s="32">
        <v>0</v>
      </c>
      <c r="D120" s="32">
        <v>7</v>
      </c>
      <c r="E120" s="32">
        <v>17</v>
      </c>
      <c r="F120" s="32">
        <v>1</v>
      </c>
      <c r="G120" s="32">
        <v>25</v>
      </c>
    </row>
    <row r="121" spans="2:7">
      <c r="B121" s="25" t="s">
        <v>239</v>
      </c>
      <c r="C121" s="32">
        <v>0</v>
      </c>
      <c r="D121" s="32">
        <v>5</v>
      </c>
      <c r="E121" s="32">
        <v>24</v>
      </c>
      <c r="F121" s="32">
        <v>2</v>
      </c>
      <c r="G121" s="32">
        <v>31</v>
      </c>
    </row>
    <row r="122" spans="2:7">
      <c r="B122" s="25" t="s">
        <v>240</v>
      </c>
      <c r="C122" s="32">
        <v>0</v>
      </c>
      <c r="D122" s="32">
        <v>3</v>
      </c>
      <c r="E122" s="32">
        <v>15</v>
      </c>
      <c r="F122" s="32">
        <v>2</v>
      </c>
      <c r="G122" s="32">
        <v>20</v>
      </c>
    </row>
    <row r="123" spans="2:7">
      <c r="B123" s="25" t="s">
        <v>241</v>
      </c>
      <c r="C123" s="32">
        <v>0</v>
      </c>
      <c r="D123" s="32">
        <v>14</v>
      </c>
      <c r="E123" s="32">
        <v>23</v>
      </c>
      <c r="F123" s="32">
        <v>1</v>
      </c>
      <c r="G123" s="32">
        <v>38</v>
      </c>
    </row>
    <row r="124" spans="2:7">
      <c r="B124" s="25" t="s">
        <v>242</v>
      </c>
      <c r="C124" s="32">
        <v>0</v>
      </c>
      <c r="D124" s="32">
        <v>6</v>
      </c>
      <c r="E124" s="32">
        <v>15</v>
      </c>
      <c r="F124" s="32">
        <v>2</v>
      </c>
      <c r="G124" s="32">
        <v>23</v>
      </c>
    </row>
    <row r="125" spans="2:7">
      <c r="B125" s="25" t="s">
        <v>243</v>
      </c>
      <c r="C125" s="32">
        <v>0</v>
      </c>
      <c r="D125" s="32">
        <v>8</v>
      </c>
      <c r="E125" s="32">
        <v>13</v>
      </c>
      <c r="F125" s="32">
        <v>1</v>
      </c>
      <c r="G125" s="32">
        <v>22</v>
      </c>
    </row>
    <row r="126" spans="2:7">
      <c r="B126" s="25" t="s">
        <v>244</v>
      </c>
      <c r="C126" s="32">
        <v>0</v>
      </c>
      <c r="D126" s="32">
        <v>9</v>
      </c>
      <c r="E126" s="32">
        <v>21</v>
      </c>
      <c r="F126" s="32">
        <v>0</v>
      </c>
      <c r="G126" s="32">
        <v>30</v>
      </c>
    </row>
    <row r="127" spans="2:7">
      <c r="B127" s="25" t="s">
        <v>245</v>
      </c>
      <c r="C127" s="32">
        <v>0</v>
      </c>
      <c r="D127" s="32">
        <v>0</v>
      </c>
      <c r="E127" s="32">
        <v>0</v>
      </c>
      <c r="F127" s="32">
        <v>0</v>
      </c>
      <c r="G127" s="32">
        <v>0</v>
      </c>
    </row>
    <row r="128" spans="2:7">
      <c r="B128" s="25" t="s">
        <v>246</v>
      </c>
      <c r="C128" s="32">
        <v>0</v>
      </c>
      <c r="D128" s="32">
        <v>2</v>
      </c>
      <c r="E128" s="32">
        <v>10</v>
      </c>
      <c r="F128" s="32">
        <v>0</v>
      </c>
      <c r="G128" s="32">
        <v>12</v>
      </c>
    </row>
    <row r="129" spans="2:7">
      <c r="B129" s="25" t="s">
        <v>247</v>
      </c>
      <c r="C129" s="32">
        <v>0</v>
      </c>
      <c r="D129" s="32">
        <v>11</v>
      </c>
      <c r="E129" s="32">
        <v>14</v>
      </c>
      <c r="F129" s="32">
        <v>1</v>
      </c>
      <c r="G129" s="32">
        <v>26</v>
      </c>
    </row>
    <row r="130" spans="2:7">
      <c r="B130" s="25" t="s">
        <v>248</v>
      </c>
      <c r="C130" s="32">
        <v>0</v>
      </c>
      <c r="D130" s="32">
        <v>13</v>
      </c>
      <c r="E130" s="32">
        <v>13</v>
      </c>
      <c r="F130" s="32">
        <v>1</v>
      </c>
      <c r="G130" s="32">
        <v>27</v>
      </c>
    </row>
    <row r="131" spans="2:7">
      <c r="B131" s="25" t="s">
        <v>249</v>
      </c>
      <c r="C131" s="32">
        <v>0</v>
      </c>
      <c r="D131" s="32">
        <v>11</v>
      </c>
      <c r="E131" s="32">
        <v>11</v>
      </c>
      <c r="F131" s="32">
        <v>1</v>
      </c>
      <c r="G131" s="32">
        <v>23</v>
      </c>
    </row>
    <row r="132" spans="2:7">
      <c r="B132" s="25" t="s">
        <v>250</v>
      </c>
      <c r="C132" s="32">
        <v>0</v>
      </c>
      <c r="D132" s="32">
        <v>11</v>
      </c>
      <c r="E132" s="32">
        <v>16</v>
      </c>
      <c r="F132" s="32">
        <v>1</v>
      </c>
      <c r="G132" s="32">
        <v>28</v>
      </c>
    </row>
    <row r="133" spans="2:7">
      <c r="B133" s="25" t="s">
        <v>251</v>
      </c>
      <c r="C133" s="32">
        <v>0</v>
      </c>
      <c r="D133" s="32">
        <v>5</v>
      </c>
      <c r="E133" s="32">
        <v>9</v>
      </c>
      <c r="F133" s="32">
        <v>0</v>
      </c>
      <c r="G133" s="32">
        <v>14</v>
      </c>
    </row>
    <row r="134" spans="2:7">
      <c r="B134" s="25" t="s">
        <v>252</v>
      </c>
      <c r="C134" s="32">
        <v>0</v>
      </c>
      <c r="D134" s="32">
        <v>7</v>
      </c>
      <c r="E134" s="32">
        <v>7</v>
      </c>
      <c r="F134" s="32">
        <v>0</v>
      </c>
      <c r="G134" s="32">
        <v>14</v>
      </c>
    </row>
    <row r="135" spans="2:7">
      <c r="B135" s="25" t="s">
        <v>253</v>
      </c>
      <c r="C135" s="32">
        <v>0</v>
      </c>
      <c r="D135" s="32">
        <v>10</v>
      </c>
      <c r="E135" s="32">
        <v>20</v>
      </c>
      <c r="F135" s="32">
        <v>1</v>
      </c>
      <c r="G135" s="32">
        <v>31</v>
      </c>
    </row>
    <row r="136" spans="2:7">
      <c r="B136" s="25" t="s">
        <v>254</v>
      </c>
      <c r="C136" s="32">
        <v>0</v>
      </c>
      <c r="D136" s="32">
        <v>11</v>
      </c>
      <c r="E136" s="32">
        <v>24</v>
      </c>
      <c r="F136" s="32">
        <v>0</v>
      </c>
      <c r="G136" s="32">
        <v>35</v>
      </c>
    </row>
    <row r="137" spans="2:7">
      <c r="B137" s="25" t="s">
        <v>255</v>
      </c>
      <c r="C137" s="32">
        <v>0</v>
      </c>
      <c r="D137" s="32">
        <v>8</v>
      </c>
      <c r="E137" s="32">
        <v>23</v>
      </c>
      <c r="F137" s="32">
        <v>1</v>
      </c>
      <c r="G137" s="32">
        <v>32</v>
      </c>
    </row>
    <row r="138" spans="2:7">
      <c r="B138" s="25" t="s">
        <v>256</v>
      </c>
      <c r="C138" s="32">
        <v>0</v>
      </c>
      <c r="D138" s="32">
        <v>4</v>
      </c>
      <c r="E138" s="32">
        <v>21</v>
      </c>
      <c r="F138" s="32">
        <v>1</v>
      </c>
      <c r="G138" s="32">
        <v>26</v>
      </c>
    </row>
    <row r="139" spans="2:7">
      <c r="B139" s="25" t="s">
        <v>257</v>
      </c>
      <c r="C139" s="32">
        <v>0</v>
      </c>
      <c r="D139" s="32">
        <v>5</v>
      </c>
      <c r="E139" s="32">
        <v>7</v>
      </c>
      <c r="F139" s="32">
        <v>1</v>
      </c>
      <c r="G139" s="32">
        <v>13</v>
      </c>
    </row>
    <row r="140" spans="2:7">
      <c r="B140" s="25" t="s">
        <v>258</v>
      </c>
      <c r="C140" s="32">
        <v>0</v>
      </c>
      <c r="D140" s="32">
        <v>12</v>
      </c>
      <c r="E140" s="32">
        <v>12</v>
      </c>
      <c r="F140" s="32">
        <v>1</v>
      </c>
      <c r="G140" s="32">
        <v>25</v>
      </c>
    </row>
    <row r="141" spans="2:7">
      <c r="B141" s="25" t="s">
        <v>259</v>
      </c>
      <c r="C141" s="32">
        <v>0</v>
      </c>
      <c r="D141" s="32">
        <v>0</v>
      </c>
      <c r="E141" s="32">
        <v>0</v>
      </c>
      <c r="F141" s="32">
        <v>0</v>
      </c>
      <c r="G141" s="32">
        <v>0</v>
      </c>
    </row>
    <row r="142" spans="2:7">
      <c r="B142" s="25" t="s">
        <v>260</v>
      </c>
      <c r="C142" s="32">
        <v>0</v>
      </c>
      <c r="D142" s="32">
        <v>3</v>
      </c>
      <c r="E142" s="32">
        <v>6</v>
      </c>
      <c r="F142" s="32">
        <v>1</v>
      </c>
      <c r="G142" s="32">
        <v>10</v>
      </c>
    </row>
    <row r="143" spans="2:7">
      <c r="B143" s="25" t="s">
        <v>261</v>
      </c>
      <c r="C143" s="32">
        <v>0</v>
      </c>
      <c r="D143" s="32">
        <v>7</v>
      </c>
      <c r="E143" s="32">
        <v>18</v>
      </c>
      <c r="F143" s="32">
        <v>2</v>
      </c>
      <c r="G143" s="32">
        <v>27</v>
      </c>
    </row>
    <row r="144" spans="2:7">
      <c r="B144" s="25" t="s">
        <v>262</v>
      </c>
      <c r="C144" s="32">
        <v>0</v>
      </c>
      <c r="D144" s="32">
        <v>4</v>
      </c>
      <c r="E144" s="32">
        <v>13</v>
      </c>
      <c r="F144" s="32">
        <v>1</v>
      </c>
      <c r="G144" s="32">
        <v>18</v>
      </c>
    </row>
    <row r="145" spans="1:12">
      <c r="B145" s="25" t="s">
        <v>263</v>
      </c>
      <c r="C145" s="32">
        <v>0</v>
      </c>
      <c r="D145" s="32">
        <v>4</v>
      </c>
      <c r="E145" s="32">
        <v>9</v>
      </c>
      <c r="F145" s="32">
        <v>0</v>
      </c>
      <c r="G145" s="32">
        <v>13</v>
      </c>
    </row>
    <row r="146" spans="1:12">
      <c r="B146" s="25" t="s">
        <v>264</v>
      </c>
      <c r="C146" s="32">
        <v>0</v>
      </c>
      <c r="D146" s="32">
        <v>4</v>
      </c>
      <c r="E146" s="32">
        <v>9</v>
      </c>
      <c r="F146" s="32">
        <v>0</v>
      </c>
      <c r="G146" s="32">
        <v>13</v>
      </c>
    </row>
    <row r="147" spans="1:12">
      <c r="B147" s="25" t="s">
        <v>265</v>
      </c>
      <c r="C147" s="32">
        <v>0</v>
      </c>
      <c r="D147" s="32">
        <v>3</v>
      </c>
      <c r="E147" s="32">
        <v>14</v>
      </c>
      <c r="F147" s="32">
        <v>0</v>
      </c>
      <c r="G147" s="32">
        <v>17</v>
      </c>
    </row>
    <row r="148" spans="1:12">
      <c r="B148" s="25" t="s">
        <v>266</v>
      </c>
      <c r="C148" s="32">
        <v>0</v>
      </c>
      <c r="D148" s="32">
        <v>1</v>
      </c>
      <c r="E148" s="32">
        <v>7</v>
      </c>
      <c r="F148" s="32">
        <v>0</v>
      </c>
      <c r="G148" s="32">
        <v>8</v>
      </c>
    </row>
    <row r="149" spans="1:12">
      <c r="A149" s="30"/>
      <c r="B149" s="25" t="s">
        <v>267</v>
      </c>
      <c r="C149" s="32">
        <v>0</v>
      </c>
      <c r="D149" s="32">
        <v>3</v>
      </c>
      <c r="E149" s="32">
        <v>3</v>
      </c>
      <c r="F149" s="32">
        <v>0</v>
      </c>
      <c r="G149" s="32">
        <v>6</v>
      </c>
      <c r="H149" s="27"/>
      <c r="I149" s="28"/>
      <c r="J149" s="28"/>
      <c r="K149" s="28"/>
      <c r="L149" s="29"/>
    </row>
    <row r="150" spans="1:12">
      <c r="A150" s="30"/>
      <c r="B150" s="25" t="s">
        <v>268</v>
      </c>
      <c r="C150" s="32">
        <v>0</v>
      </c>
      <c r="D150" s="32">
        <v>3</v>
      </c>
      <c r="E150" s="32">
        <v>8</v>
      </c>
      <c r="F150" s="32">
        <v>0</v>
      </c>
      <c r="G150" s="32">
        <v>11</v>
      </c>
      <c r="H150" s="27"/>
      <c r="I150" s="28"/>
      <c r="J150" s="28"/>
      <c r="K150" s="28"/>
      <c r="L150" s="29"/>
    </row>
    <row r="151" spans="1:12">
      <c r="A151" s="30"/>
      <c r="B151" s="25" t="s">
        <v>269</v>
      </c>
      <c r="C151" s="32">
        <v>0</v>
      </c>
      <c r="D151" s="32">
        <v>5</v>
      </c>
      <c r="E151" s="32">
        <v>11</v>
      </c>
      <c r="F151" s="32">
        <v>0</v>
      </c>
      <c r="G151" s="32">
        <v>16</v>
      </c>
      <c r="H151" s="27"/>
      <c r="I151" s="28"/>
      <c r="J151" s="28"/>
      <c r="K151" s="28"/>
      <c r="L151" s="29"/>
    </row>
    <row r="152" spans="1:12">
      <c r="A152" s="30"/>
      <c r="B152" s="25" t="s">
        <v>270</v>
      </c>
      <c r="C152" s="32">
        <v>0</v>
      </c>
      <c r="D152" s="32">
        <v>4</v>
      </c>
      <c r="E152" s="32">
        <v>7</v>
      </c>
      <c r="F152" s="32">
        <v>0</v>
      </c>
      <c r="G152" s="32">
        <v>11</v>
      </c>
      <c r="H152" s="27"/>
      <c r="I152" s="28"/>
      <c r="J152" s="28"/>
      <c r="K152" s="28"/>
      <c r="L152" s="29"/>
    </row>
    <row r="153" spans="1:12">
      <c r="A153" s="30"/>
      <c r="B153" s="25" t="s">
        <v>271</v>
      </c>
      <c r="C153" s="32">
        <v>0</v>
      </c>
      <c r="D153" s="32">
        <v>3</v>
      </c>
      <c r="E153" s="32">
        <v>2</v>
      </c>
      <c r="F153" s="32">
        <v>0</v>
      </c>
      <c r="G153" s="32">
        <v>5</v>
      </c>
      <c r="H153" s="27"/>
      <c r="I153" s="28"/>
      <c r="J153" s="28"/>
      <c r="K153" s="28"/>
      <c r="L153" s="29"/>
    </row>
    <row r="154" spans="1:12">
      <c r="A154" s="30"/>
      <c r="B154" s="25" t="s">
        <v>272</v>
      </c>
      <c r="C154" s="32">
        <v>0</v>
      </c>
      <c r="D154" s="32">
        <v>4</v>
      </c>
      <c r="E154" s="32">
        <v>6</v>
      </c>
      <c r="F154" s="32">
        <v>0</v>
      </c>
      <c r="G154" s="32">
        <v>10</v>
      </c>
      <c r="H154" s="27"/>
      <c r="I154" s="28"/>
      <c r="J154" s="28"/>
      <c r="K154" s="28"/>
      <c r="L154" s="29"/>
    </row>
    <row r="155" spans="1:12">
      <c r="A155" s="30"/>
      <c r="B155" s="25" t="s">
        <v>273</v>
      </c>
      <c r="C155" s="32">
        <v>0</v>
      </c>
      <c r="D155" s="32">
        <v>5</v>
      </c>
      <c r="E155" s="32">
        <v>7</v>
      </c>
      <c r="F155" s="32">
        <v>0</v>
      </c>
      <c r="G155" s="32">
        <v>12</v>
      </c>
      <c r="H155" s="27"/>
      <c r="I155" s="28"/>
      <c r="J155" s="28"/>
      <c r="K155" s="28"/>
      <c r="L155" s="29"/>
    </row>
    <row r="156" spans="1:12">
      <c r="A156" s="30"/>
      <c r="B156" s="25" t="s">
        <v>274</v>
      </c>
      <c r="C156" s="32">
        <v>0</v>
      </c>
      <c r="D156" s="32">
        <v>3</v>
      </c>
      <c r="E156" s="32">
        <v>10</v>
      </c>
      <c r="F156" s="32">
        <v>0</v>
      </c>
      <c r="G156" s="32">
        <v>13</v>
      </c>
      <c r="H156" s="27"/>
      <c r="I156" s="28"/>
      <c r="J156" s="28"/>
      <c r="K156" s="28"/>
      <c r="L156" s="29"/>
    </row>
    <row r="157" spans="1:12">
      <c r="A157" s="30"/>
      <c r="B157" s="25" t="s">
        <v>275</v>
      </c>
      <c r="C157" s="32">
        <v>0</v>
      </c>
      <c r="D157" s="32">
        <v>9</v>
      </c>
      <c r="E157" s="32">
        <v>10</v>
      </c>
      <c r="F157" s="32">
        <v>1</v>
      </c>
      <c r="G157" s="32">
        <v>20</v>
      </c>
      <c r="H157" s="27"/>
      <c r="I157" s="28"/>
      <c r="J157" s="28"/>
      <c r="K157" s="28"/>
      <c r="L157" s="29"/>
    </row>
    <row r="158" spans="1:12">
      <c r="A158" s="30"/>
      <c r="B158" s="25" t="s">
        <v>276</v>
      </c>
      <c r="C158" s="32">
        <v>0</v>
      </c>
      <c r="D158" s="32">
        <v>3</v>
      </c>
      <c r="E158" s="32">
        <v>9</v>
      </c>
      <c r="F158" s="32">
        <v>1</v>
      </c>
      <c r="G158" s="32">
        <v>13</v>
      </c>
      <c r="H158" s="27"/>
      <c r="I158" s="28"/>
      <c r="J158" s="28"/>
      <c r="K158" s="28"/>
      <c r="L158" s="29"/>
    </row>
    <row r="159" spans="1:12">
      <c r="A159" s="30"/>
      <c r="B159" s="25" t="s">
        <v>277</v>
      </c>
      <c r="C159" s="32">
        <v>0</v>
      </c>
      <c r="D159" s="32">
        <v>9</v>
      </c>
      <c r="E159" s="32">
        <v>8</v>
      </c>
      <c r="F159" s="32">
        <v>1</v>
      </c>
      <c r="G159" s="32">
        <v>18</v>
      </c>
      <c r="H159" s="27"/>
      <c r="I159" s="28"/>
      <c r="J159" s="28"/>
      <c r="K159" s="28"/>
      <c r="L159" s="29"/>
    </row>
    <row r="160" spans="1:12">
      <c r="A160" s="30"/>
      <c r="B160" s="25" t="s">
        <v>278</v>
      </c>
      <c r="C160" s="32">
        <v>0</v>
      </c>
      <c r="D160" s="32">
        <v>8</v>
      </c>
      <c r="E160" s="32">
        <v>10</v>
      </c>
      <c r="F160" s="32">
        <v>1</v>
      </c>
      <c r="G160" s="32">
        <v>19</v>
      </c>
      <c r="H160" s="27"/>
      <c r="I160" s="28"/>
      <c r="J160" s="28"/>
      <c r="K160" s="28"/>
      <c r="L160" s="29"/>
    </row>
    <row r="161" spans="1:12">
      <c r="A161" s="30"/>
      <c r="B161" s="25" t="s">
        <v>279</v>
      </c>
      <c r="C161" s="32">
        <v>0</v>
      </c>
      <c r="D161" s="32">
        <v>10</v>
      </c>
      <c r="E161" s="32">
        <v>16</v>
      </c>
      <c r="F161" s="32">
        <v>1</v>
      </c>
      <c r="G161" s="32">
        <v>27</v>
      </c>
      <c r="H161" s="27"/>
      <c r="I161" s="28"/>
      <c r="J161" s="28"/>
      <c r="K161" s="28"/>
      <c r="L161" s="29"/>
    </row>
    <row r="162" spans="1:12">
      <c r="A162" s="30"/>
      <c r="B162" s="25" t="s">
        <v>280</v>
      </c>
      <c r="C162" s="32">
        <v>0</v>
      </c>
      <c r="D162" s="32">
        <v>7</v>
      </c>
      <c r="E162" s="32">
        <v>15</v>
      </c>
      <c r="F162" s="32">
        <v>1</v>
      </c>
      <c r="G162" s="32">
        <v>23</v>
      </c>
      <c r="H162" s="27"/>
      <c r="I162" s="28"/>
      <c r="J162" s="28"/>
      <c r="K162" s="28"/>
      <c r="L162" s="29"/>
    </row>
    <row r="163" spans="1:12">
      <c r="A163" s="30"/>
      <c r="B163" s="25" t="s">
        <v>281</v>
      </c>
      <c r="C163" s="32">
        <v>0</v>
      </c>
      <c r="D163" s="32">
        <v>5</v>
      </c>
      <c r="E163" s="32">
        <v>15</v>
      </c>
      <c r="F163" s="32">
        <v>1</v>
      </c>
      <c r="G163" s="32">
        <v>21</v>
      </c>
      <c r="H163" s="27"/>
      <c r="I163" s="28"/>
      <c r="J163" s="28"/>
      <c r="K163" s="28"/>
      <c r="L163" s="29"/>
    </row>
    <row r="164" spans="1:12">
      <c r="A164" s="30"/>
      <c r="B164" s="25" t="s">
        <v>282</v>
      </c>
      <c r="C164" s="32">
        <v>0</v>
      </c>
      <c r="D164" s="32">
        <v>5</v>
      </c>
      <c r="E164" s="32">
        <v>15</v>
      </c>
      <c r="F164" s="32">
        <v>2</v>
      </c>
      <c r="G164" s="32">
        <v>22</v>
      </c>
      <c r="H164" s="27"/>
      <c r="I164" s="28"/>
      <c r="J164" s="28"/>
      <c r="K164" s="28"/>
      <c r="L164" s="29"/>
    </row>
    <row r="165" spans="1:12">
      <c r="A165" s="30"/>
      <c r="B165" s="25" t="s">
        <v>283</v>
      </c>
      <c r="C165" s="32">
        <v>0</v>
      </c>
      <c r="D165" s="32">
        <v>6</v>
      </c>
      <c r="E165" s="32">
        <v>11</v>
      </c>
      <c r="F165" s="32">
        <v>1</v>
      </c>
      <c r="G165" s="32">
        <v>18</v>
      </c>
      <c r="H165" s="27"/>
      <c r="I165" s="28"/>
      <c r="J165" s="28"/>
      <c r="K165" s="28"/>
      <c r="L165" s="29"/>
    </row>
    <row r="166" spans="1:12">
      <c r="A166" s="30"/>
      <c r="B166" s="25" t="s">
        <v>284</v>
      </c>
      <c r="C166" s="32">
        <v>0</v>
      </c>
      <c r="D166" s="32">
        <v>2</v>
      </c>
      <c r="E166" s="32">
        <v>5</v>
      </c>
      <c r="F166" s="32">
        <v>0</v>
      </c>
      <c r="G166" s="32">
        <v>7</v>
      </c>
      <c r="H166" s="27"/>
      <c r="I166" s="28"/>
      <c r="J166" s="28"/>
      <c r="K166" s="28"/>
      <c r="L166" s="29"/>
    </row>
    <row r="167" spans="1:12">
      <c r="A167" s="30"/>
      <c r="B167" s="25" t="s">
        <v>285</v>
      </c>
      <c r="C167" s="32">
        <v>0</v>
      </c>
      <c r="D167" s="32">
        <v>8</v>
      </c>
      <c r="E167" s="32">
        <v>21</v>
      </c>
      <c r="F167" s="32">
        <v>0</v>
      </c>
      <c r="G167" s="32">
        <v>29</v>
      </c>
      <c r="H167" s="27"/>
      <c r="I167" s="28"/>
      <c r="J167" s="28"/>
      <c r="K167" s="28"/>
      <c r="L167" s="29"/>
    </row>
    <row r="168" spans="1:12">
      <c r="A168" s="30"/>
      <c r="B168" s="25" t="s">
        <v>286</v>
      </c>
      <c r="C168" s="32">
        <v>0</v>
      </c>
      <c r="D168" s="32">
        <v>12</v>
      </c>
      <c r="E168" s="32">
        <v>21</v>
      </c>
      <c r="F168" s="32">
        <v>0</v>
      </c>
      <c r="G168" s="32">
        <v>33</v>
      </c>
      <c r="H168" s="27"/>
      <c r="I168" s="28"/>
      <c r="J168" s="28"/>
      <c r="K168" s="28"/>
      <c r="L168" s="29"/>
    </row>
    <row r="169" spans="1:12">
      <c r="A169" s="30"/>
      <c r="B169" s="25" t="s">
        <v>287</v>
      </c>
      <c r="C169" s="32">
        <v>0</v>
      </c>
      <c r="D169" s="32">
        <v>12</v>
      </c>
      <c r="E169" s="32">
        <v>11</v>
      </c>
      <c r="F169" s="32">
        <v>2</v>
      </c>
      <c r="G169" s="32">
        <v>25</v>
      </c>
      <c r="H169" s="27"/>
      <c r="I169" s="28"/>
      <c r="J169" s="28"/>
      <c r="K169" s="28"/>
      <c r="L169" s="29"/>
    </row>
    <row r="170" spans="1:12">
      <c r="A170" s="30"/>
      <c r="B170" s="25" t="s">
        <v>288</v>
      </c>
      <c r="C170" s="32">
        <v>0</v>
      </c>
      <c r="D170" s="32">
        <v>12</v>
      </c>
      <c r="E170" s="32">
        <v>17</v>
      </c>
      <c r="F170" s="32">
        <v>3</v>
      </c>
      <c r="G170" s="32">
        <v>32</v>
      </c>
      <c r="H170" s="27"/>
      <c r="I170" s="28"/>
      <c r="J170" s="28"/>
      <c r="K170" s="28"/>
      <c r="L170" s="29"/>
    </row>
    <row r="171" spans="1:12">
      <c r="A171" s="30"/>
      <c r="B171" s="25" t="s">
        <v>289</v>
      </c>
      <c r="C171" s="32">
        <v>0</v>
      </c>
      <c r="D171" s="32">
        <v>18</v>
      </c>
      <c r="E171" s="32">
        <v>28</v>
      </c>
      <c r="F171" s="32">
        <v>1</v>
      </c>
      <c r="G171" s="32">
        <v>47</v>
      </c>
      <c r="H171" s="27"/>
      <c r="I171" s="28"/>
      <c r="J171" s="28"/>
      <c r="K171" s="28"/>
      <c r="L171" s="29"/>
    </row>
    <row r="172" spans="1:12">
      <c r="A172" s="30"/>
      <c r="B172" s="25" t="s">
        <v>290</v>
      </c>
      <c r="C172" s="32">
        <v>0</v>
      </c>
      <c r="D172" s="32">
        <v>9</v>
      </c>
      <c r="E172" s="32">
        <v>19</v>
      </c>
      <c r="F172" s="32">
        <v>1</v>
      </c>
      <c r="G172" s="32">
        <v>29</v>
      </c>
      <c r="H172" s="27"/>
      <c r="I172" s="28"/>
      <c r="J172" s="28"/>
      <c r="K172" s="28"/>
      <c r="L172" s="29"/>
    </row>
    <row r="173" spans="1:12">
      <c r="A173" s="30"/>
      <c r="B173" s="25" t="s">
        <v>291</v>
      </c>
      <c r="C173" s="32">
        <v>0</v>
      </c>
      <c r="D173" s="32">
        <v>11</v>
      </c>
      <c r="E173" s="32">
        <v>18</v>
      </c>
      <c r="F173" s="32">
        <v>1</v>
      </c>
      <c r="G173" s="32">
        <v>30</v>
      </c>
      <c r="H173" s="27"/>
      <c r="I173" s="28"/>
      <c r="J173" s="28"/>
      <c r="K173" s="28"/>
      <c r="L173" s="29"/>
    </row>
    <row r="174" spans="1:12">
      <c r="A174" s="30"/>
      <c r="B174" s="25" t="s">
        <v>292</v>
      </c>
      <c r="C174" s="32">
        <v>0</v>
      </c>
      <c r="D174" s="32">
        <v>11</v>
      </c>
      <c r="E174" s="32">
        <v>22</v>
      </c>
      <c r="F174" s="32">
        <v>2</v>
      </c>
      <c r="G174" s="32">
        <v>35</v>
      </c>
      <c r="H174" s="27"/>
      <c r="I174" s="28"/>
      <c r="J174" s="28"/>
      <c r="K174" s="28"/>
      <c r="L174" s="29"/>
    </row>
    <row r="175" spans="1:12">
      <c r="A175" s="30"/>
      <c r="B175" s="25" t="s">
        <v>293</v>
      </c>
      <c r="C175" s="32">
        <v>0</v>
      </c>
      <c r="D175" s="32">
        <v>13</v>
      </c>
      <c r="E175" s="32">
        <v>28</v>
      </c>
      <c r="F175" s="32">
        <v>2</v>
      </c>
      <c r="G175" s="32">
        <v>43</v>
      </c>
      <c r="H175" s="27"/>
      <c r="I175" s="28"/>
      <c r="J175" s="28"/>
      <c r="K175" s="28"/>
      <c r="L175" s="29"/>
    </row>
    <row r="176" spans="1:12">
      <c r="A176" s="30"/>
      <c r="B176" s="25" t="s">
        <v>294</v>
      </c>
      <c r="C176" s="32">
        <v>0</v>
      </c>
      <c r="D176" s="32">
        <v>9</v>
      </c>
      <c r="E176" s="32">
        <v>21</v>
      </c>
      <c r="F176" s="32">
        <v>0</v>
      </c>
      <c r="G176" s="32">
        <v>30</v>
      </c>
      <c r="H176" s="27"/>
      <c r="I176" s="28"/>
      <c r="J176" s="28"/>
      <c r="K176" s="28"/>
      <c r="L176" s="29"/>
    </row>
    <row r="177" spans="1:12">
      <c r="A177" s="30"/>
      <c r="B177" s="25" t="s">
        <v>295</v>
      </c>
      <c r="C177" s="32">
        <v>0</v>
      </c>
      <c r="D177" s="32">
        <v>10</v>
      </c>
      <c r="E177" s="32">
        <v>23</v>
      </c>
      <c r="F177" s="32">
        <v>0</v>
      </c>
      <c r="G177" s="32">
        <v>33</v>
      </c>
      <c r="H177" s="27"/>
      <c r="I177" s="28"/>
      <c r="J177" s="28"/>
      <c r="K177" s="28"/>
      <c r="L177" s="29"/>
    </row>
    <row r="178" spans="1:12">
      <c r="A178" s="30"/>
      <c r="B178" s="25" t="s">
        <v>296</v>
      </c>
      <c r="C178" s="32">
        <v>0</v>
      </c>
      <c r="D178" s="32">
        <v>11</v>
      </c>
      <c r="E178" s="32">
        <v>30</v>
      </c>
      <c r="F178" s="32">
        <v>1</v>
      </c>
      <c r="G178" s="32">
        <v>42</v>
      </c>
      <c r="H178" s="27"/>
      <c r="I178" s="28"/>
      <c r="J178" s="28"/>
      <c r="K178" s="28"/>
      <c r="L178" s="29"/>
    </row>
    <row r="179" spans="1:12">
      <c r="A179" s="30"/>
      <c r="B179" s="25" t="s">
        <v>297</v>
      </c>
      <c r="C179" s="32">
        <v>0</v>
      </c>
      <c r="D179" s="32">
        <v>10</v>
      </c>
      <c r="E179" s="32">
        <v>28</v>
      </c>
      <c r="F179" s="32">
        <v>0</v>
      </c>
      <c r="G179" s="32">
        <v>38</v>
      </c>
      <c r="H179" s="27"/>
      <c r="I179" s="28"/>
      <c r="J179" s="28"/>
      <c r="K179" s="28"/>
      <c r="L179" s="29"/>
    </row>
    <row r="180" spans="1:12">
      <c r="A180" s="30"/>
      <c r="B180" s="25" t="s">
        <v>298</v>
      </c>
      <c r="C180" s="32">
        <v>0</v>
      </c>
      <c r="D180" s="32">
        <v>10</v>
      </c>
      <c r="E180" s="32">
        <v>29</v>
      </c>
      <c r="F180" s="32">
        <v>3</v>
      </c>
      <c r="G180" s="32">
        <v>42</v>
      </c>
      <c r="H180" s="27"/>
      <c r="I180" s="28"/>
      <c r="J180" s="28"/>
      <c r="K180" s="28"/>
      <c r="L180" s="29"/>
    </row>
    <row r="181" spans="1:12">
      <c r="A181" s="30"/>
      <c r="B181" s="25" t="s">
        <v>299</v>
      </c>
      <c r="C181" s="32">
        <v>0</v>
      </c>
      <c r="D181" s="32">
        <v>0</v>
      </c>
      <c r="E181" s="32">
        <v>8</v>
      </c>
      <c r="F181" s="32">
        <v>1</v>
      </c>
      <c r="G181" s="32">
        <v>9</v>
      </c>
      <c r="H181" s="27"/>
      <c r="I181" s="28"/>
      <c r="J181" s="28"/>
      <c r="K181" s="28"/>
      <c r="L181" s="29"/>
    </row>
    <row r="182" spans="1:12">
      <c r="A182" s="30"/>
      <c r="B182" s="25" t="s">
        <v>300</v>
      </c>
      <c r="C182" s="32">
        <v>0</v>
      </c>
      <c r="D182" s="32">
        <v>12</v>
      </c>
      <c r="E182" s="32">
        <v>23</v>
      </c>
      <c r="F182" s="32">
        <v>1</v>
      </c>
      <c r="G182" s="32">
        <v>36</v>
      </c>
      <c r="H182" s="27"/>
      <c r="I182" s="28"/>
      <c r="J182" s="28"/>
      <c r="K182" s="28"/>
      <c r="L182" s="29"/>
    </row>
    <row r="183" spans="1:12">
      <c r="A183" s="30"/>
      <c r="B183" s="25" t="s">
        <v>301</v>
      </c>
      <c r="C183" s="32">
        <v>0</v>
      </c>
      <c r="D183" s="32">
        <v>11</v>
      </c>
      <c r="E183" s="32">
        <v>25</v>
      </c>
      <c r="F183" s="32">
        <v>0</v>
      </c>
      <c r="G183" s="32">
        <v>36</v>
      </c>
      <c r="H183" s="27"/>
      <c r="I183" s="28"/>
      <c r="J183" s="28"/>
      <c r="K183" s="28"/>
      <c r="L183" s="29"/>
    </row>
    <row r="184" spans="1:12">
      <c r="A184" s="30"/>
      <c r="B184" s="25" t="s">
        <v>302</v>
      </c>
      <c r="C184" s="32">
        <v>0</v>
      </c>
      <c r="D184" s="32">
        <v>10</v>
      </c>
      <c r="E184" s="32">
        <v>26</v>
      </c>
      <c r="F184" s="32">
        <v>1</v>
      </c>
      <c r="G184" s="32">
        <v>37</v>
      </c>
      <c r="H184" s="27"/>
      <c r="I184" s="28"/>
      <c r="J184" s="28"/>
      <c r="K184" s="28"/>
      <c r="L184" s="29"/>
    </row>
    <row r="185" spans="1:12">
      <c r="A185" s="30"/>
      <c r="B185" s="25" t="s">
        <v>303</v>
      </c>
      <c r="C185" s="32">
        <v>0</v>
      </c>
      <c r="D185" s="32">
        <v>9</v>
      </c>
      <c r="E185" s="32">
        <v>12</v>
      </c>
      <c r="F185" s="32">
        <v>0</v>
      </c>
      <c r="G185" s="32">
        <v>21</v>
      </c>
      <c r="H185" s="27"/>
      <c r="I185" s="28"/>
      <c r="J185" s="28"/>
      <c r="K185" s="28"/>
      <c r="L185" s="29"/>
    </row>
    <row r="186" spans="1:12">
      <c r="A186" s="30"/>
      <c r="B186" s="25" t="s">
        <v>304</v>
      </c>
      <c r="C186" s="32">
        <v>0</v>
      </c>
      <c r="D186" s="32">
        <v>8</v>
      </c>
      <c r="E186" s="32">
        <v>21</v>
      </c>
      <c r="F186" s="32">
        <v>0</v>
      </c>
      <c r="G186" s="32">
        <v>29</v>
      </c>
      <c r="H186" s="27"/>
      <c r="I186" s="28"/>
      <c r="J186" s="28"/>
      <c r="K186" s="28"/>
      <c r="L186" s="29"/>
    </row>
    <row r="187" spans="1:12">
      <c r="A187" s="30"/>
      <c r="B187" s="25" t="s">
        <v>305</v>
      </c>
      <c r="C187" s="32">
        <v>0</v>
      </c>
      <c r="D187" s="32">
        <v>4</v>
      </c>
      <c r="E187" s="32">
        <v>6</v>
      </c>
      <c r="F187" s="32">
        <v>0</v>
      </c>
      <c r="G187" s="32">
        <v>10</v>
      </c>
      <c r="H187" s="27"/>
      <c r="I187" s="28"/>
      <c r="J187" s="28"/>
      <c r="K187" s="28"/>
      <c r="L187" s="29"/>
    </row>
    <row r="188" spans="1:12">
      <c r="A188" s="30"/>
      <c r="B188" s="25" t="s">
        <v>306</v>
      </c>
      <c r="C188" s="32">
        <v>0</v>
      </c>
      <c r="D188" s="32">
        <v>6</v>
      </c>
      <c r="E188" s="32">
        <v>12</v>
      </c>
      <c r="F188" s="32">
        <v>0</v>
      </c>
      <c r="G188" s="32">
        <v>18</v>
      </c>
      <c r="H188" s="27"/>
      <c r="I188" s="28"/>
      <c r="J188" s="28"/>
      <c r="K188" s="28"/>
      <c r="L188" s="29"/>
    </row>
    <row r="189" spans="1:12">
      <c r="A189" s="30"/>
      <c r="B189" s="25" t="s">
        <v>307</v>
      </c>
      <c r="C189" s="32">
        <v>0</v>
      </c>
      <c r="D189" s="32">
        <v>3</v>
      </c>
      <c r="E189" s="32">
        <v>6</v>
      </c>
      <c r="F189" s="32">
        <v>1</v>
      </c>
      <c r="G189" s="32">
        <v>10</v>
      </c>
      <c r="H189" s="27"/>
      <c r="I189" s="28"/>
      <c r="J189" s="28"/>
      <c r="K189" s="28"/>
      <c r="L189" s="29"/>
    </row>
    <row r="190" spans="1:12">
      <c r="A190" s="30"/>
      <c r="B190" s="25" t="s">
        <v>308</v>
      </c>
      <c r="C190" s="32">
        <v>0</v>
      </c>
      <c r="D190" s="32">
        <v>4</v>
      </c>
      <c r="E190" s="32">
        <v>17</v>
      </c>
      <c r="F190" s="32">
        <v>0</v>
      </c>
      <c r="G190" s="32">
        <v>21</v>
      </c>
      <c r="H190" s="27"/>
      <c r="I190" s="28"/>
      <c r="J190" s="28"/>
      <c r="K190" s="28"/>
      <c r="L190" s="29"/>
    </row>
    <row r="191" spans="1:12">
      <c r="A191" s="30"/>
      <c r="B191" s="25" t="s">
        <v>309</v>
      </c>
      <c r="C191" s="32">
        <v>0</v>
      </c>
      <c r="D191" s="32">
        <v>3</v>
      </c>
      <c r="E191" s="32">
        <v>15</v>
      </c>
      <c r="F191" s="32">
        <v>0</v>
      </c>
      <c r="G191" s="32">
        <v>18</v>
      </c>
      <c r="H191" s="27"/>
      <c r="I191" s="28"/>
      <c r="J191" s="28"/>
      <c r="K191" s="28"/>
      <c r="L191" s="29"/>
    </row>
    <row r="192" spans="1:12">
      <c r="A192" s="30"/>
      <c r="B192" s="25" t="s">
        <v>310</v>
      </c>
      <c r="C192" s="32">
        <v>0</v>
      </c>
      <c r="D192" s="32">
        <v>4</v>
      </c>
      <c r="E192" s="32">
        <v>9</v>
      </c>
      <c r="F192" s="32">
        <v>0</v>
      </c>
      <c r="G192" s="32">
        <v>13</v>
      </c>
      <c r="H192" s="27"/>
      <c r="I192" s="28"/>
      <c r="J192" s="28"/>
      <c r="K192" s="28"/>
      <c r="L192" s="29"/>
    </row>
    <row r="193" spans="1:12">
      <c r="A193" s="30"/>
      <c r="B193" s="25" t="s">
        <v>311</v>
      </c>
      <c r="C193" s="32">
        <v>0</v>
      </c>
      <c r="D193" s="32">
        <v>11</v>
      </c>
      <c r="E193" s="32">
        <v>14</v>
      </c>
      <c r="F193" s="32">
        <v>0</v>
      </c>
      <c r="G193" s="32">
        <v>25</v>
      </c>
      <c r="H193" s="27"/>
      <c r="I193" s="28"/>
      <c r="J193" s="28"/>
      <c r="K193" s="28"/>
      <c r="L193" s="29"/>
    </row>
    <row r="194" spans="1:12">
      <c r="A194" s="30"/>
      <c r="B194" s="25" t="s">
        <v>312</v>
      </c>
      <c r="C194" s="32">
        <v>0</v>
      </c>
      <c r="D194" s="32">
        <v>13</v>
      </c>
      <c r="E194" s="32">
        <v>22</v>
      </c>
      <c r="F194" s="32">
        <v>2</v>
      </c>
      <c r="G194" s="32">
        <v>37</v>
      </c>
      <c r="H194" s="27"/>
      <c r="I194" s="28"/>
      <c r="J194" s="28"/>
      <c r="K194" s="28"/>
      <c r="L194" s="29"/>
    </row>
    <row r="195" spans="1:12">
      <c r="A195" s="30"/>
      <c r="B195" s="25" t="s">
        <v>313</v>
      </c>
      <c r="C195" s="32">
        <v>0</v>
      </c>
      <c r="D195" s="32">
        <v>5</v>
      </c>
      <c r="E195" s="32">
        <v>17</v>
      </c>
      <c r="F195" s="32">
        <v>1</v>
      </c>
      <c r="G195" s="32">
        <v>23</v>
      </c>
      <c r="H195" s="27"/>
      <c r="I195" s="28"/>
      <c r="J195" s="28"/>
      <c r="K195" s="28"/>
      <c r="L195" s="29"/>
    </row>
    <row r="196" spans="1:12">
      <c r="A196" s="30"/>
      <c r="B196" s="25" t="s">
        <v>314</v>
      </c>
      <c r="C196" s="32">
        <v>0</v>
      </c>
      <c r="D196" s="32">
        <v>11</v>
      </c>
      <c r="E196" s="32">
        <v>23</v>
      </c>
      <c r="F196" s="32">
        <v>3</v>
      </c>
      <c r="G196" s="32">
        <v>37</v>
      </c>
      <c r="H196" s="27"/>
      <c r="I196" s="28"/>
      <c r="J196" s="28"/>
      <c r="K196" s="28"/>
      <c r="L196" s="29"/>
    </row>
    <row r="197" spans="1:12">
      <c r="A197" s="30"/>
      <c r="B197" s="25" t="s">
        <v>315</v>
      </c>
      <c r="C197" s="32">
        <v>0</v>
      </c>
      <c r="D197" s="32">
        <v>11</v>
      </c>
      <c r="E197" s="32">
        <v>14</v>
      </c>
      <c r="F197" s="32">
        <v>3</v>
      </c>
      <c r="G197" s="32">
        <v>28</v>
      </c>
      <c r="H197" s="27"/>
      <c r="I197" s="28"/>
      <c r="J197" s="28"/>
      <c r="K197" s="28"/>
      <c r="L197" s="29"/>
    </row>
    <row r="198" spans="1:12">
      <c r="A198" s="30"/>
      <c r="B198" s="25" t="s">
        <v>316</v>
      </c>
      <c r="C198" s="32">
        <v>0</v>
      </c>
      <c r="D198" s="32">
        <v>11</v>
      </c>
      <c r="E198" s="32">
        <v>22</v>
      </c>
      <c r="F198" s="32">
        <v>4</v>
      </c>
      <c r="G198" s="32">
        <v>37</v>
      </c>
      <c r="H198" s="27"/>
      <c r="I198" s="28"/>
      <c r="J198" s="28"/>
      <c r="K198" s="28"/>
      <c r="L198" s="29"/>
    </row>
    <row r="199" spans="1:12">
      <c r="A199" s="30"/>
      <c r="B199" s="25" t="s">
        <v>317</v>
      </c>
      <c r="C199" s="32">
        <v>0</v>
      </c>
      <c r="D199" s="32">
        <v>11</v>
      </c>
      <c r="E199" s="32">
        <v>22</v>
      </c>
      <c r="F199" s="32">
        <v>4</v>
      </c>
      <c r="G199" s="32">
        <v>37</v>
      </c>
      <c r="H199" s="27"/>
      <c r="I199" s="28"/>
      <c r="J199" s="28"/>
      <c r="K199" s="28"/>
      <c r="L199" s="29"/>
    </row>
    <row r="200" spans="1:12">
      <c r="A200" s="30"/>
      <c r="B200" s="25" t="s">
        <v>318</v>
      </c>
      <c r="C200" s="32">
        <v>0</v>
      </c>
      <c r="D200" s="32">
        <v>11</v>
      </c>
      <c r="E200" s="32">
        <v>23</v>
      </c>
      <c r="F200" s="32">
        <v>2</v>
      </c>
      <c r="G200" s="32">
        <v>36</v>
      </c>
      <c r="H200" s="27"/>
      <c r="I200" s="28"/>
      <c r="J200" s="28"/>
      <c r="K200" s="28"/>
      <c r="L200" s="29"/>
    </row>
    <row r="201" spans="1:12">
      <c r="A201" s="30"/>
      <c r="B201" s="25" t="s">
        <v>319</v>
      </c>
      <c r="C201" s="32">
        <v>0</v>
      </c>
      <c r="D201" s="32">
        <v>12</v>
      </c>
      <c r="E201" s="32">
        <v>30</v>
      </c>
      <c r="F201" s="32">
        <v>1</v>
      </c>
      <c r="G201" s="32">
        <v>43</v>
      </c>
      <c r="H201" s="27"/>
      <c r="I201" s="28"/>
      <c r="J201" s="28"/>
      <c r="K201" s="28"/>
      <c r="L201" s="29"/>
    </row>
    <row r="202" spans="1:12">
      <c r="A202" s="30"/>
      <c r="B202" s="25" t="s">
        <v>320</v>
      </c>
      <c r="C202" s="32">
        <v>0</v>
      </c>
      <c r="D202" s="32">
        <v>7</v>
      </c>
      <c r="E202" s="32">
        <v>27</v>
      </c>
      <c r="F202" s="32">
        <v>0</v>
      </c>
      <c r="G202" s="32">
        <v>34</v>
      </c>
      <c r="H202" s="27"/>
      <c r="I202" s="28"/>
      <c r="J202" s="28"/>
      <c r="K202" s="28"/>
      <c r="L202" s="29"/>
    </row>
    <row r="203" spans="1:12">
      <c r="A203" s="30"/>
      <c r="B203" s="25" t="s">
        <v>321</v>
      </c>
      <c r="C203" s="32">
        <v>0</v>
      </c>
      <c r="D203" s="32">
        <v>3</v>
      </c>
      <c r="E203" s="32">
        <v>23</v>
      </c>
      <c r="F203" s="32">
        <v>1</v>
      </c>
      <c r="G203" s="32">
        <v>27</v>
      </c>
      <c r="H203" s="27"/>
      <c r="I203" s="28"/>
      <c r="J203" s="28"/>
      <c r="K203" s="28"/>
      <c r="L203" s="29"/>
    </row>
    <row r="204" spans="1:12">
      <c r="A204" s="30"/>
      <c r="B204" s="25" t="s">
        <v>322</v>
      </c>
      <c r="C204" s="32">
        <v>0</v>
      </c>
      <c r="D204" s="32">
        <v>14</v>
      </c>
      <c r="E204" s="32">
        <v>30</v>
      </c>
      <c r="F204" s="32">
        <v>3</v>
      </c>
      <c r="G204" s="32">
        <v>47</v>
      </c>
      <c r="H204" s="27"/>
      <c r="I204" s="28"/>
      <c r="J204" s="28"/>
      <c r="K204" s="28"/>
      <c r="L204" s="29"/>
    </row>
    <row r="205" spans="1:12">
      <c r="A205" s="30"/>
      <c r="B205" s="25" t="s">
        <v>323</v>
      </c>
      <c r="C205" s="32">
        <v>0</v>
      </c>
      <c r="D205" s="32">
        <v>13</v>
      </c>
      <c r="E205" s="32">
        <v>25</v>
      </c>
      <c r="F205" s="32">
        <v>4</v>
      </c>
      <c r="G205" s="32">
        <v>42</v>
      </c>
      <c r="H205" s="27"/>
      <c r="I205" s="28"/>
      <c r="J205" s="28"/>
      <c r="K205" s="28"/>
      <c r="L205" s="29"/>
    </row>
    <row r="206" spans="1:12">
      <c r="A206" s="30"/>
      <c r="B206" s="25" t="s">
        <v>324</v>
      </c>
      <c r="C206" s="32">
        <v>0</v>
      </c>
      <c r="D206" s="32">
        <v>13</v>
      </c>
      <c r="E206" s="32">
        <v>28</v>
      </c>
      <c r="F206" s="32">
        <v>3</v>
      </c>
      <c r="G206" s="32">
        <v>44</v>
      </c>
      <c r="H206" s="27"/>
      <c r="I206" s="28"/>
      <c r="J206" s="28"/>
      <c r="K206" s="28"/>
      <c r="L206" s="29"/>
    </row>
    <row r="207" spans="1:12">
      <c r="A207" s="30"/>
      <c r="B207" s="25" t="s">
        <v>325</v>
      </c>
      <c r="C207" s="32">
        <v>0</v>
      </c>
      <c r="D207" s="32">
        <v>12</v>
      </c>
      <c r="E207" s="32">
        <v>27</v>
      </c>
      <c r="F207" s="32">
        <v>4</v>
      </c>
      <c r="G207" s="32">
        <v>43</v>
      </c>
      <c r="H207" s="27"/>
      <c r="I207" s="28"/>
      <c r="J207" s="28"/>
      <c r="K207" s="28"/>
      <c r="L207" s="29"/>
    </row>
    <row r="208" spans="1:12">
      <c r="A208" s="30"/>
      <c r="B208" s="25" t="s">
        <v>326</v>
      </c>
      <c r="C208" s="32">
        <v>0</v>
      </c>
      <c r="D208" s="32">
        <v>8</v>
      </c>
      <c r="E208" s="32">
        <v>23</v>
      </c>
      <c r="F208" s="32">
        <v>2</v>
      </c>
      <c r="G208" s="32">
        <v>33</v>
      </c>
      <c r="H208" s="27"/>
      <c r="I208" s="28"/>
      <c r="J208" s="28"/>
      <c r="K208" s="28"/>
      <c r="L208" s="29"/>
    </row>
    <row r="209" spans="1:12">
      <c r="A209" s="30"/>
      <c r="B209" s="25" t="s">
        <v>327</v>
      </c>
      <c r="C209" s="32">
        <v>0</v>
      </c>
      <c r="D209" s="32">
        <v>5</v>
      </c>
      <c r="E209" s="32">
        <v>20</v>
      </c>
      <c r="F209" s="32">
        <v>1</v>
      </c>
      <c r="G209" s="32">
        <v>26</v>
      </c>
      <c r="H209" s="27"/>
      <c r="I209" s="28"/>
      <c r="J209" s="28"/>
      <c r="K209" s="28"/>
      <c r="L209" s="29"/>
    </row>
    <row r="210" spans="1:12">
      <c r="A210" s="30"/>
      <c r="B210" s="25" t="s">
        <v>328</v>
      </c>
      <c r="C210" s="32">
        <v>0</v>
      </c>
      <c r="D210" s="32">
        <v>12</v>
      </c>
      <c r="E210" s="32">
        <v>32</v>
      </c>
      <c r="F210" s="32">
        <v>3</v>
      </c>
      <c r="G210" s="32">
        <v>47</v>
      </c>
      <c r="H210" s="27"/>
      <c r="I210" s="28"/>
      <c r="J210" s="28"/>
      <c r="K210" s="28"/>
      <c r="L210" s="29"/>
    </row>
    <row r="211" spans="1:12">
      <c r="A211" s="30"/>
      <c r="B211" s="25" t="s">
        <v>329</v>
      </c>
      <c r="C211" s="32">
        <v>0</v>
      </c>
      <c r="D211" s="32">
        <v>5</v>
      </c>
      <c r="E211" s="32">
        <v>23</v>
      </c>
      <c r="F211" s="32">
        <v>3</v>
      </c>
      <c r="G211" s="32">
        <v>31</v>
      </c>
      <c r="H211" s="27"/>
      <c r="I211" s="28"/>
      <c r="J211" s="28"/>
      <c r="K211" s="28"/>
      <c r="L211" s="29"/>
    </row>
    <row r="212" spans="1:12">
      <c r="A212" s="30"/>
      <c r="B212" s="25" t="s">
        <v>330</v>
      </c>
      <c r="C212" s="32">
        <v>0</v>
      </c>
      <c r="D212" s="32">
        <v>8</v>
      </c>
      <c r="E212" s="32">
        <v>10</v>
      </c>
      <c r="F212" s="32">
        <v>3</v>
      </c>
      <c r="G212" s="32">
        <v>21</v>
      </c>
      <c r="H212" s="27"/>
      <c r="I212" s="28"/>
      <c r="J212" s="28"/>
      <c r="K212" s="28"/>
      <c r="L212" s="29"/>
    </row>
    <row r="213" spans="1:12">
      <c r="A213" s="30"/>
      <c r="B213" s="25" t="s">
        <v>331</v>
      </c>
      <c r="C213" s="32">
        <v>0</v>
      </c>
      <c r="D213" s="32">
        <v>6</v>
      </c>
      <c r="E213" s="32">
        <v>16</v>
      </c>
      <c r="F213" s="32">
        <v>2</v>
      </c>
      <c r="G213" s="32">
        <v>24</v>
      </c>
      <c r="H213" s="27"/>
      <c r="I213" s="28"/>
      <c r="J213" s="28"/>
      <c r="K213" s="28"/>
      <c r="L213" s="29"/>
    </row>
    <row r="214" spans="1:12">
      <c r="A214" s="30"/>
      <c r="B214" s="25" t="s">
        <v>332</v>
      </c>
      <c r="C214" s="32">
        <v>0</v>
      </c>
      <c r="D214" s="32">
        <v>1</v>
      </c>
      <c r="E214" s="32">
        <v>14</v>
      </c>
      <c r="F214" s="32">
        <v>2</v>
      </c>
      <c r="G214" s="32">
        <v>17</v>
      </c>
      <c r="H214" s="27"/>
      <c r="I214" s="28"/>
      <c r="J214" s="28"/>
      <c r="K214" s="28"/>
      <c r="L214" s="29"/>
    </row>
    <row r="215" spans="1:12">
      <c r="A215" s="30"/>
      <c r="B215" s="25" t="s">
        <v>333</v>
      </c>
      <c r="C215" s="32">
        <v>0</v>
      </c>
      <c r="D215" s="32">
        <v>4</v>
      </c>
      <c r="E215" s="32">
        <v>8</v>
      </c>
      <c r="F215" s="32">
        <v>0</v>
      </c>
      <c r="G215" s="32">
        <v>12</v>
      </c>
      <c r="H215" s="27"/>
      <c r="I215" s="28"/>
      <c r="J215" s="28"/>
      <c r="K215" s="28"/>
      <c r="L215" s="29"/>
    </row>
    <row r="216" spans="1:12">
      <c r="A216" s="30"/>
      <c r="B216" s="25" t="s">
        <v>334</v>
      </c>
      <c r="C216" s="32">
        <v>0</v>
      </c>
      <c r="D216" s="32">
        <v>3</v>
      </c>
      <c r="E216" s="32">
        <v>8</v>
      </c>
      <c r="F216" s="32">
        <v>1</v>
      </c>
      <c r="G216" s="32">
        <v>12</v>
      </c>
      <c r="H216" s="27"/>
      <c r="I216" s="28"/>
      <c r="J216" s="28"/>
      <c r="K216" s="28"/>
      <c r="L216" s="29"/>
    </row>
    <row r="217" spans="1:12">
      <c r="A217" s="30"/>
      <c r="B217" s="25" t="s">
        <v>335</v>
      </c>
      <c r="C217" s="32">
        <v>0</v>
      </c>
      <c r="D217" s="32">
        <v>7</v>
      </c>
      <c r="E217" s="32">
        <v>18</v>
      </c>
      <c r="F217" s="32">
        <v>2</v>
      </c>
      <c r="G217" s="32">
        <v>27</v>
      </c>
      <c r="H217" s="27"/>
      <c r="I217" s="28"/>
      <c r="J217" s="28"/>
      <c r="K217" s="28"/>
      <c r="L217" s="29"/>
    </row>
    <row r="218" spans="1:12">
      <c r="A218" s="30"/>
      <c r="B218" s="25" t="s">
        <v>336</v>
      </c>
      <c r="C218" s="32">
        <v>0</v>
      </c>
      <c r="D218" s="32">
        <v>5</v>
      </c>
      <c r="E218" s="32">
        <v>21</v>
      </c>
      <c r="F218" s="32">
        <v>1</v>
      </c>
      <c r="G218" s="32">
        <v>27</v>
      </c>
      <c r="H218" s="27"/>
      <c r="I218" s="28"/>
      <c r="J218" s="28"/>
      <c r="K218" s="28"/>
      <c r="L218" s="29"/>
    </row>
    <row r="219" spans="1:12">
      <c r="A219" s="30"/>
      <c r="B219" s="25" t="s">
        <v>337</v>
      </c>
      <c r="C219" s="32">
        <v>0</v>
      </c>
      <c r="D219" s="32">
        <v>6</v>
      </c>
      <c r="E219" s="32">
        <v>23</v>
      </c>
      <c r="F219" s="32">
        <v>1</v>
      </c>
      <c r="G219" s="32">
        <v>30</v>
      </c>
      <c r="H219" s="27"/>
      <c r="I219" s="28"/>
      <c r="J219" s="28"/>
      <c r="K219" s="28"/>
      <c r="L219" s="29"/>
    </row>
    <row r="220" spans="1:12">
      <c r="A220" s="30"/>
      <c r="B220" s="25" t="s">
        <v>338</v>
      </c>
      <c r="C220" s="32">
        <v>0</v>
      </c>
      <c r="D220" s="32">
        <v>8</v>
      </c>
      <c r="E220" s="32">
        <v>20</v>
      </c>
      <c r="F220" s="32">
        <v>1</v>
      </c>
      <c r="G220" s="32">
        <v>29</v>
      </c>
      <c r="H220" s="27"/>
      <c r="I220" s="28"/>
      <c r="J220" s="28"/>
      <c r="K220" s="28"/>
      <c r="L220" s="29"/>
    </row>
    <row r="221" spans="1:12">
      <c r="A221" s="30"/>
      <c r="B221" s="25" t="s">
        <v>339</v>
      </c>
      <c r="C221" s="32">
        <v>0</v>
      </c>
      <c r="D221" s="32">
        <v>4</v>
      </c>
      <c r="E221" s="32">
        <v>30</v>
      </c>
      <c r="F221" s="32">
        <v>1</v>
      </c>
      <c r="G221" s="32">
        <v>35</v>
      </c>
      <c r="H221" s="27"/>
      <c r="I221" s="28"/>
      <c r="J221" s="28"/>
      <c r="K221" s="28"/>
      <c r="L221" s="29"/>
    </row>
    <row r="222" spans="1:12">
      <c r="A222" s="30"/>
      <c r="B222" s="25" t="s">
        <v>340</v>
      </c>
      <c r="C222" s="32">
        <v>0</v>
      </c>
      <c r="D222" s="32">
        <v>7</v>
      </c>
      <c r="E222" s="32">
        <v>27</v>
      </c>
      <c r="F222" s="32">
        <v>0</v>
      </c>
      <c r="G222" s="32">
        <v>34</v>
      </c>
      <c r="H222" s="27"/>
      <c r="I222" s="28"/>
      <c r="J222" s="28"/>
      <c r="K222" s="28"/>
      <c r="L222" s="29"/>
    </row>
    <row r="223" spans="1:12">
      <c r="A223" s="30"/>
      <c r="B223" s="25" t="s">
        <v>341</v>
      </c>
      <c r="C223" s="32">
        <v>0</v>
      </c>
      <c r="D223" s="32">
        <v>19</v>
      </c>
      <c r="E223" s="32">
        <v>28</v>
      </c>
      <c r="F223" s="32">
        <v>2</v>
      </c>
      <c r="G223" s="32">
        <v>49</v>
      </c>
      <c r="H223" s="27"/>
      <c r="I223" s="28"/>
      <c r="J223" s="28"/>
      <c r="K223" s="28"/>
      <c r="L223" s="29"/>
    </row>
    <row r="224" spans="1:12">
      <c r="A224" s="30"/>
      <c r="B224" s="25" t="s">
        <v>342</v>
      </c>
      <c r="C224" s="32">
        <v>0</v>
      </c>
      <c r="D224" s="32">
        <v>5</v>
      </c>
      <c r="E224" s="32">
        <v>16</v>
      </c>
      <c r="F224" s="32">
        <v>1</v>
      </c>
      <c r="G224" s="32">
        <v>22</v>
      </c>
      <c r="H224" s="27"/>
      <c r="I224" s="28"/>
      <c r="J224" s="28"/>
      <c r="K224" s="28"/>
      <c r="L224" s="29"/>
    </row>
    <row r="225" spans="1:12">
      <c r="A225" s="30"/>
      <c r="B225" s="25" t="s">
        <v>343</v>
      </c>
      <c r="C225" s="32">
        <v>0</v>
      </c>
      <c r="D225" s="32">
        <v>5</v>
      </c>
      <c r="E225" s="32">
        <v>18</v>
      </c>
      <c r="F225" s="32">
        <v>1</v>
      </c>
      <c r="G225" s="32">
        <v>24</v>
      </c>
      <c r="H225" s="27"/>
      <c r="I225" s="28"/>
      <c r="J225" s="28"/>
      <c r="K225" s="28"/>
      <c r="L225" s="29"/>
    </row>
    <row r="226" spans="1:12">
      <c r="A226" s="30"/>
      <c r="B226" s="25" t="s">
        <v>344</v>
      </c>
      <c r="C226" s="32">
        <v>0</v>
      </c>
      <c r="D226" s="32">
        <v>11</v>
      </c>
      <c r="E226" s="32">
        <v>31</v>
      </c>
      <c r="F226" s="32">
        <v>1</v>
      </c>
      <c r="G226" s="32">
        <v>43</v>
      </c>
      <c r="H226" s="27"/>
      <c r="I226" s="28"/>
      <c r="J226" s="28"/>
      <c r="K226" s="28"/>
      <c r="L226" s="29"/>
    </row>
    <row r="227" spans="1:12">
      <c r="A227" s="30"/>
      <c r="B227" s="25" t="s">
        <v>345</v>
      </c>
      <c r="C227" s="32">
        <v>0</v>
      </c>
      <c r="D227" s="32">
        <v>12</v>
      </c>
      <c r="E227" s="32">
        <v>24</v>
      </c>
      <c r="F227" s="32">
        <v>1</v>
      </c>
      <c r="G227" s="32">
        <v>37</v>
      </c>
      <c r="H227" s="27"/>
      <c r="I227" s="28"/>
      <c r="J227" s="28"/>
      <c r="K227" s="28"/>
      <c r="L227" s="29"/>
    </row>
    <row r="228" spans="1:12">
      <c r="A228" s="30"/>
      <c r="B228" s="25" t="s">
        <v>346</v>
      </c>
      <c r="C228" s="32">
        <v>0</v>
      </c>
      <c r="D228" s="32">
        <v>9</v>
      </c>
      <c r="E228" s="32">
        <v>26</v>
      </c>
      <c r="F228" s="32">
        <v>1</v>
      </c>
      <c r="G228" s="32">
        <v>36</v>
      </c>
      <c r="H228" s="27"/>
      <c r="I228" s="28"/>
      <c r="J228" s="28"/>
      <c r="K228" s="28"/>
      <c r="L228" s="29"/>
    </row>
    <row r="229" spans="1:12">
      <c r="A229" s="30"/>
      <c r="B229" s="25" t="s">
        <v>347</v>
      </c>
      <c r="C229" s="32">
        <v>0</v>
      </c>
      <c r="D229" s="32">
        <v>8</v>
      </c>
      <c r="E229" s="32">
        <v>15</v>
      </c>
      <c r="F229" s="32">
        <v>0</v>
      </c>
      <c r="G229" s="32">
        <v>23</v>
      </c>
      <c r="H229" s="27"/>
      <c r="I229" s="28"/>
      <c r="J229" s="28"/>
      <c r="K229" s="28"/>
      <c r="L229" s="29"/>
    </row>
    <row r="230" spans="1:12">
      <c r="A230" s="30"/>
      <c r="B230" s="25" t="s">
        <v>348</v>
      </c>
      <c r="C230" s="32">
        <v>0</v>
      </c>
      <c r="D230" s="32">
        <v>8</v>
      </c>
      <c r="E230" s="32">
        <v>9</v>
      </c>
      <c r="F230" s="32">
        <v>0</v>
      </c>
      <c r="G230" s="32">
        <v>17</v>
      </c>
      <c r="H230" s="27"/>
      <c r="I230" s="28"/>
      <c r="J230" s="28"/>
      <c r="K230" s="28"/>
      <c r="L230" s="29"/>
    </row>
    <row r="231" spans="1:12">
      <c r="A231" s="30"/>
      <c r="B231" s="25" t="s">
        <v>349</v>
      </c>
      <c r="C231" s="32">
        <v>0</v>
      </c>
      <c r="D231" s="32">
        <v>3</v>
      </c>
      <c r="E231" s="32">
        <v>11</v>
      </c>
      <c r="F231" s="32">
        <v>1</v>
      </c>
      <c r="G231" s="32">
        <v>15</v>
      </c>
      <c r="H231" s="27"/>
      <c r="I231" s="28"/>
      <c r="J231" s="28"/>
      <c r="K231" s="28"/>
      <c r="L231" s="29"/>
    </row>
    <row r="232" spans="1:12">
      <c r="A232" s="30"/>
      <c r="B232" s="25" t="s">
        <v>350</v>
      </c>
      <c r="C232" s="32">
        <v>0</v>
      </c>
      <c r="D232" s="32">
        <v>7</v>
      </c>
      <c r="E232" s="32">
        <v>14</v>
      </c>
      <c r="F232" s="32">
        <v>1</v>
      </c>
      <c r="G232" s="32">
        <v>22</v>
      </c>
      <c r="H232" s="27"/>
      <c r="I232" s="28"/>
      <c r="J232" s="28"/>
      <c r="K232" s="28"/>
      <c r="L232" s="29"/>
    </row>
    <row r="233" spans="1:12">
      <c r="A233" s="30"/>
      <c r="B233" s="25" t="s">
        <v>351</v>
      </c>
      <c r="C233" s="32">
        <v>0</v>
      </c>
      <c r="D233" s="32">
        <v>2</v>
      </c>
      <c r="E233" s="32">
        <v>12</v>
      </c>
      <c r="F233" s="32">
        <v>1</v>
      </c>
      <c r="G233" s="32">
        <v>15</v>
      </c>
      <c r="H233" s="27"/>
      <c r="I233" s="28"/>
      <c r="J233" s="28"/>
      <c r="K233" s="28"/>
      <c r="L233" s="29"/>
    </row>
    <row r="234" spans="1:12">
      <c r="A234" s="30"/>
      <c r="B234" s="25" t="s">
        <v>352</v>
      </c>
      <c r="C234" s="32">
        <v>0</v>
      </c>
      <c r="D234" s="32">
        <v>8</v>
      </c>
      <c r="E234" s="32">
        <v>15</v>
      </c>
      <c r="F234" s="32">
        <v>2</v>
      </c>
      <c r="G234" s="32">
        <v>25</v>
      </c>
      <c r="H234" s="27"/>
      <c r="I234" s="28"/>
      <c r="J234" s="28"/>
      <c r="K234" s="28"/>
      <c r="L234" s="29"/>
    </row>
    <row r="235" spans="1:12">
      <c r="A235" s="30"/>
      <c r="B235" s="25" t="s">
        <v>353</v>
      </c>
      <c r="C235" s="32">
        <v>0</v>
      </c>
      <c r="D235" s="32">
        <v>14</v>
      </c>
      <c r="E235" s="32">
        <v>13</v>
      </c>
      <c r="F235" s="32">
        <v>0</v>
      </c>
      <c r="G235" s="32">
        <v>27</v>
      </c>
      <c r="H235" s="27"/>
      <c r="I235" s="28"/>
      <c r="J235" s="28"/>
      <c r="K235" s="28"/>
      <c r="L235" s="29"/>
    </row>
    <row r="236" spans="1:12">
      <c r="A236" s="30"/>
      <c r="B236" s="25" t="s">
        <v>354</v>
      </c>
      <c r="C236" s="32">
        <v>0</v>
      </c>
      <c r="D236" s="32">
        <v>2</v>
      </c>
      <c r="E236" s="32">
        <v>2</v>
      </c>
      <c r="F236" s="32">
        <v>0</v>
      </c>
      <c r="G236" s="32">
        <v>4</v>
      </c>
      <c r="H236" s="27"/>
      <c r="I236" s="28"/>
      <c r="J236" s="28"/>
      <c r="K236" s="28"/>
      <c r="L236" s="29"/>
    </row>
    <row r="237" spans="1:12">
      <c r="A237" s="30"/>
      <c r="B237" s="25" t="s">
        <v>355</v>
      </c>
      <c r="C237" s="32">
        <v>0</v>
      </c>
      <c r="D237" s="32">
        <v>10</v>
      </c>
      <c r="E237" s="32">
        <v>16</v>
      </c>
      <c r="F237" s="32">
        <v>0</v>
      </c>
      <c r="G237" s="32">
        <v>26</v>
      </c>
      <c r="H237" s="27"/>
      <c r="I237" s="28"/>
      <c r="J237" s="28"/>
      <c r="K237" s="28"/>
      <c r="L237" s="29"/>
    </row>
    <row r="238" spans="1:12">
      <c r="A238" s="30"/>
      <c r="B238" s="25" t="s">
        <v>356</v>
      </c>
      <c r="C238" s="32">
        <v>0</v>
      </c>
      <c r="D238" s="32">
        <v>2</v>
      </c>
      <c r="E238" s="32">
        <v>13</v>
      </c>
      <c r="F238" s="32">
        <v>0</v>
      </c>
      <c r="G238" s="32">
        <v>15</v>
      </c>
      <c r="H238" s="27"/>
      <c r="I238" s="28"/>
      <c r="J238" s="28"/>
      <c r="K238" s="28"/>
      <c r="L238" s="29"/>
    </row>
    <row r="239" spans="1:12">
      <c r="A239" s="30"/>
      <c r="B239" s="25" t="s">
        <v>357</v>
      </c>
      <c r="C239" s="32">
        <v>0</v>
      </c>
      <c r="D239" s="32">
        <v>15</v>
      </c>
      <c r="E239" s="32">
        <v>17</v>
      </c>
      <c r="F239" s="32">
        <v>1</v>
      </c>
      <c r="G239" s="32">
        <v>33</v>
      </c>
      <c r="H239" s="27"/>
      <c r="I239" s="28"/>
      <c r="J239" s="28"/>
      <c r="K239" s="28"/>
      <c r="L239" s="29"/>
    </row>
    <row r="240" spans="1:12">
      <c r="A240" s="30"/>
      <c r="B240" s="25" t="s">
        <v>358</v>
      </c>
      <c r="C240" s="32">
        <v>0</v>
      </c>
      <c r="D240" s="32">
        <v>11</v>
      </c>
      <c r="E240" s="32">
        <v>16</v>
      </c>
      <c r="F240" s="32">
        <v>2</v>
      </c>
      <c r="G240" s="32">
        <v>29</v>
      </c>
      <c r="H240" s="27"/>
      <c r="I240" s="28"/>
      <c r="J240" s="28"/>
      <c r="K240" s="28"/>
      <c r="L240" s="29"/>
    </row>
    <row r="241" spans="1:12">
      <c r="A241" s="30"/>
      <c r="B241" s="25" t="s">
        <v>359</v>
      </c>
      <c r="C241" s="32">
        <v>0</v>
      </c>
      <c r="D241" s="32">
        <v>6</v>
      </c>
      <c r="E241" s="32">
        <v>25</v>
      </c>
      <c r="F241" s="32">
        <v>0</v>
      </c>
      <c r="G241" s="32">
        <v>31</v>
      </c>
      <c r="H241" s="27"/>
      <c r="I241" s="28"/>
      <c r="J241" s="28"/>
      <c r="K241" s="28"/>
      <c r="L241" s="29"/>
    </row>
    <row r="242" spans="1:12">
      <c r="A242" s="30"/>
      <c r="B242" s="25" t="s">
        <v>360</v>
      </c>
      <c r="C242" s="32">
        <v>0</v>
      </c>
      <c r="D242" s="32">
        <v>6</v>
      </c>
      <c r="E242" s="32">
        <v>15</v>
      </c>
      <c r="F242" s="32">
        <v>3</v>
      </c>
      <c r="G242" s="32">
        <v>24</v>
      </c>
      <c r="H242" s="27"/>
      <c r="I242" s="28"/>
      <c r="J242" s="28"/>
      <c r="K242" s="28"/>
      <c r="L242" s="29"/>
    </row>
    <row r="243" spans="1:12">
      <c r="A243" s="30"/>
      <c r="B243" s="25" t="s">
        <v>361</v>
      </c>
      <c r="C243" s="32">
        <v>0</v>
      </c>
      <c r="D243" s="32">
        <v>7</v>
      </c>
      <c r="E243" s="32">
        <v>16</v>
      </c>
      <c r="F243" s="32">
        <v>1</v>
      </c>
      <c r="G243" s="32">
        <v>24</v>
      </c>
      <c r="H243" s="27"/>
      <c r="I243" s="28"/>
      <c r="J243" s="28"/>
      <c r="K243" s="28"/>
      <c r="L243" s="29"/>
    </row>
    <row r="244" spans="1:12">
      <c r="A244" s="30"/>
      <c r="B244" s="25" t="s">
        <v>362</v>
      </c>
      <c r="C244" s="32">
        <v>0</v>
      </c>
      <c r="D244" s="32">
        <v>8</v>
      </c>
      <c r="E244" s="32">
        <v>22</v>
      </c>
      <c r="F244" s="32">
        <v>3</v>
      </c>
      <c r="G244" s="32">
        <v>33</v>
      </c>
      <c r="H244" s="27"/>
      <c r="I244" s="28"/>
      <c r="J244" s="28"/>
      <c r="K244" s="28"/>
      <c r="L244" s="29"/>
    </row>
    <row r="245" spans="1:12">
      <c r="A245" s="30"/>
      <c r="B245" s="25" t="s">
        <v>363</v>
      </c>
      <c r="C245" s="32">
        <v>0</v>
      </c>
      <c r="D245" s="32">
        <f>$D$88</f>
        <v>5</v>
      </c>
      <c r="E245" s="32">
        <f>$E$88</f>
        <v>5</v>
      </c>
      <c r="F245" s="32">
        <f>$F$88</f>
        <v>1</v>
      </c>
      <c r="G245" s="32">
        <f>$G$88</f>
        <v>12</v>
      </c>
      <c r="H245" s="27"/>
      <c r="I245" s="28"/>
      <c r="J245" s="28"/>
      <c r="K245" s="28"/>
      <c r="L245" s="29"/>
    </row>
    <row r="246" spans="1:12">
      <c r="A246" s="30"/>
      <c r="B246" s="25" t="s">
        <v>364</v>
      </c>
      <c r="C246" s="32">
        <v>0</v>
      </c>
      <c r="D246" s="32">
        <v>4</v>
      </c>
      <c r="E246" s="32">
        <v>17</v>
      </c>
      <c r="F246" s="32">
        <v>1</v>
      </c>
      <c r="G246" s="32">
        <v>22</v>
      </c>
      <c r="H246" s="27"/>
      <c r="I246" s="28"/>
      <c r="J246" s="28"/>
      <c r="K246" s="28"/>
      <c r="L246" s="29"/>
    </row>
    <row r="247" spans="1:12">
      <c r="A247" s="30"/>
      <c r="B247" s="25" t="s">
        <v>365</v>
      </c>
      <c r="C247" s="32">
        <v>0</v>
      </c>
      <c r="D247" s="32">
        <v>7</v>
      </c>
      <c r="E247" s="32">
        <v>23</v>
      </c>
      <c r="F247" s="32">
        <v>0</v>
      </c>
      <c r="G247" s="32">
        <v>30</v>
      </c>
      <c r="H247" s="27"/>
      <c r="I247" s="28"/>
      <c r="J247" s="28"/>
      <c r="K247" s="28"/>
      <c r="L247" s="29"/>
    </row>
    <row r="248" spans="1:12">
      <c r="A248" s="30"/>
      <c r="B248" s="25" t="s">
        <v>366</v>
      </c>
      <c r="C248" s="32">
        <v>0</v>
      </c>
      <c r="D248" s="32">
        <v>7</v>
      </c>
      <c r="E248" s="32">
        <v>23</v>
      </c>
      <c r="F248" s="32">
        <v>0</v>
      </c>
      <c r="G248" s="32">
        <v>30</v>
      </c>
      <c r="H248" s="27"/>
      <c r="I248" s="28"/>
      <c r="J248" s="28"/>
      <c r="K248" s="28"/>
      <c r="L248" s="29"/>
    </row>
    <row r="249" spans="1:12">
      <c r="A249" s="30"/>
      <c r="B249" s="25" t="s">
        <v>367</v>
      </c>
      <c r="C249" s="32">
        <v>0</v>
      </c>
      <c r="D249" s="32">
        <v>1</v>
      </c>
      <c r="E249" s="32">
        <v>14</v>
      </c>
      <c r="F249" s="32">
        <v>3</v>
      </c>
      <c r="G249" s="32">
        <v>18</v>
      </c>
      <c r="H249" s="27"/>
      <c r="I249" s="28"/>
      <c r="J249" s="28"/>
      <c r="K249" s="28"/>
      <c r="L249" s="29"/>
    </row>
    <row r="250" spans="1:12">
      <c r="A250" s="30"/>
      <c r="B250" s="25" t="s">
        <v>368</v>
      </c>
      <c r="C250" s="32">
        <v>0</v>
      </c>
      <c r="D250" s="32">
        <v>10</v>
      </c>
      <c r="E250" s="32">
        <v>16</v>
      </c>
      <c r="F250" s="32">
        <v>3</v>
      </c>
      <c r="G250" s="32">
        <v>29</v>
      </c>
      <c r="H250" s="27"/>
      <c r="I250" s="28"/>
      <c r="J250" s="28"/>
      <c r="K250" s="28"/>
      <c r="L250" s="29"/>
    </row>
    <row r="251" spans="1:12">
      <c r="A251" s="30"/>
      <c r="B251" s="25" t="s">
        <v>369</v>
      </c>
      <c r="C251" s="32">
        <v>0</v>
      </c>
      <c r="D251" s="32">
        <v>4</v>
      </c>
      <c r="E251" s="32">
        <v>9</v>
      </c>
      <c r="F251" s="32">
        <v>2</v>
      </c>
      <c r="G251" s="32">
        <v>15</v>
      </c>
      <c r="H251" s="27"/>
      <c r="I251" s="28"/>
      <c r="J251" s="28"/>
      <c r="K251" s="28"/>
      <c r="L251" s="29"/>
    </row>
    <row r="252" spans="1:12">
      <c r="A252" s="30"/>
      <c r="B252" s="25" t="s">
        <v>370</v>
      </c>
      <c r="C252" s="32">
        <v>0</v>
      </c>
      <c r="D252" s="32">
        <v>13</v>
      </c>
      <c r="E252" s="32">
        <v>24</v>
      </c>
      <c r="F252" s="32">
        <v>2</v>
      </c>
      <c r="G252" s="32">
        <v>39</v>
      </c>
      <c r="H252" s="27"/>
      <c r="I252" s="28"/>
      <c r="J252" s="28"/>
      <c r="K252" s="28"/>
      <c r="L252" s="29"/>
    </row>
    <row r="253" spans="1:12">
      <c r="A253" s="30"/>
      <c r="B253" s="25" t="s">
        <v>371</v>
      </c>
      <c r="C253" s="32">
        <v>0</v>
      </c>
      <c r="D253" s="32">
        <v>6</v>
      </c>
      <c r="E253" s="32">
        <v>23</v>
      </c>
      <c r="F253" s="32">
        <v>2</v>
      </c>
      <c r="G253" s="32">
        <v>31</v>
      </c>
      <c r="H253" s="27"/>
      <c r="I253" s="28"/>
      <c r="J253" s="28"/>
      <c r="K253" s="28"/>
      <c r="L253" s="29"/>
    </row>
    <row r="254" spans="1:12">
      <c r="A254" s="30"/>
      <c r="B254" s="25" t="s">
        <v>372</v>
      </c>
      <c r="C254" s="32">
        <v>0</v>
      </c>
      <c r="D254" s="32">
        <v>18</v>
      </c>
      <c r="E254" s="32">
        <v>20</v>
      </c>
      <c r="F254" s="32">
        <v>1</v>
      </c>
      <c r="G254" s="32">
        <v>39</v>
      </c>
      <c r="H254" s="27"/>
      <c r="I254" s="28"/>
      <c r="J254" s="28"/>
      <c r="K254" s="28"/>
      <c r="L254" s="29"/>
    </row>
    <row r="255" spans="1:12">
      <c r="A255" s="30"/>
      <c r="B255" s="25" t="s">
        <v>373</v>
      </c>
      <c r="C255" s="32">
        <v>0</v>
      </c>
      <c r="D255" s="32">
        <v>14</v>
      </c>
      <c r="E255" s="32">
        <v>14</v>
      </c>
      <c r="F255" s="32">
        <v>1</v>
      </c>
      <c r="G255" s="32">
        <v>29</v>
      </c>
      <c r="H255" s="27"/>
      <c r="I255" s="28"/>
      <c r="J255" s="28"/>
      <c r="K255" s="28"/>
      <c r="L255" s="29"/>
    </row>
    <row r="256" spans="1:12">
      <c r="A256" s="30"/>
      <c r="B256" s="25" t="s">
        <v>374</v>
      </c>
      <c r="C256" s="32">
        <v>0</v>
      </c>
      <c r="D256" s="32">
        <v>13</v>
      </c>
      <c r="E256" s="32">
        <v>14</v>
      </c>
      <c r="F256" s="32">
        <v>2</v>
      </c>
      <c r="G256" s="32">
        <v>29</v>
      </c>
      <c r="H256" s="27"/>
      <c r="I256" s="28"/>
      <c r="J256" s="28"/>
      <c r="K256" s="28"/>
      <c r="L256" s="29"/>
    </row>
    <row r="257" spans="1:12">
      <c r="A257" s="30"/>
      <c r="B257" s="25" t="s">
        <v>375</v>
      </c>
      <c r="C257" s="32">
        <v>0</v>
      </c>
      <c r="D257" s="32">
        <v>9</v>
      </c>
      <c r="E257" s="32">
        <v>23</v>
      </c>
      <c r="F257" s="32">
        <v>2</v>
      </c>
      <c r="G257" s="32">
        <v>34</v>
      </c>
      <c r="H257" s="27"/>
      <c r="I257" s="28"/>
      <c r="J257" s="28"/>
      <c r="K257" s="28"/>
      <c r="L257" s="29"/>
    </row>
    <row r="258" spans="1:12">
      <c r="A258" s="30"/>
      <c r="B258" s="25" t="s">
        <v>376</v>
      </c>
      <c r="C258" s="32">
        <v>0</v>
      </c>
      <c r="D258" s="32">
        <v>10</v>
      </c>
      <c r="E258" s="32">
        <v>20</v>
      </c>
      <c r="F258" s="32">
        <v>0</v>
      </c>
      <c r="G258" s="32">
        <v>30</v>
      </c>
      <c r="H258" s="27"/>
      <c r="I258" s="28"/>
      <c r="J258" s="28"/>
      <c r="K258" s="28"/>
      <c r="L258" s="29"/>
    </row>
    <row r="259" spans="1:12">
      <c r="A259" s="30"/>
      <c r="B259" s="25" t="s">
        <v>377</v>
      </c>
      <c r="C259" s="32">
        <v>0</v>
      </c>
      <c r="D259" s="32">
        <v>4</v>
      </c>
      <c r="E259" s="32">
        <v>22</v>
      </c>
      <c r="F259" s="32">
        <v>4</v>
      </c>
      <c r="G259" s="32">
        <v>30</v>
      </c>
      <c r="H259" s="27"/>
      <c r="I259" s="28"/>
      <c r="J259" s="28"/>
      <c r="K259" s="28"/>
      <c r="L259" s="29"/>
    </row>
    <row r="260" spans="1:12">
      <c r="A260" s="30"/>
      <c r="B260" s="25" t="s">
        <v>378</v>
      </c>
      <c r="C260" s="32">
        <v>0</v>
      </c>
      <c r="D260" s="32">
        <v>5</v>
      </c>
      <c r="E260" s="32">
        <v>15</v>
      </c>
      <c r="F260" s="32">
        <v>1</v>
      </c>
      <c r="G260" s="32">
        <v>21</v>
      </c>
      <c r="H260" s="27"/>
      <c r="I260" s="28"/>
      <c r="J260" s="28"/>
      <c r="K260" s="28"/>
      <c r="L260" s="29"/>
    </row>
    <row r="261" spans="1:12">
      <c r="A261" s="30"/>
      <c r="B261" s="25" t="s">
        <v>379</v>
      </c>
      <c r="C261" s="32">
        <v>0</v>
      </c>
      <c r="D261" s="32">
        <v>21</v>
      </c>
      <c r="E261" s="32">
        <v>22</v>
      </c>
      <c r="F261" s="32">
        <v>4</v>
      </c>
      <c r="G261" s="32">
        <v>47</v>
      </c>
      <c r="H261" s="27"/>
      <c r="I261" s="28"/>
      <c r="J261" s="28"/>
      <c r="K261" s="28"/>
      <c r="L261" s="29"/>
    </row>
    <row r="262" spans="1:12">
      <c r="A262" s="30"/>
      <c r="B262" s="25" t="s">
        <v>380</v>
      </c>
      <c r="C262" s="32">
        <v>0</v>
      </c>
      <c r="D262" s="32">
        <v>9</v>
      </c>
      <c r="E262" s="32">
        <v>15</v>
      </c>
      <c r="F262" s="32">
        <v>3</v>
      </c>
      <c r="G262" s="32">
        <v>27</v>
      </c>
      <c r="H262" s="27"/>
      <c r="I262" s="28"/>
      <c r="J262" s="28"/>
      <c r="K262" s="28"/>
      <c r="L262" s="29"/>
    </row>
    <row r="263" spans="1:12">
      <c r="A263" s="30"/>
      <c r="B263" s="25" t="s">
        <v>381</v>
      </c>
      <c r="C263" s="32">
        <v>0</v>
      </c>
      <c r="D263" s="32">
        <v>7</v>
      </c>
      <c r="E263" s="32">
        <v>11</v>
      </c>
      <c r="F263" s="32">
        <v>1</v>
      </c>
      <c r="G263" s="32">
        <v>19</v>
      </c>
      <c r="H263" s="27"/>
      <c r="I263" s="28"/>
      <c r="J263" s="28"/>
      <c r="K263" s="28"/>
      <c r="L263" s="29"/>
    </row>
    <row r="264" spans="1:12">
      <c r="A264" s="30"/>
      <c r="B264" s="25" t="s">
        <v>382</v>
      </c>
      <c r="C264" s="32">
        <v>0</v>
      </c>
      <c r="D264" s="32">
        <v>5</v>
      </c>
      <c r="E264" s="32">
        <v>16</v>
      </c>
      <c r="F264" s="32">
        <v>0</v>
      </c>
      <c r="G264" s="32">
        <v>21</v>
      </c>
      <c r="H264" s="27"/>
      <c r="I264" s="28"/>
      <c r="J264" s="28"/>
      <c r="K264" s="28"/>
      <c r="L264" s="29"/>
    </row>
    <row r="265" spans="1:12">
      <c r="A265" s="30"/>
      <c r="B265" s="25" t="s">
        <v>383</v>
      </c>
      <c r="C265" s="32">
        <v>0</v>
      </c>
      <c r="D265" s="32">
        <v>10</v>
      </c>
      <c r="E265" s="32">
        <v>18</v>
      </c>
      <c r="F265" s="32">
        <v>1</v>
      </c>
      <c r="G265" s="32">
        <v>29</v>
      </c>
      <c r="H265" s="27"/>
      <c r="I265" s="28"/>
      <c r="J265" s="28"/>
      <c r="K265" s="28"/>
      <c r="L265" s="29"/>
    </row>
    <row r="266" spans="1:12">
      <c r="A266" s="30"/>
      <c r="B266" s="25" t="s">
        <v>384</v>
      </c>
      <c r="C266" s="32">
        <v>0</v>
      </c>
      <c r="D266" s="32">
        <v>13</v>
      </c>
      <c r="E266" s="32">
        <v>21</v>
      </c>
      <c r="F266" s="32">
        <v>1</v>
      </c>
      <c r="G266" s="32">
        <v>35</v>
      </c>
      <c r="H266" s="27"/>
      <c r="I266" s="28"/>
      <c r="J266" s="28"/>
      <c r="K266" s="28"/>
      <c r="L266" s="29"/>
    </row>
    <row r="267" spans="1:12">
      <c r="A267" s="30"/>
      <c r="B267" s="25" t="s">
        <v>385</v>
      </c>
      <c r="C267" s="32">
        <v>0</v>
      </c>
      <c r="D267" s="32">
        <v>6</v>
      </c>
      <c r="E267" s="32">
        <v>13</v>
      </c>
      <c r="F267" s="32">
        <v>0</v>
      </c>
      <c r="G267" s="32">
        <v>19</v>
      </c>
      <c r="H267" s="27"/>
      <c r="I267" s="28"/>
      <c r="J267" s="28"/>
      <c r="K267" s="28"/>
      <c r="L267" s="29"/>
    </row>
    <row r="268" spans="1:12">
      <c r="A268" s="30"/>
      <c r="B268" s="25" t="s">
        <v>386</v>
      </c>
      <c r="C268" s="32">
        <v>0</v>
      </c>
      <c r="D268" s="32">
        <v>10</v>
      </c>
      <c r="E268" s="32">
        <v>12</v>
      </c>
      <c r="F268" s="32">
        <v>1</v>
      </c>
      <c r="G268" s="32">
        <v>23</v>
      </c>
      <c r="H268" s="27"/>
      <c r="I268" s="28"/>
      <c r="J268" s="28"/>
      <c r="K268" s="28"/>
      <c r="L268" s="29"/>
    </row>
    <row r="269" spans="1:12">
      <c r="A269" s="30"/>
      <c r="B269" s="25" t="s">
        <v>387</v>
      </c>
      <c r="C269" s="32">
        <v>0</v>
      </c>
      <c r="D269" s="32">
        <v>5</v>
      </c>
      <c r="E269" s="32">
        <v>20</v>
      </c>
      <c r="F269" s="32">
        <v>0</v>
      </c>
      <c r="G269" s="32">
        <v>25</v>
      </c>
      <c r="H269" s="27"/>
      <c r="I269" s="28"/>
      <c r="J269" s="28"/>
      <c r="K269" s="28"/>
      <c r="L269" s="29"/>
    </row>
    <row r="270" spans="1:12">
      <c r="A270" s="30"/>
      <c r="B270" s="25" t="s">
        <v>388</v>
      </c>
      <c r="C270" s="32">
        <v>0</v>
      </c>
      <c r="D270" s="32">
        <v>7</v>
      </c>
      <c r="E270" s="32">
        <v>15</v>
      </c>
      <c r="F270" s="32">
        <v>3</v>
      </c>
      <c r="G270" s="32">
        <v>25</v>
      </c>
      <c r="H270" s="27"/>
      <c r="I270" s="28"/>
      <c r="J270" s="28"/>
      <c r="K270" s="28"/>
      <c r="L270" s="29"/>
    </row>
    <row r="271" spans="1:12">
      <c r="A271" s="30"/>
      <c r="B271" s="25" t="s">
        <v>389</v>
      </c>
      <c r="C271" s="32">
        <v>0</v>
      </c>
      <c r="D271" s="32">
        <v>10</v>
      </c>
      <c r="E271" s="32">
        <v>16</v>
      </c>
      <c r="F271" s="32">
        <v>0</v>
      </c>
      <c r="G271" s="32">
        <v>26</v>
      </c>
      <c r="H271" s="27"/>
      <c r="I271" s="28"/>
      <c r="J271" s="28"/>
      <c r="K271" s="28"/>
      <c r="L271" s="29"/>
    </row>
    <row r="272" spans="1:12">
      <c r="A272" s="30"/>
      <c r="B272" s="25" t="s">
        <v>390</v>
      </c>
      <c r="C272" s="32">
        <v>0</v>
      </c>
      <c r="D272" s="32">
        <v>6</v>
      </c>
      <c r="E272" s="32">
        <v>14</v>
      </c>
      <c r="F272" s="32">
        <v>1</v>
      </c>
      <c r="G272" s="32">
        <v>21</v>
      </c>
      <c r="H272" s="27"/>
      <c r="I272" s="28"/>
      <c r="J272" s="28"/>
      <c r="K272" s="28"/>
      <c r="L272" s="29"/>
    </row>
    <row r="273" spans="1:12">
      <c r="A273" s="30"/>
      <c r="B273" s="25" t="s">
        <v>391</v>
      </c>
      <c r="C273" s="32">
        <v>0</v>
      </c>
      <c r="D273" s="32">
        <v>4</v>
      </c>
      <c r="E273" s="32">
        <v>12</v>
      </c>
      <c r="F273" s="32">
        <v>1</v>
      </c>
      <c r="G273" s="32">
        <v>17</v>
      </c>
      <c r="H273" s="27"/>
      <c r="I273" s="28"/>
      <c r="J273" s="28"/>
      <c r="K273" s="28"/>
      <c r="L273" s="29"/>
    </row>
    <row r="274" spans="1:12">
      <c r="A274" s="30"/>
      <c r="B274" s="25" t="s">
        <v>392</v>
      </c>
      <c r="C274" s="32">
        <v>0</v>
      </c>
      <c r="D274" s="32">
        <v>10</v>
      </c>
      <c r="E274" s="32">
        <v>13</v>
      </c>
      <c r="F274" s="32">
        <v>1</v>
      </c>
      <c r="G274" s="32">
        <v>24</v>
      </c>
      <c r="H274" s="27"/>
      <c r="I274" s="28"/>
      <c r="J274" s="28"/>
      <c r="K274" s="28"/>
      <c r="L274" s="29"/>
    </row>
    <row r="275" spans="1:12">
      <c r="A275" s="30"/>
      <c r="B275" s="25" t="s">
        <v>393</v>
      </c>
      <c r="C275" s="32">
        <v>0</v>
      </c>
      <c r="D275" s="32">
        <v>10</v>
      </c>
      <c r="E275" s="32">
        <v>13</v>
      </c>
      <c r="F275" s="32">
        <v>1</v>
      </c>
      <c r="G275" s="32">
        <v>24</v>
      </c>
      <c r="H275" s="27"/>
      <c r="I275" s="28"/>
      <c r="J275" s="28"/>
      <c r="K275" s="28"/>
      <c r="L275" s="29"/>
    </row>
    <row r="276" spans="1:12">
      <c r="A276" s="30"/>
      <c r="B276" s="25" t="s">
        <v>394</v>
      </c>
      <c r="C276" s="32">
        <v>0</v>
      </c>
      <c r="D276" s="32">
        <v>10</v>
      </c>
      <c r="E276" s="32">
        <v>13</v>
      </c>
      <c r="F276" s="32">
        <v>1</v>
      </c>
      <c r="G276" s="32">
        <v>24</v>
      </c>
      <c r="H276" s="27"/>
      <c r="I276" s="28"/>
      <c r="J276" s="28"/>
      <c r="K276" s="28"/>
      <c r="L276" s="29"/>
    </row>
    <row r="277" spans="1:12">
      <c r="B277" s="25" t="s">
        <v>395</v>
      </c>
      <c r="C277" s="32">
        <v>0</v>
      </c>
      <c r="D277" s="32">
        <v>5</v>
      </c>
      <c r="E277" s="32">
        <v>12</v>
      </c>
      <c r="F277" s="32">
        <v>3</v>
      </c>
      <c r="G277" s="32">
        <v>20</v>
      </c>
    </row>
    <row r="278" spans="1:12">
      <c r="B278" s="25" t="s">
        <v>396</v>
      </c>
      <c r="C278" s="32">
        <v>0</v>
      </c>
      <c r="D278" s="32">
        <v>4</v>
      </c>
      <c r="E278" s="32">
        <v>19</v>
      </c>
      <c r="F278" s="32">
        <v>0</v>
      </c>
      <c r="G278" s="32">
        <v>23</v>
      </c>
    </row>
    <row r="279" spans="1:12">
      <c r="B279" s="25" t="s">
        <v>397</v>
      </c>
      <c r="C279" s="32">
        <v>0</v>
      </c>
      <c r="D279" s="32">
        <v>9</v>
      </c>
      <c r="E279" s="32">
        <v>9</v>
      </c>
      <c r="F279" s="32">
        <v>2</v>
      </c>
      <c r="G279" s="32">
        <v>20</v>
      </c>
    </row>
    <row r="280" spans="1:12">
      <c r="B280" s="25" t="s">
        <v>398</v>
      </c>
      <c r="C280" s="32">
        <v>0</v>
      </c>
      <c r="D280" s="32">
        <v>8</v>
      </c>
      <c r="E280" s="32">
        <v>9</v>
      </c>
      <c r="F280" s="32">
        <v>1</v>
      </c>
      <c r="G280" s="32">
        <v>18</v>
      </c>
    </row>
    <row r="281" spans="1:12">
      <c r="B281" s="25" t="s">
        <v>399</v>
      </c>
      <c r="C281" s="32">
        <v>0</v>
      </c>
      <c r="D281" s="32">
        <v>4</v>
      </c>
      <c r="E281" s="32">
        <v>11</v>
      </c>
      <c r="F281" s="32">
        <v>0</v>
      </c>
      <c r="G281" s="32">
        <v>15</v>
      </c>
    </row>
    <row r="282" spans="1:12">
      <c r="B282" s="25" t="s">
        <v>400</v>
      </c>
      <c r="C282" s="32">
        <v>0</v>
      </c>
      <c r="D282" s="32">
        <v>8</v>
      </c>
      <c r="E282" s="32">
        <v>9</v>
      </c>
      <c r="F282" s="32">
        <v>0</v>
      </c>
      <c r="G282" s="32">
        <v>17</v>
      </c>
    </row>
    <row r="283" spans="1:12">
      <c r="B283" s="25" t="s">
        <v>401</v>
      </c>
      <c r="C283" s="32">
        <v>0</v>
      </c>
      <c r="D283" s="32">
        <v>11</v>
      </c>
      <c r="E283" s="32">
        <v>8</v>
      </c>
      <c r="F283" s="32">
        <v>1</v>
      </c>
      <c r="G283" s="32">
        <v>20</v>
      </c>
    </row>
    <row r="284" spans="1:12">
      <c r="B284" s="25" t="s">
        <v>402</v>
      </c>
      <c r="C284" s="32">
        <v>0</v>
      </c>
      <c r="D284" s="32">
        <v>6</v>
      </c>
      <c r="E284" s="32">
        <v>13</v>
      </c>
      <c r="F284" s="32">
        <v>1</v>
      </c>
      <c r="G284" s="32">
        <v>20</v>
      </c>
    </row>
    <row r="285" spans="1:12">
      <c r="B285" s="25" t="s">
        <v>403</v>
      </c>
      <c r="C285" s="32">
        <v>0</v>
      </c>
      <c r="D285" s="32">
        <v>9</v>
      </c>
      <c r="E285" s="32">
        <v>14</v>
      </c>
      <c r="F285" s="32">
        <v>1</v>
      </c>
      <c r="G285" s="32">
        <f>$G$88</f>
        <v>12</v>
      </c>
    </row>
    <row r="286" spans="1:12">
      <c r="B286" s="25" t="s">
        <v>404</v>
      </c>
      <c r="C286" s="32">
        <v>0</v>
      </c>
      <c r="D286" s="32">
        <v>9</v>
      </c>
      <c r="E286" s="32">
        <v>14</v>
      </c>
      <c r="F286" s="32">
        <v>1</v>
      </c>
      <c r="G286" s="32">
        <v>24</v>
      </c>
    </row>
    <row r="287" spans="1:12">
      <c r="B287" s="25" t="s">
        <v>405</v>
      </c>
      <c r="C287" s="32">
        <v>0</v>
      </c>
      <c r="D287" s="32">
        <v>4</v>
      </c>
      <c r="E287" s="32">
        <v>20</v>
      </c>
      <c r="F287" s="32">
        <v>1</v>
      </c>
      <c r="G287" s="32">
        <v>25</v>
      </c>
    </row>
    <row r="288" spans="1:12">
      <c r="B288" s="25" t="s">
        <v>406</v>
      </c>
      <c r="C288" s="32">
        <v>0</v>
      </c>
      <c r="D288" s="32">
        <v>1</v>
      </c>
      <c r="E288" s="32">
        <v>17</v>
      </c>
      <c r="F288" s="32">
        <v>0</v>
      </c>
      <c r="G288" s="32">
        <v>18</v>
      </c>
    </row>
    <row r="289" spans="2:7">
      <c r="B289" s="25" t="s">
        <v>407</v>
      </c>
      <c r="C289" s="32">
        <v>0</v>
      </c>
      <c r="D289" s="32">
        <v>12</v>
      </c>
      <c r="E289" s="32">
        <v>25</v>
      </c>
      <c r="F289" s="32">
        <v>1</v>
      </c>
      <c r="G289" s="32">
        <v>38</v>
      </c>
    </row>
    <row r="290" spans="2:7">
      <c r="B290" s="25" t="s">
        <v>408</v>
      </c>
      <c r="C290" s="32">
        <v>0</v>
      </c>
      <c r="D290" s="32">
        <v>10</v>
      </c>
      <c r="E290" s="32">
        <v>18</v>
      </c>
      <c r="F290" s="32">
        <v>1</v>
      </c>
      <c r="G290" s="32">
        <v>29</v>
      </c>
    </row>
    <row r="291" spans="2:7">
      <c r="B291" s="25" t="s">
        <v>409</v>
      </c>
      <c r="C291" s="32">
        <v>0</v>
      </c>
      <c r="D291" s="32">
        <v>3</v>
      </c>
      <c r="E291" s="32">
        <v>13</v>
      </c>
      <c r="F291" s="32">
        <v>2</v>
      </c>
      <c r="G291" s="32">
        <v>18</v>
      </c>
    </row>
    <row r="292" spans="2:7">
      <c r="B292" s="25" t="s">
        <v>410</v>
      </c>
      <c r="C292" s="32">
        <v>0</v>
      </c>
      <c r="D292" s="32">
        <v>7</v>
      </c>
      <c r="E292" s="32">
        <v>15</v>
      </c>
      <c r="F292" s="32">
        <v>1</v>
      </c>
      <c r="G292" s="32">
        <v>23</v>
      </c>
    </row>
    <row r="293" spans="2:7">
      <c r="B293" s="25" t="s">
        <v>411</v>
      </c>
      <c r="C293" s="32">
        <v>0</v>
      </c>
      <c r="D293" s="32">
        <v>1</v>
      </c>
      <c r="E293" s="32">
        <v>14</v>
      </c>
      <c r="F293" s="32">
        <v>0</v>
      </c>
      <c r="G293" s="32">
        <v>15</v>
      </c>
    </row>
    <row r="294" spans="2:7">
      <c r="B294" s="25" t="s">
        <v>412</v>
      </c>
      <c r="C294" s="32">
        <v>0</v>
      </c>
      <c r="D294" s="32">
        <v>10</v>
      </c>
      <c r="E294" s="32">
        <v>25</v>
      </c>
      <c r="F294" s="32">
        <v>2</v>
      </c>
      <c r="G294" s="32">
        <v>37</v>
      </c>
    </row>
    <row r="295" spans="2:7">
      <c r="B295" s="25" t="s">
        <v>413</v>
      </c>
      <c r="C295" s="32">
        <v>0</v>
      </c>
      <c r="D295" s="32">
        <v>14</v>
      </c>
      <c r="E295" s="32">
        <v>33</v>
      </c>
      <c r="F295" s="32">
        <v>1</v>
      </c>
      <c r="G295" s="32">
        <v>48</v>
      </c>
    </row>
    <row r="296" spans="2:7">
      <c r="B296" s="25" t="s">
        <v>414</v>
      </c>
      <c r="C296" s="32">
        <v>0</v>
      </c>
      <c r="D296" s="32">
        <v>12</v>
      </c>
      <c r="E296" s="32">
        <v>17</v>
      </c>
      <c r="F296" s="32">
        <v>2</v>
      </c>
      <c r="G296" s="32">
        <v>31</v>
      </c>
    </row>
    <row r="297" spans="2:7">
      <c r="B297" s="25" t="s">
        <v>415</v>
      </c>
      <c r="C297" s="32">
        <v>0</v>
      </c>
      <c r="D297" s="32">
        <v>2</v>
      </c>
      <c r="E297" s="32">
        <v>14</v>
      </c>
      <c r="F297" s="32">
        <v>1</v>
      </c>
      <c r="G297" s="32">
        <v>17</v>
      </c>
    </row>
    <row r="298" spans="2:7">
      <c r="B298" s="25" t="s">
        <v>416</v>
      </c>
      <c r="C298" s="32">
        <v>0</v>
      </c>
      <c r="D298" s="32">
        <v>11</v>
      </c>
      <c r="E298" s="32">
        <v>23</v>
      </c>
      <c r="F298" s="32">
        <v>1</v>
      </c>
      <c r="G298" s="32">
        <v>35</v>
      </c>
    </row>
    <row r="299" spans="2:7" ht="13.5" customHeight="1">
      <c r="B299" s="25" t="s">
        <v>417</v>
      </c>
      <c r="C299" s="32">
        <v>0</v>
      </c>
      <c r="D299" s="32">
        <v>5</v>
      </c>
      <c r="E299" s="32">
        <v>14</v>
      </c>
      <c r="F299" s="32">
        <v>0</v>
      </c>
      <c r="G299" s="32">
        <v>19</v>
      </c>
    </row>
    <row r="300" spans="2:7" ht="13.5" customHeight="1">
      <c r="B300" s="25" t="s">
        <v>418</v>
      </c>
      <c r="C300" s="32">
        <v>0</v>
      </c>
      <c r="D300" s="32">
        <v>1</v>
      </c>
      <c r="E300" s="32">
        <v>17</v>
      </c>
      <c r="F300" s="32">
        <v>4</v>
      </c>
      <c r="G300" s="32">
        <v>22</v>
      </c>
    </row>
    <row r="301" spans="2:7" ht="13.5" customHeight="1">
      <c r="B301" s="25" t="s">
        <v>419</v>
      </c>
      <c r="C301" s="32">
        <v>0</v>
      </c>
      <c r="D301" s="32">
        <v>5</v>
      </c>
      <c r="E301" s="32">
        <v>19</v>
      </c>
      <c r="F301" s="32">
        <v>1</v>
      </c>
      <c r="G301" s="32">
        <v>25</v>
      </c>
    </row>
    <row r="302" spans="2:7" ht="13.5" customHeight="1">
      <c r="B302" s="25" t="s">
        <v>420</v>
      </c>
      <c r="C302" s="32">
        <v>0</v>
      </c>
      <c r="D302" s="32">
        <v>2</v>
      </c>
      <c r="E302" s="32">
        <v>18</v>
      </c>
      <c r="F302" s="32">
        <v>3</v>
      </c>
      <c r="G302" s="32">
        <v>23</v>
      </c>
    </row>
    <row r="303" spans="2:7" ht="13.5" customHeight="1">
      <c r="B303" s="25" t="s">
        <v>421</v>
      </c>
      <c r="C303" s="32">
        <v>0</v>
      </c>
      <c r="D303" s="32">
        <v>10</v>
      </c>
      <c r="E303" s="32">
        <v>22</v>
      </c>
      <c r="F303" s="32">
        <v>1</v>
      </c>
      <c r="G303" s="32">
        <v>33</v>
      </c>
    </row>
    <row r="304" spans="2:7" ht="13.5" customHeight="1">
      <c r="B304" s="25" t="s">
        <v>422</v>
      </c>
      <c r="C304" s="32">
        <v>0</v>
      </c>
      <c r="D304" s="32">
        <v>9</v>
      </c>
      <c r="E304" s="32">
        <v>13</v>
      </c>
      <c r="F304" s="32">
        <v>3</v>
      </c>
      <c r="G304" s="32">
        <v>25</v>
      </c>
    </row>
    <row r="305" spans="2:7" ht="13.5" customHeight="1">
      <c r="B305" s="25" t="s">
        <v>423</v>
      </c>
      <c r="C305" s="32">
        <v>0</v>
      </c>
      <c r="D305" s="32">
        <v>7</v>
      </c>
      <c r="E305" s="32">
        <v>28</v>
      </c>
      <c r="F305" s="32">
        <v>6</v>
      </c>
      <c r="G305" s="32">
        <v>41</v>
      </c>
    </row>
    <row r="306" spans="2:7" ht="13.5" customHeight="1">
      <c r="B306" s="25" t="s">
        <v>424</v>
      </c>
      <c r="C306" s="32">
        <v>0</v>
      </c>
      <c r="D306" s="32">
        <v>7</v>
      </c>
      <c r="E306" s="32">
        <v>9</v>
      </c>
      <c r="F306" s="32">
        <v>0</v>
      </c>
      <c r="G306" s="32">
        <v>16</v>
      </c>
    </row>
    <row r="307" spans="2:7" ht="13.5" customHeight="1">
      <c r="B307" s="25" t="s">
        <v>425</v>
      </c>
      <c r="C307" s="32">
        <v>0</v>
      </c>
      <c r="D307" s="32">
        <v>5</v>
      </c>
      <c r="E307" s="32">
        <v>17</v>
      </c>
      <c r="F307" s="32">
        <v>3</v>
      </c>
      <c r="G307" s="32">
        <v>25</v>
      </c>
    </row>
    <row r="308" spans="2:7" ht="13.5" customHeight="1">
      <c r="B308" s="25" t="s">
        <v>426</v>
      </c>
      <c r="C308" s="32">
        <v>0</v>
      </c>
      <c r="D308" s="32">
        <v>7</v>
      </c>
      <c r="E308" s="32">
        <v>20</v>
      </c>
      <c r="F308" s="32">
        <v>4</v>
      </c>
      <c r="G308" s="32">
        <v>31</v>
      </c>
    </row>
    <row r="309" spans="2:7" ht="13.5" customHeight="1">
      <c r="B309" s="25" t="s">
        <v>427</v>
      </c>
      <c r="C309" s="32">
        <v>0</v>
      </c>
      <c r="D309" s="32">
        <v>12</v>
      </c>
      <c r="E309" s="32">
        <v>13</v>
      </c>
      <c r="F309" s="32">
        <v>4</v>
      </c>
      <c r="G309" s="32">
        <v>29</v>
      </c>
    </row>
    <row r="310" spans="2:7" ht="13.5" customHeight="1">
      <c r="B310" s="25" t="s">
        <v>428</v>
      </c>
      <c r="C310" s="32">
        <v>0</v>
      </c>
      <c r="D310" s="32">
        <v>9</v>
      </c>
      <c r="E310" s="32">
        <v>18</v>
      </c>
      <c r="F310" s="32">
        <v>1</v>
      </c>
      <c r="G310" s="32">
        <v>28</v>
      </c>
    </row>
    <row r="311" spans="2:7" ht="13.5" customHeight="1">
      <c r="B311" s="25" t="s">
        <v>429</v>
      </c>
      <c r="C311" s="32">
        <v>0</v>
      </c>
      <c r="D311" s="32">
        <v>7</v>
      </c>
      <c r="E311" s="32">
        <v>11</v>
      </c>
      <c r="F311" s="32">
        <v>0</v>
      </c>
      <c r="G311" s="32">
        <v>18</v>
      </c>
    </row>
    <row r="312" spans="2:7" ht="13.5" customHeight="1">
      <c r="B312" s="25" t="s">
        <v>430</v>
      </c>
      <c r="C312" s="32">
        <v>0</v>
      </c>
      <c r="D312" s="32">
        <v>11</v>
      </c>
      <c r="E312" s="32">
        <v>27</v>
      </c>
      <c r="F312" s="32">
        <v>1</v>
      </c>
      <c r="G312" s="32">
        <v>39</v>
      </c>
    </row>
    <row r="313" spans="2:7" ht="13.5" customHeight="1">
      <c r="B313" s="25" t="s">
        <v>431</v>
      </c>
      <c r="C313" s="32">
        <v>0</v>
      </c>
      <c r="D313" s="32">
        <v>11</v>
      </c>
      <c r="E313" s="32">
        <v>27</v>
      </c>
      <c r="F313" s="32">
        <v>1</v>
      </c>
      <c r="G313" s="32">
        <v>39</v>
      </c>
    </row>
    <row r="314" spans="2:7" ht="13.5" customHeight="1">
      <c r="B314" s="25" t="s">
        <v>432</v>
      </c>
      <c r="C314" s="32">
        <v>0</v>
      </c>
      <c r="D314" s="32">
        <v>3</v>
      </c>
      <c r="E314" s="32">
        <v>23</v>
      </c>
      <c r="F314" s="32">
        <v>7</v>
      </c>
      <c r="G314" s="32">
        <v>33</v>
      </c>
    </row>
    <row r="315" spans="2:7" ht="13.5" customHeight="1">
      <c r="B315" s="25" t="s">
        <v>433</v>
      </c>
      <c r="C315" s="32">
        <v>0</v>
      </c>
      <c r="D315" s="32">
        <v>4</v>
      </c>
      <c r="E315" s="32">
        <v>21</v>
      </c>
      <c r="F315" s="32">
        <v>0</v>
      </c>
      <c r="G315" s="32">
        <v>25</v>
      </c>
    </row>
    <row r="316" spans="2:7" ht="13.5" customHeight="1">
      <c r="B316" s="25" t="s">
        <v>434</v>
      </c>
      <c r="C316" s="32">
        <v>0</v>
      </c>
      <c r="D316" s="32">
        <v>10</v>
      </c>
      <c r="E316" s="32">
        <v>11</v>
      </c>
      <c r="F316" s="32">
        <v>2</v>
      </c>
      <c r="G316" s="32">
        <v>23</v>
      </c>
    </row>
    <row r="317" spans="2:7" ht="13.5" customHeight="1">
      <c r="B317" s="25" t="s">
        <v>435</v>
      </c>
      <c r="C317" s="32">
        <v>0</v>
      </c>
      <c r="D317" s="32">
        <v>10</v>
      </c>
      <c r="E317" s="32">
        <v>15</v>
      </c>
      <c r="F317" s="32">
        <v>3</v>
      </c>
      <c r="G317" s="32">
        <v>28</v>
      </c>
    </row>
    <row r="318" spans="2:7" ht="13.5" customHeight="1">
      <c r="B318" s="25" t="s">
        <v>436</v>
      </c>
      <c r="C318" s="32">
        <v>0</v>
      </c>
      <c r="D318" s="32">
        <v>16</v>
      </c>
      <c r="E318" s="32">
        <v>21</v>
      </c>
      <c r="F318" s="32">
        <v>3</v>
      </c>
      <c r="G318" s="32">
        <v>40</v>
      </c>
    </row>
    <row r="319" spans="2:7" ht="13.5" customHeight="1">
      <c r="B319" s="25" t="s">
        <v>437</v>
      </c>
      <c r="C319" s="32">
        <v>0</v>
      </c>
      <c r="D319" s="32">
        <v>4</v>
      </c>
      <c r="E319" s="32">
        <v>20</v>
      </c>
      <c r="F319" s="32">
        <v>0</v>
      </c>
      <c r="G319" s="32">
        <v>24</v>
      </c>
    </row>
    <row r="320" spans="2:7" ht="13.5" customHeight="1">
      <c r="B320" s="25" t="s">
        <v>438</v>
      </c>
      <c r="C320" s="32">
        <v>0</v>
      </c>
      <c r="D320" s="32">
        <v>6</v>
      </c>
      <c r="E320" s="32">
        <v>10</v>
      </c>
      <c r="F320" s="32">
        <v>1</v>
      </c>
      <c r="G320" s="32">
        <v>17</v>
      </c>
    </row>
    <row r="321" spans="2:7" ht="13.5" customHeight="1">
      <c r="B321" s="25" t="s">
        <v>439</v>
      </c>
      <c r="C321" s="32">
        <v>0</v>
      </c>
      <c r="D321" s="32">
        <v>3</v>
      </c>
      <c r="E321" s="32">
        <v>11</v>
      </c>
      <c r="F321" s="32">
        <v>0</v>
      </c>
      <c r="G321" s="32">
        <v>14</v>
      </c>
    </row>
    <row r="322" spans="2:7" ht="13.5" customHeight="1">
      <c r="B322" s="25" t="s">
        <v>440</v>
      </c>
      <c r="C322" s="32">
        <v>0</v>
      </c>
      <c r="D322" s="32">
        <v>5</v>
      </c>
      <c r="E322" s="32">
        <v>12</v>
      </c>
      <c r="F322" s="32">
        <v>1</v>
      </c>
      <c r="G322" s="32">
        <v>18</v>
      </c>
    </row>
    <row r="323" spans="2:7" ht="13.5" customHeight="1">
      <c r="B323" s="25" t="s">
        <v>441</v>
      </c>
      <c r="C323" s="32">
        <v>0</v>
      </c>
      <c r="D323" s="32">
        <v>5</v>
      </c>
      <c r="E323" s="32">
        <v>21</v>
      </c>
      <c r="F323" s="32">
        <v>3</v>
      </c>
      <c r="G323" s="32">
        <v>29</v>
      </c>
    </row>
    <row r="324" spans="2:7" ht="13.5" customHeight="1">
      <c r="B324" s="25" t="s">
        <v>442</v>
      </c>
      <c r="C324" s="32">
        <v>0</v>
      </c>
      <c r="D324" s="32">
        <v>10</v>
      </c>
      <c r="E324" s="32">
        <v>13</v>
      </c>
      <c r="F324" s="32">
        <v>2</v>
      </c>
      <c r="G324" s="32">
        <v>25</v>
      </c>
    </row>
    <row r="325" spans="2:7" ht="13.5" customHeight="1">
      <c r="B325" s="25" t="s">
        <v>443</v>
      </c>
      <c r="C325" s="32">
        <v>0</v>
      </c>
      <c r="D325" s="32">
        <v>3</v>
      </c>
      <c r="E325" s="32">
        <v>26</v>
      </c>
      <c r="F325" s="32">
        <v>2</v>
      </c>
      <c r="G325" s="32">
        <v>31</v>
      </c>
    </row>
    <row r="326" spans="2:7" ht="13.5" customHeight="1">
      <c r="B326" s="25" t="s">
        <v>444</v>
      </c>
      <c r="C326" s="32">
        <v>0</v>
      </c>
      <c r="D326" s="32">
        <v>12</v>
      </c>
      <c r="E326" s="32">
        <v>18</v>
      </c>
      <c r="F326" s="32">
        <v>4</v>
      </c>
      <c r="G326" s="32">
        <v>34</v>
      </c>
    </row>
    <row r="327" spans="2:7" ht="13.5" customHeight="1">
      <c r="B327" s="25" t="s">
        <v>445</v>
      </c>
      <c r="C327" s="32">
        <v>0</v>
      </c>
      <c r="D327" s="32">
        <v>5</v>
      </c>
      <c r="E327" s="32">
        <v>24</v>
      </c>
      <c r="F327" s="32">
        <v>3</v>
      </c>
      <c r="G327" s="32">
        <v>32</v>
      </c>
    </row>
    <row r="328" spans="2:7" ht="13.5" customHeight="1">
      <c r="B328" s="25" t="s">
        <v>446</v>
      </c>
      <c r="C328" s="32">
        <v>0</v>
      </c>
      <c r="D328" s="32">
        <v>7</v>
      </c>
      <c r="E328" s="32">
        <v>29</v>
      </c>
      <c r="F328" s="32">
        <v>0</v>
      </c>
      <c r="G328" s="32">
        <v>36</v>
      </c>
    </row>
    <row r="329" spans="2:7" ht="13.5" customHeight="1">
      <c r="B329" s="25" t="s">
        <v>447</v>
      </c>
      <c r="C329" s="32">
        <v>0</v>
      </c>
      <c r="D329" s="32">
        <v>14</v>
      </c>
      <c r="E329" s="32">
        <v>23</v>
      </c>
      <c r="F329" s="32">
        <v>2</v>
      </c>
      <c r="G329" s="32">
        <v>39</v>
      </c>
    </row>
    <row r="330" spans="2:7" ht="13.5" customHeight="1">
      <c r="B330" s="25" t="s">
        <v>448</v>
      </c>
      <c r="C330" s="32">
        <v>0</v>
      </c>
      <c r="D330" s="32">
        <v>9</v>
      </c>
      <c r="E330" s="32">
        <v>24</v>
      </c>
      <c r="F330" s="32">
        <v>8</v>
      </c>
      <c r="G330" s="32">
        <v>41</v>
      </c>
    </row>
    <row r="331" spans="2:7" ht="13.5" customHeight="1">
      <c r="B331" s="25" t="s">
        <v>449</v>
      </c>
      <c r="C331" s="32">
        <v>0</v>
      </c>
      <c r="D331" s="32">
        <v>6</v>
      </c>
      <c r="E331" s="32">
        <v>16</v>
      </c>
      <c r="F331" s="32">
        <v>4</v>
      </c>
      <c r="G331" s="32">
        <v>26</v>
      </c>
    </row>
    <row r="332" spans="2:7" ht="13.5" customHeight="1">
      <c r="B332" s="25" t="s">
        <v>450</v>
      </c>
      <c r="C332" s="32">
        <v>0</v>
      </c>
      <c r="D332" s="32">
        <v>7</v>
      </c>
      <c r="E332" s="32">
        <v>15</v>
      </c>
      <c r="F332" s="32">
        <v>4</v>
      </c>
      <c r="G332" s="32">
        <v>26</v>
      </c>
    </row>
    <row r="333" spans="2:7" ht="13.5" customHeight="1">
      <c r="B333" s="25" t="s">
        <v>451</v>
      </c>
      <c r="C333" s="32">
        <v>0</v>
      </c>
      <c r="D333" s="32">
        <v>5</v>
      </c>
      <c r="E333" s="32">
        <v>24</v>
      </c>
      <c r="F333" s="32">
        <v>2</v>
      </c>
      <c r="G333" s="32">
        <v>31</v>
      </c>
    </row>
    <row r="334" spans="2:7" ht="13.5" customHeight="1">
      <c r="B334" s="25" t="s">
        <v>452</v>
      </c>
      <c r="C334" s="32">
        <v>0</v>
      </c>
      <c r="D334" s="32">
        <v>10</v>
      </c>
      <c r="E334" s="32">
        <v>22</v>
      </c>
      <c r="F334" s="32">
        <v>1</v>
      </c>
      <c r="G334" s="32">
        <v>33</v>
      </c>
    </row>
    <row r="335" spans="2:7" ht="13.5" customHeight="1">
      <c r="B335" s="25" t="s">
        <v>453</v>
      </c>
      <c r="C335" s="32">
        <v>0</v>
      </c>
      <c r="D335" s="32">
        <v>8</v>
      </c>
      <c r="E335" s="32">
        <v>36</v>
      </c>
      <c r="F335" s="32">
        <v>4</v>
      </c>
      <c r="G335" s="32">
        <v>48</v>
      </c>
    </row>
    <row r="336" spans="2:7" ht="13.5" customHeight="1">
      <c r="B336" s="25" t="s">
        <v>454</v>
      </c>
      <c r="C336" s="32">
        <v>0</v>
      </c>
      <c r="D336" s="32">
        <v>11</v>
      </c>
      <c r="E336" s="32">
        <v>32</v>
      </c>
      <c r="F336" s="32">
        <v>3</v>
      </c>
      <c r="G336" s="32">
        <v>46</v>
      </c>
    </row>
    <row r="337" spans="2:7" ht="13.5" customHeight="1">
      <c r="B337" s="25" t="s">
        <v>455</v>
      </c>
      <c r="C337" s="32">
        <v>0</v>
      </c>
      <c r="D337" s="32">
        <v>6</v>
      </c>
      <c r="E337" s="32">
        <v>22</v>
      </c>
      <c r="F337" s="32">
        <v>5</v>
      </c>
      <c r="G337" s="32">
        <v>33</v>
      </c>
    </row>
    <row r="338" spans="2:7" ht="13.5" customHeight="1">
      <c r="B338" s="25" t="s">
        <v>456</v>
      </c>
      <c r="C338" s="32">
        <v>0</v>
      </c>
      <c r="D338" s="32">
        <v>6</v>
      </c>
      <c r="E338" s="32">
        <v>31</v>
      </c>
      <c r="F338" s="32">
        <v>5</v>
      </c>
      <c r="G338" s="32">
        <v>42</v>
      </c>
    </row>
    <row r="339" spans="2:7" ht="13.5" customHeight="1">
      <c r="B339" s="25" t="s">
        <v>457</v>
      </c>
      <c r="C339" s="32">
        <v>0</v>
      </c>
      <c r="D339" s="32">
        <v>6</v>
      </c>
      <c r="E339" s="32">
        <v>25</v>
      </c>
      <c r="F339" s="32">
        <v>5</v>
      </c>
      <c r="G339" s="32">
        <v>36</v>
      </c>
    </row>
    <row r="340" spans="2:7" ht="13.5" customHeight="1">
      <c r="B340" s="25" t="s">
        <v>458</v>
      </c>
      <c r="C340" s="32">
        <v>0</v>
      </c>
      <c r="D340" s="32">
        <v>10</v>
      </c>
      <c r="E340" s="32">
        <v>22</v>
      </c>
      <c r="F340" s="32">
        <v>1</v>
      </c>
      <c r="G340" s="32">
        <v>33</v>
      </c>
    </row>
    <row r="341" spans="2:7" ht="13.5" customHeight="1">
      <c r="B341" s="25" t="s">
        <v>459</v>
      </c>
      <c r="C341" s="32">
        <v>0</v>
      </c>
      <c r="D341" s="32">
        <v>9</v>
      </c>
      <c r="E341" s="32">
        <v>17</v>
      </c>
      <c r="F341" s="32">
        <v>1</v>
      </c>
      <c r="G341" s="32">
        <v>27</v>
      </c>
    </row>
    <row r="342" spans="2:7" ht="13.5" customHeight="1">
      <c r="B342" s="25" t="s">
        <v>460</v>
      </c>
      <c r="C342" s="32">
        <v>0</v>
      </c>
      <c r="D342" s="32">
        <v>9</v>
      </c>
      <c r="E342" s="32">
        <v>21</v>
      </c>
      <c r="F342" s="32">
        <v>1</v>
      </c>
      <c r="G342" s="32">
        <v>31</v>
      </c>
    </row>
    <row r="343" spans="2:7" ht="13.5" customHeight="1">
      <c r="B343" s="25" t="s">
        <v>461</v>
      </c>
      <c r="C343" s="32">
        <v>0</v>
      </c>
      <c r="D343" s="32">
        <v>8</v>
      </c>
      <c r="E343" s="32">
        <v>27</v>
      </c>
      <c r="F343" s="32">
        <v>4</v>
      </c>
      <c r="G343" s="32">
        <v>39</v>
      </c>
    </row>
    <row r="344" spans="2:7" ht="13.5" customHeight="1">
      <c r="B344" s="25" t="s">
        <v>462</v>
      </c>
      <c r="C344" s="32">
        <v>0</v>
      </c>
      <c r="D344" s="32">
        <v>9</v>
      </c>
      <c r="E344" s="32">
        <v>31</v>
      </c>
      <c r="F344" s="32">
        <v>4</v>
      </c>
      <c r="G344" s="32">
        <v>44</v>
      </c>
    </row>
    <row r="345" spans="2:7" ht="13.5" customHeight="1">
      <c r="B345" s="25" t="s">
        <v>463</v>
      </c>
      <c r="C345" s="32">
        <v>0</v>
      </c>
      <c r="D345" s="32">
        <v>12</v>
      </c>
      <c r="E345" s="32">
        <v>25</v>
      </c>
      <c r="F345" s="32">
        <v>5</v>
      </c>
      <c r="G345" s="32">
        <v>42</v>
      </c>
    </row>
    <row r="346" spans="2:7" ht="13.5" customHeight="1">
      <c r="B346" s="25" t="s">
        <v>464</v>
      </c>
      <c r="C346" s="32">
        <v>0</v>
      </c>
      <c r="D346" s="32">
        <v>13</v>
      </c>
      <c r="E346" s="32">
        <v>31</v>
      </c>
      <c r="F346" s="32">
        <v>6</v>
      </c>
      <c r="G346" s="32">
        <v>50</v>
      </c>
    </row>
    <row r="347" spans="2:7" ht="13.5" customHeight="1">
      <c r="B347" s="25" t="s">
        <v>465</v>
      </c>
      <c r="C347" s="32">
        <v>0</v>
      </c>
      <c r="D347" s="32">
        <v>12</v>
      </c>
      <c r="E347" s="32">
        <v>27</v>
      </c>
      <c r="F347" s="32">
        <v>6</v>
      </c>
      <c r="G347" s="32">
        <v>45</v>
      </c>
    </row>
    <row r="348" spans="2:7" ht="13.5" customHeight="1">
      <c r="B348" s="25" t="s">
        <v>466</v>
      </c>
      <c r="C348" s="32">
        <v>0</v>
      </c>
      <c r="D348" s="32">
        <v>13</v>
      </c>
      <c r="E348" s="32">
        <v>24</v>
      </c>
      <c r="F348" s="32">
        <v>8</v>
      </c>
      <c r="G348" s="32">
        <v>45</v>
      </c>
    </row>
    <row r="349" spans="2:7" ht="13.5" customHeight="1">
      <c r="B349" s="25" t="s">
        <v>467</v>
      </c>
      <c r="C349" s="32">
        <v>0</v>
      </c>
      <c r="D349" s="32">
        <v>11</v>
      </c>
      <c r="E349" s="32">
        <v>28</v>
      </c>
      <c r="F349" s="32">
        <v>10</v>
      </c>
      <c r="G349" s="32">
        <v>49</v>
      </c>
    </row>
    <row r="350" spans="2:7" ht="13.5" customHeight="1">
      <c r="B350" s="25" t="s">
        <v>468</v>
      </c>
      <c r="C350" s="32">
        <v>0</v>
      </c>
      <c r="D350" s="32">
        <v>5</v>
      </c>
      <c r="E350" s="32">
        <v>23</v>
      </c>
      <c r="F350" s="32">
        <v>5</v>
      </c>
      <c r="G350" s="32">
        <v>33</v>
      </c>
    </row>
    <row r="351" spans="2:7" ht="13.5" customHeight="1">
      <c r="B351" s="25" t="s">
        <v>469</v>
      </c>
      <c r="C351" s="32">
        <v>0</v>
      </c>
      <c r="D351" s="32">
        <v>11</v>
      </c>
      <c r="E351" s="32">
        <v>22</v>
      </c>
      <c r="F351" s="32">
        <v>5</v>
      </c>
      <c r="G351" s="32">
        <v>38</v>
      </c>
    </row>
    <row r="352" spans="2:7" ht="13.5" customHeight="1">
      <c r="B352" s="25" t="s">
        <v>470</v>
      </c>
      <c r="C352" s="32">
        <v>0</v>
      </c>
      <c r="D352" s="32">
        <v>9</v>
      </c>
      <c r="E352" s="32">
        <v>26</v>
      </c>
      <c r="F352" s="32">
        <v>2</v>
      </c>
      <c r="G352" s="32">
        <v>37</v>
      </c>
    </row>
    <row r="353" spans="2:7" ht="13.5" customHeight="1">
      <c r="B353" s="25" t="s">
        <v>471</v>
      </c>
      <c r="C353" s="32">
        <v>0</v>
      </c>
      <c r="D353" s="32">
        <v>12</v>
      </c>
      <c r="E353" s="32">
        <v>28</v>
      </c>
      <c r="F353" s="32">
        <v>3</v>
      </c>
      <c r="G353" s="32">
        <v>43</v>
      </c>
    </row>
    <row r="354" spans="2:7" ht="13.5" customHeight="1">
      <c r="B354" s="25" t="s">
        <v>472</v>
      </c>
      <c r="C354" s="32">
        <v>0</v>
      </c>
      <c r="D354" s="32">
        <v>8</v>
      </c>
      <c r="E354" s="32">
        <v>18</v>
      </c>
      <c r="F354" s="32">
        <v>7</v>
      </c>
      <c r="G354" s="32">
        <v>33</v>
      </c>
    </row>
    <row r="355" spans="2:7" ht="13.5" customHeight="1">
      <c r="B355" s="25" t="s">
        <v>473</v>
      </c>
      <c r="C355" s="32">
        <v>0</v>
      </c>
      <c r="D355" s="32">
        <v>12</v>
      </c>
      <c r="E355" s="32">
        <v>25</v>
      </c>
      <c r="F355" s="32">
        <v>8</v>
      </c>
      <c r="G355" s="32">
        <v>45</v>
      </c>
    </row>
    <row r="356" spans="2:7" ht="13.5" customHeight="1">
      <c r="B356" s="25" t="s">
        <v>474</v>
      </c>
      <c r="C356" s="32">
        <v>0</v>
      </c>
      <c r="D356" s="32">
        <v>9</v>
      </c>
      <c r="E356" s="32">
        <v>25</v>
      </c>
      <c r="F356" s="32">
        <v>12</v>
      </c>
      <c r="G356" s="32">
        <v>46</v>
      </c>
    </row>
    <row r="357" spans="2:7" ht="13.5" customHeight="1">
      <c r="B357" s="25" t="s">
        <v>475</v>
      </c>
      <c r="C357" s="32">
        <v>0</v>
      </c>
      <c r="D357" s="32">
        <v>18</v>
      </c>
      <c r="E357" s="32">
        <v>31</v>
      </c>
      <c r="F357" s="32">
        <v>12</v>
      </c>
      <c r="G357" s="32">
        <v>61</v>
      </c>
    </row>
    <row r="358" spans="2:7" ht="13.5" customHeight="1">
      <c r="B358" s="25" t="s">
        <v>476</v>
      </c>
      <c r="C358" s="32">
        <v>0</v>
      </c>
      <c r="D358" s="32">
        <v>16</v>
      </c>
      <c r="E358" s="32">
        <v>47</v>
      </c>
      <c r="F358" s="32">
        <v>7</v>
      </c>
      <c r="G358" s="32">
        <v>70</v>
      </c>
    </row>
    <row r="359" spans="2:7" ht="13.5" customHeight="1">
      <c r="B359" s="25" t="s">
        <v>477</v>
      </c>
      <c r="C359" s="32">
        <v>0</v>
      </c>
      <c r="D359" s="32">
        <v>14</v>
      </c>
      <c r="E359" s="32">
        <v>42</v>
      </c>
      <c r="F359" s="32">
        <v>6</v>
      </c>
      <c r="G359" s="32">
        <v>62</v>
      </c>
    </row>
    <row r="360" spans="2:7" ht="13.5" customHeight="1">
      <c r="B360" s="25" t="s">
        <v>478</v>
      </c>
      <c r="C360" s="32">
        <v>0</v>
      </c>
      <c r="D360" s="32">
        <v>15</v>
      </c>
      <c r="E360" s="32">
        <v>32</v>
      </c>
      <c r="F360" s="32">
        <v>2</v>
      </c>
      <c r="G360" s="32">
        <v>49</v>
      </c>
    </row>
    <row r="361" spans="2:7" ht="13.5" customHeight="1">
      <c r="B361" s="25" t="s">
        <v>479</v>
      </c>
      <c r="C361" s="32">
        <v>0</v>
      </c>
      <c r="D361" s="32">
        <v>10</v>
      </c>
      <c r="E361" s="32">
        <v>24</v>
      </c>
      <c r="F361" s="32">
        <v>1</v>
      </c>
      <c r="G361" s="32">
        <v>35</v>
      </c>
    </row>
    <row r="362" spans="2:7" ht="13.5" customHeight="1">
      <c r="B362" s="25" t="s">
        <v>480</v>
      </c>
      <c r="C362" s="32">
        <v>0</v>
      </c>
      <c r="D362" s="32">
        <v>10</v>
      </c>
      <c r="E362" s="32">
        <v>32</v>
      </c>
      <c r="F362" s="32">
        <v>4</v>
      </c>
      <c r="G362" s="32">
        <v>46</v>
      </c>
    </row>
    <row r="363" spans="2:7" ht="13.5" customHeight="1">
      <c r="B363" s="25" t="s">
        <v>481</v>
      </c>
      <c r="C363" s="32">
        <v>0</v>
      </c>
      <c r="D363" s="32">
        <v>16</v>
      </c>
      <c r="E363" s="32">
        <v>23</v>
      </c>
      <c r="F363" s="32">
        <v>3</v>
      </c>
      <c r="G363" s="32">
        <v>42</v>
      </c>
    </row>
    <row r="364" spans="2:7" ht="13.5" customHeight="1">
      <c r="B364" s="25" t="s">
        <v>482</v>
      </c>
      <c r="C364" s="32">
        <v>0</v>
      </c>
      <c r="D364" s="32">
        <v>10</v>
      </c>
      <c r="E364" s="32">
        <v>24</v>
      </c>
      <c r="F364" s="32">
        <v>3</v>
      </c>
      <c r="G364" s="32">
        <v>37</v>
      </c>
    </row>
    <row r="365" spans="2:7" ht="13.5" customHeight="1">
      <c r="B365" s="25" t="s">
        <v>483</v>
      </c>
      <c r="C365" s="32">
        <v>0</v>
      </c>
      <c r="D365" s="32">
        <v>5</v>
      </c>
      <c r="E365" s="32">
        <v>19</v>
      </c>
      <c r="F365" s="32">
        <v>2</v>
      </c>
      <c r="G365" s="32">
        <v>26</v>
      </c>
    </row>
    <row r="366" spans="2:7" ht="13.5" customHeight="1">
      <c r="B366" s="25" t="s">
        <v>484</v>
      </c>
      <c r="C366" s="32">
        <v>0</v>
      </c>
      <c r="D366" s="32">
        <v>19</v>
      </c>
      <c r="E366" s="32">
        <v>24</v>
      </c>
      <c r="F366" s="32">
        <v>2</v>
      </c>
      <c r="G366" s="32">
        <v>45</v>
      </c>
    </row>
    <row r="367" spans="2:7" ht="13.5" customHeight="1">
      <c r="B367" s="25" t="s">
        <v>485</v>
      </c>
      <c r="C367" s="32">
        <v>0</v>
      </c>
      <c r="D367" s="32">
        <v>3</v>
      </c>
      <c r="E367" s="32">
        <v>17</v>
      </c>
      <c r="F367" s="32">
        <v>1</v>
      </c>
      <c r="G367" s="32">
        <v>21</v>
      </c>
    </row>
    <row r="368" spans="2:7" ht="13.5" customHeight="1">
      <c r="B368" s="25" t="s">
        <v>486</v>
      </c>
      <c r="C368" s="32">
        <v>0</v>
      </c>
      <c r="D368" s="32">
        <v>3</v>
      </c>
      <c r="E368" s="32">
        <v>17</v>
      </c>
      <c r="F368" s="32">
        <v>1</v>
      </c>
      <c r="G368" s="32">
        <v>21</v>
      </c>
    </row>
    <row r="369" spans="2:7" ht="13.5" customHeight="1">
      <c r="B369" s="25" t="s">
        <v>487</v>
      </c>
      <c r="C369" s="32">
        <v>0</v>
      </c>
      <c r="D369" s="32">
        <v>3</v>
      </c>
      <c r="E369" s="32">
        <v>16</v>
      </c>
      <c r="F369" s="32">
        <v>3</v>
      </c>
      <c r="G369" s="32">
        <v>22</v>
      </c>
    </row>
    <row r="370" spans="2:7" ht="13.5" customHeight="1">
      <c r="B370" s="25" t="s">
        <v>488</v>
      </c>
      <c r="C370" s="32">
        <v>0</v>
      </c>
      <c r="D370" s="32">
        <v>11</v>
      </c>
      <c r="E370" s="32">
        <v>19</v>
      </c>
      <c r="F370" s="32">
        <v>0</v>
      </c>
      <c r="G370" s="32">
        <v>30</v>
      </c>
    </row>
    <row r="371" spans="2:7" ht="13.5" customHeight="1">
      <c r="B371" s="25" t="s">
        <v>489</v>
      </c>
      <c r="C371" s="32">
        <v>0</v>
      </c>
      <c r="D371" s="32">
        <v>7</v>
      </c>
      <c r="E371" s="32">
        <v>20</v>
      </c>
      <c r="F371" s="32">
        <v>0</v>
      </c>
      <c r="G371" s="32">
        <v>27</v>
      </c>
    </row>
    <row r="372" spans="2:7" ht="13.5" customHeight="1">
      <c r="B372" s="25" t="s">
        <v>490</v>
      </c>
      <c r="C372" s="32">
        <v>0</v>
      </c>
      <c r="D372" s="32">
        <v>7</v>
      </c>
      <c r="E372" s="32">
        <v>26</v>
      </c>
      <c r="F372" s="32">
        <v>3</v>
      </c>
      <c r="G372" s="32">
        <v>36</v>
      </c>
    </row>
    <row r="373" spans="2:7" ht="13.5" customHeight="1">
      <c r="B373" s="25" t="s">
        <v>491</v>
      </c>
      <c r="C373" s="32">
        <v>0</v>
      </c>
      <c r="D373" s="32">
        <v>6</v>
      </c>
      <c r="E373" s="32">
        <v>20</v>
      </c>
      <c r="F373" s="32">
        <v>3</v>
      </c>
      <c r="G373" s="32">
        <v>29</v>
      </c>
    </row>
    <row r="374" spans="2:7" ht="13.5" customHeight="1">
      <c r="B374" s="25" t="s">
        <v>492</v>
      </c>
      <c r="C374" s="32">
        <v>0</v>
      </c>
      <c r="D374" s="32">
        <v>7</v>
      </c>
      <c r="E374" s="32">
        <v>30</v>
      </c>
      <c r="F374" s="32">
        <v>4</v>
      </c>
      <c r="G374" s="32">
        <v>41</v>
      </c>
    </row>
    <row r="375" spans="2:7" ht="13.5" customHeight="1">
      <c r="B375" s="25" t="s">
        <v>493</v>
      </c>
      <c r="C375" s="32">
        <v>0</v>
      </c>
      <c r="D375" s="32">
        <v>4</v>
      </c>
      <c r="E375" s="32">
        <v>13</v>
      </c>
      <c r="F375" s="32">
        <v>0</v>
      </c>
      <c r="G375" s="32">
        <v>17</v>
      </c>
    </row>
    <row r="376" spans="2:7" ht="13.5" customHeight="1">
      <c r="B376" s="25" t="s">
        <v>494</v>
      </c>
      <c r="C376" s="32">
        <v>0</v>
      </c>
      <c r="D376" s="32">
        <v>10</v>
      </c>
      <c r="E376" s="32">
        <v>11</v>
      </c>
      <c r="F376" s="32">
        <v>2</v>
      </c>
      <c r="G376" s="32">
        <v>26</v>
      </c>
    </row>
    <row r="377" spans="2:7" ht="13.5" customHeight="1">
      <c r="B377" s="25" t="s">
        <v>495</v>
      </c>
      <c r="C377" s="32">
        <v>0</v>
      </c>
      <c r="D377" s="32">
        <v>14</v>
      </c>
      <c r="E377" s="32">
        <v>25</v>
      </c>
      <c r="F377" s="32">
        <v>6</v>
      </c>
      <c r="G377" s="32">
        <v>45</v>
      </c>
    </row>
    <row r="378" spans="2:7" ht="13.5" customHeight="1">
      <c r="B378" s="25" t="s">
        <v>496</v>
      </c>
      <c r="C378" s="32">
        <v>0</v>
      </c>
      <c r="D378" s="32">
        <v>1</v>
      </c>
      <c r="E378" s="32">
        <v>10</v>
      </c>
      <c r="F378" s="32">
        <v>0</v>
      </c>
      <c r="G378" s="32">
        <v>11</v>
      </c>
    </row>
    <row r="379" spans="2:7" ht="13.5" customHeight="1">
      <c r="B379" s="25" t="s">
        <v>497</v>
      </c>
      <c r="C379" s="32">
        <v>0</v>
      </c>
      <c r="D379" s="32">
        <v>6</v>
      </c>
      <c r="E379" s="32">
        <v>15</v>
      </c>
      <c r="F379" s="32">
        <v>3</v>
      </c>
      <c r="G379" s="32">
        <v>24</v>
      </c>
    </row>
    <row r="380" spans="2:7" ht="13.5" customHeight="1">
      <c r="B380" s="25" t="s">
        <v>498</v>
      </c>
      <c r="C380" s="32">
        <v>0</v>
      </c>
      <c r="D380" s="32">
        <v>14</v>
      </c>
      <c r="E380" s="32">
        <v>28</v>
      </c>
      <c r="F380" s="32">
        <v>1</v>
      </c>
      <c r="G380" s="32">
        <v>43</v>
      </c>
    </row>
    <row r="381" spans="2:7" ht="13.5" customHeight="1">
      <c r="B381" s="25" t="s">
        <v>499</v>
      </c>
      <c r="C381" s="32">
        <v>0</v>
      </c>
      <c r="D381" s="32">
        <v>6</v>
      </c>
      <c r="E381" s="32">
        <v>21</v>
      </c>
      <c r="F381" s="32">
        <v>3</v>
      </c>
      <c r="G381" s="32">
        <v>30</v>
      </c>
    </row>
    <row r="382" spans="2:7" ht="13.5" customHeight="1">
      <c r="B382" s="25" t="s">
        <v>500</v>
      </c>
      <c r="C382" s="32">
        <v>0</v>
      </c>
      <c r="D382" s="32">
        <v>11</v>
      </c>
      <c r="E382" s="32">
        <v>29</v>
      </c>
      <c r="F382" s="32">
        <v>3</v>
      </c>
      <c r="G382" s="32">
        <v>43</v>
      </c>
    </row>
    <row r="383" spans="2:7" ht="13.5" customHeight="1">
      <c r="B383" s="25" t="s">
        <v>501</v>
      </c>
      <c r="C383" s="32">
        <v>0</v>
      </c>
      <c r="D383" s="32">
        <v>11</v>
      </c>
      <c r="E383" s="32">
        <v>39</v>
      </c>
      <c r="F383" s="32">
        <v>5</v>
      </c>
      <c r="G383" s="32">
        <v>55</v>
      </c>
    </row>
    <row r="384" spans="2:7" ht="13.5" customHeight="1">
      <c r="B384" s="25" t="s">
        <v>502</v>
      </c>
      <c r="C384" s="32">
        <v>0</v>
      </c>
      <c r="D384" s="32">
        <v>12</v>
      </c>
      <c r="E384" s="32">
        <v>37</v>
      </c>
      <c r="F384" s="32">
        <v>6</v>
      </c>
      <c r="G384" s="32">
        <v>55</v>
      </c>
    </row>
    <row r="385" spans="2:7" ht="13.5" customHeight="1">
      <c r="B385" s="25" t="s">
        <v>503</v>
      </c>
      <c r="C385" s="32">
        <v>0</v>
      </c>
      <c r="D385" s="32">
        <v>17</v>
      </c>
      <c r="E385" s="32">
        <v>27</v>
      </c>
      <c r="F385" s="32">
        <v>0</v>
      </c>
      <c r="G385" s="32">
        <v>44</v>
      </c>
    </row>
    <row r="386" spans="2:7" ht="13.5" customHeight="1">
      <c r="B386" s="25" t="s">
        <v>504</v>
      </c>
      <c r="C386" s="32">
        <v>0</v>
      </c>
      <c r="D386" s="32">
        <v>10</v>
      </c>
      <c r="E386" s="32">
        <v>28</v>
      </c>
      <c r="F386" s="32">
        <v>1</v>
      </c>
      <c r="G386" s="32">
        <v>39</v>
      </c>
    </row>
    <row r="387" spans="2:7" ht="13.5" customHeight="1">
      <c r="B387" s="25" t="s">
        <v>505</v>
      </c>
      <c r="C387" s="32">
        <v>0</v>
      </c>
      <c r="D387" s="32">
        <v>12</v>
      </c>
      <c r="E387" s="32">
        <v>36</v>
      </c>
      <c r="F387" s="32">
        <v>2</v>
      </c>
      <c r="G387" s="32">
        <v>50</v>
      </c>
    </row>
    <row r="388" spans="2:7" ht="13.5" customHeight="1">
      <c r="B388" s="25" t="s">
        <v>506</v>
      </c>
      <c r="C388" s="32">
        <v>0</v>
      </c>
      <c r="D388" s="32">
        <v>15</v>
      </c>
      <c r="E388" s="32">
        <v>33</v>
      </c>
      <c r="F388" s="32">
        <v>3</v>
      </c>
      <c r="G388" s="32">
        <v>51</v>
      </c>
    </row>
    <row r="389" spans="2:7" ht="13.5" customHeight="1">
      <c r="B389" s="25" t="s">
        <v>507</v>
      </c>
      <c r="C389" s="32">
        <v>0</v>
      </c>
      <c r="D389" s="32">
        <v>17</v>
      </c>
      <c r="E389" s="32">
        <v>18</v>
      </c>
      <c r="F389" s="32">
        <v>7</v>
      </c>
      <c r="G389" s="32">
        <v>42</v>
      </c>
    </row>
    <row r="390" spans="2:7" ht="13.5" customHeight="1">
      <c r="B390" s="25" t="s">
        <v>508</v>
      </c>
      <c r="C390" s="32">
        <v>0</v>
      </c>
      <c r="D390" s="32">
        <v>13</v>
      </c>
      <c r="E390" s="32">
        <v>44</v>
      </c>
      <c r="F390" s="32">
        <v>6</v>
      </c>
      <c r="G390" s="32">
        <v>63</v>
      </c>
    </row>
    <row r="391" spans="2:7" ht="13.5" customHeight="1">
      <c r="B391" s="25" t="s">
        <v>509</v>
      </c>
      <c r="C391" s="32">
        <v>0</v>
      </c>
      <c r="D391" s="32">
        <v>13</v>
      </c>
      <c r="E391" s="32">
        <v>25</v>
      </c>
      <c r="F391" s="32">
        <v>7</v>
      </c>
      <c r="G391" s="32">
        <v>45</v>
      </c>
    </row>
    <row r="392" spans="2:7" ht="13.5" customHeight="1">
      <c r="B392" s="25" t="s">
        <v>510</v>
      </c>
      <c r="C392" s="32">
        <v>0</v>
      </c>
      <c r="D392" s="32">
        <v>11</v>
      </c>
      <c r="E392" s="32">
        <v>37</v>
      </c>
      <c r="F392" s="32">
        <v>2</v>
      </c>
      <c r="G392" s="32">
        <v>50</v>
      </c>
    </row>
    <row r="393" spans="2:7" ht="13.5" customHeight="1">
      <c r="B393" s="25" t="s">
        <v>961</v>
      </c>
      <c r="C393" s="32">
        <v>0</v>
      </c>
      <c r="D393" s="32">
        <v>14</v>
      </c>
      <c r="E393" s="32">
        <v>36</v>
      </c>
      <c r="F393" s="32">
        <v>8</v>
      </c>
      <c r="G393" s="32">
        <v>58</v>
      </c>
    </row>
    <row r="394" spans="2:7" ht="13.5" customHeight="1">
      <c r="B394" s="25" t="s">
        <v>963</v>
      </c>
      <c r="C394" s="32">
        <v>0</v>
      </c>
      <c r="D394" s="32">
        <v>10</v>
      </c>
      <c r="E394" s="32">
        <v>28</v>
      </c>
      <c r="F394" s="32">
        <v>1</v>
      </c>
      <c r="G394" s="32">
        <v>39</v>
      </c>
    </row>
    <row r="395" spans="2:7" ht="13.5" customHeight="1">
      <c r="B395" s="25" t="s">
        <v>965</v>
      </c>
      <c r="C395" s="32">
        <v>0</v>
      </c>
      <c r="D395" s="32">
        <v>17</v>
      </c>
      <c r="E395" s="32">
        <v>34</v>
      </c>
      <c r="F395" s="32">
        <v>6</v>
      </c>
      <c r="G395" s="32">
        <v>57</v>
      </c>
    </row>
    <row r="396" spans="2:7" ht="13.5" customHeight="1">
      <c r="B396" s="25" t="s">
        <v>967</v>
      </c>
      <c r="C396" s="32">
        <v>0</v>
      </c>
      <c r="D396" s="32">
        <v>23</v>
      </c>
      <c r="E396" s="32">
        <v>45</v>
      </c>
      <c r="F396" s="32">
        <v>2</v>
      </c>
      <c r="G396" s="32">
        <v>70</v>
      </c>
    </row>
    <row r="397" spans="2:7" ht="13.5" customHeight="1">
      <c r="B397" s="25" t="s">
        <v>970</v>
      </c>
      <c r="C397" s="32">
        <v>0</v>
      </c>
      <c r="D397" s="32">
        <v>18</v>
      </c>
      <c r="E397" s="32">
        <v>33</v>
      </c>
      <c r="F397" s="32">
        <v>2</v>
      </c>
      <c r="G397" s="32">
        <v>53</v>
      </c>
    </row>
    <row r="398" spans="2:7" ht="13.5" customHeight="1">
      <c r="B398" s="25" t="s">
        <v>972</v>
      </c>
      <c r="C398" s="32">
        <v>0</v>
      </c>
      <c r="D398" s="32">
        <v>11</v>
      </c>
      <c r="E398" s="32">
        <v>31</v>
      </c>
      <c r="F398" s="32">
        <v>5</v>
      </c>
      <c r="G398" s="32">
        <v>47</v>
      </c>
    </row>
    <row r="399" spans="2:7" ht="13.5" customHeight="1">
      <c r="B399" s="25" t="s">
        <v>973</v>
      </c>
      <c r="C399" s="32">
        <v>0</v>
      </c>
      <c r="D399" s="32">
        <v>18</v>
      </c>
      <c r="E399" s="32">
        <v>42</v>
      </c>
      <c r="F399" s="32">
        <v>7</v>
      </c>
      <c r="G399" s="32">
        <v>67</v>
      </c>
    </row>
    <row r="400" spans="2:7" ht="13.5" customHeight="1">
      <c r="B400" s="25" t="s">
        <v>976</v>
      </c>
      <c r="C400" s="32">
        <v>0</v>
      </c>
      <c r="D400" s="32">
        <v>23</v>
      </c>
      <c r="E400" s="32">
        <v>32</v>
      </c>
      <c r="F400" s="32">
        <v>6</v>
      </c>
      <c r="G400" s="32">
        <v>61</v>
      </c>
    </row>
    <row r="401" spans="2:7" ht="13.5" customHeight="1">
      <c r="B401" s="25" t="s">
        <v>979</v>
      </c>
      <c r="C401" s="32">
        <v>0</v>
      </c>
      <c r="D401" s="32">
        <v>8</v>
      </c>
      <c r="E401" s="32">
        <v>29</v>
      </c>
      <c r="F401" s="32">
        <v>7</v>
      </c>
      <c r="G401" s="32">
        <v>44</v>
      </c>
    </row>
    <row r="402" spans="2:7" ht="13.5" customHeight="1">
      <c r="B402" s="25" t="s">
        <v>981</v>
      </c>
      <c r="C402" s="32">
        <v>0</v>
      </c>
      <c r="D402" s="32">
        <v>6</v>
      </c>
      <c r="E402" s="32">
        <v>25</v>
      </c>
      <c r="F402" s="32">
        <v>6</v>
      </c>
      <c r="G402" s="32">
        <v>37</v>
      </c>
    </row>
    <row r="403" spans="2:7" ht="13.5" customHeight="1">
      <c r="B403" s="25" t="s">
        <v>984</v>
      </c>
      <c r="C403" s="32">
        <v>0</v>
      </c>
      <c r="D403" s="32">
        <v>11</v>
      </c>
      <c r="E403" s="32">
        <v>46</v>
      </c>
      <c r="F403" s="32">
        <v>6</v>
      </c>
      <c r="G403" s="32">
        <v>63</v>
      </c>
    </row>
    <row r="404" spans="2:7" ht="13.5" customHeight="1">
      <c r="B404" s="25" t="s">
        <v>986</v>
      </c>
      <c r="C404" s="32">
        <v>0</v>
      </c>
      <c r="D404" s="32">
        <v>9</v>
      </c>
      <c r="E404" s="32">
        <v>35</v>
      </c>
      <c r="F404" s="32">
        <v>0</v>
      </c>
      <c r="G404" s="32">
        <v>44</v>
      </c>
    </row>
    <row r="405" spans="2:7" ht="13.5" customHeight="1">
      <c r="B405" s="25" t="s">
        <v>988</v>
      </c>
      <c r="C405" s="32">
        <v>0</v>
      </c>
      <c r="D405" s="32">
        <v>16</v>
      </c>
      <c r="E405" s="32">
        <v>56</v>
      </c>
      <c r="F405" s="32">
        <v>2</v>
      </c>
      <c r="G405" s="32">
        <v>74</v>
      </c>
    </row>
    <row r="406" spans="2:7" ht="13.5" customHeight="1">
      <c r="B406" s="25" t="s">
        <v>990</v>
      </c>
      <c r="C406" s="32">
        <v>0</v>
      </c>
      <c r="D406" s="32">
        <v>11</v>
      </c>
      <c r="E406" s="32">
        <v>62</v>
      </c>
      <c r="F406" s="32">
        <v>2</v>
      </c>
      <c r="G406" s="32">
        <v>75</v>
      </c>
    </row>
    <row r="407" spans="2:7" ht="13.5" customHeight="1">
      <c r="B407" s="25" t="s">
        <v>991</v>
      </c>
      <c r="C407" s="32">
        <v>0</v>
      </c>
      <c r="D407" s="32">
        <v>16</v>
      </c>
      <c r="E407" s="32">
        <v>50</v>
      </c>
      <c r="F407" s="32">
        <v>5</v>
      </c>
      <c r="G407" s="32">
        <v>71</v>
      </c>
    </row>
    <row r="408" spans="2:7" ht="13.5" customHeight="1">
      <c r="B408" s="25" t="s">
        <v>994</v>
      </c>
      <c r="C408" s="32">
        <v>0</v>
      </c>
      <c r="D408" s="32">
        <v>22</v>
      </c>
      <c r="E408" s="32">
        <v>36</v>
      </c>
      <c r="F408" s="32">
        <v>3</v>
      </c>
      <c r="G408" s="32">
        <v>61</v>
      </c>
    </row>
    <row r="409" spans="2:7" ht="13.5" customHeight="1">
      <c r="B409" s="25" t="s">
        <v>995</v>
      </c>
      <c r="C409" s="32">
        <v>0</v>
      </c>
      <c r="D409" s="32">
        <v>32</v>
      </c>
      <c r="E409" s="32">
        <v>46</v>
      </c>
      <c r="F409" s="32">
        <v>7</v>
      </c>
      <c r="G409" s="32">
        <v>85</v>
      </c>
    </row>
    <row r="410" spans="2:7" ht="13.5" customHeight="1">
      <c r="B410" s="25" t="s">
        <v>997</v>
      </c>
      <c r="C410" s="32">
        <v>0</v>
      </c>
      <c r="D410" s="32">
        <v>9</v>
      </c>
      <c r="E410" s="32">
        <v>40</v>
      </c>
      <c r="F410" s="32">
        <v>2</v>
      </c>
      <c r="G410" s="32">
        <v>51</v>
      </c>
    </row>
    <row r="411" spans="2:7" ht="13.5" customHeight="1">
      <c r="B411" s="25" t="s">
        <v>999</v>
      </c>
      <c r="C411" s="32">
        <v>0</v>
      </c>
      <c r="D411" s="32">
        <v>9</v>
      </c>
      <c r="E411" s="32">
        <v>36</v>
      </c>
      <c r="F411" s="32">
        <v>0</v>
      </c>
      <c r="G411" s="32">
        <v>45</v>
      </c>
    </row>
    <row r="412" spans="2:7" ht="13.5" customHeight="1">
      <c r="B412" s="25" t="s">
        <v>1001</v>
      </c>
      <c r="C412" s="32">
        <v>0</v>
      </c>
      <c r="D412" s="32">
        <v>9</v>
      </c>
      <c r="E412" s="32">
        <v>36</v>
      </c>
      <c r="F412" s="32">
        <v>0</v>
      </c>
      <c r="G412" s="32">
        <v>45</v>
      </c>
    </row>
    <row r="413" spans="2:7" ht="13.5" customHeight="1">
      <c r="B413" s="25" t="s">
        <v>1002</v>
      </c>
      <c r="C413" s="32">
        <v>0</v>
      </c>
      <c r="D413" s="32">
        <v>11</v>
      </c>
      <c r="E413" s="32">
        <v>39</v>
      </c>
      <c r="F413" s="32">
        <v>1</v>
      </c>
      <c r="G413" s="32">
        <v>51</v>
      </c>
    </row>
    <row r="414" spans="2:7" ht="13.5" customHeight="1">
      <c r="B414" s="25" t="s">
        <v>1006</v>
      </c>
      <c r="C414" s="32">
        <v>0</v>
      </c>
      <c r="D414" s="32">
        <v>20</v>
      </c>
      <c r="E414" s="32">
        <v>51</v>
      </c>
      <c r="F414" s="32">
        <v>1</v>
      </c>
      <c r="G414" s="32">
        <v>72</v>
      </c>
    </row>
    <row r="415" spans="2:7" ht="13.5" customHeight="1">
      <c r="B415" s="25" t="s">
        <v>1007</v>
      </c>
      <c r="C415" s="32">
        <v>0</v>
      </c>
      <c r="D415" s="32">
        <v>13</v>
      </c>
      <c r="E415" s="32">
        <v>55</v>
      </c>
      <c r="F415" s="32">
        <v>4</v>
      </c>
      <c r="G415" s="32">
        <v>72</v>
      </c>
    </row>
    <row r="416" spans="2:7" ht="13.5" customHeight="1">
      <c r="B416" s="25" t="s">
        <v>1009</v>
      </c>
      <c r="C416" s="32">
        <v>0</v>
      </c>
      <c r="D416" s="32">
        <v>25</v>
      </c>
      <c r="E416" s="32">
        <v>54</v>
      </c>
      <c r="F416" s="32">
        <v>4</v>
      </c>
      <c r="G416" s="32">
        <v>83</v>
      </c>
    </row>
    <row r="417" spans="2:7" ht="13.5" customHeight="1">
      <c r="B417" s="25" t="s">
        <v>1011</v>
      </c>
      <c r="C417" s="32">
        <v>0</v>
      </c>
      <c r="D417" s="32">
        <v>23</v>
      </c>
      <c r="E417" s="32">
        <v>50</v>
      </c>
      <c r="F417" s="32">
        <v>8</v>
      </c>
      <c r="G417" s="32">
        <v>81</v>
      </c>
    </row>
    <row r="418" spans="2:7" ht="13.5" customHeight="1">
      <c r="B418" s="25" t="s">
        <v>1013</v>
      </c>
      <c r="C418" s="32">
        <v>0</v>
      </c>
      <c r="D418" s="32">
        <v>12</v>
      </c>
      <c r="E418" s="32">
        <v>56</v>
      </c>
      <c r="F418" s="32">
        <v>8</v>
      </c>
      <c r="G418" s="32">
        <v>76</v>
      </c>
    </row>
    <row r="419" spans="2:7" ht="13.5" customHeight="1">
      <c r="B419" s="25" t="s">
        <v>1016</v>
      </c>
      <c r="C419" s="32">
        <v>0</v>
      </c>
      <c r="D419" s="32">
        <v>4</v>
      </c>
      <c r="E419" s="32">
        <v>52</v>
      </c>
      <c r="F419" s="32">
        <v>4</v>
      </c>
      <c r="G419" s="32">
        <v>60</v>
      </c>
    </row>
    <row r="420" spans="2:7" ht="13.5" customHeight="1">
      <c r="B420" s="25" t="s">
        <v>1017</v>
      </c>
      <c r="C420" s="32">
        <v>0</v>
      </c>
      <c r="D420" s="32">
        <v>11</v>
      </c>
      <c r="E420" s="32">
        <v>45</v>
      </c>
      <c r="F420" s="32">
        <v>3</v>
      </c>
      <c r="G420" s="32">
        <v>59</v>
      </c>
    </row>
    <row r="421" spans="2:7" ht="13.5" customHeight="1">
      <c r="B421" s="25" t="s">
        <v>1020</v>
      </c>
      <c r="C421" s="32">
        <v>0</v>
      </c>
      <c r="D421" s="32">
        <v>8</v>
      </c>
      <c r="E421" s="32">
        <v>44</v>
      </c>
      <c r="F421" s="32">
        <v>2</v>
      </c>
      <c r="G421" s="32">
        <v>54</v>
      </c>
    </row>
    <row r="422" spans="2:7" ht="13.5" customHeight="1">
      <c r="B422" s="25" t="s">
        <v>1021</v>
      </c>
      <c r="C422" s="32">
        <v>0</v>
      </c>
      <c r="D422" s="32">
        <v>9</v>
      </c>
      <c r="E422" s="32">
        <v>50</v>
      </c>
      <c r="F422" s="32">
        <v>5</v>
      </c>
      <c r="G422" s="32">
        <v>54</v>
      </c>
    </row>
    <row r="423" spans="2:7" ht="13.5" customHeight="1">
      <c r="B423" s="25" t="s">
        <v>1023</v>
      </c>
      <c r="C423" s="32">
        <v>0</v>
      </c>
      <c r="D423" s="32">
        <v>13</v>
      </c>
      <c r="E423" s="32">
        <v>47</v>
      </c>
      <c r="F423" s="32">
        <v>4</v>
      </c>
      <c r="G423" s="32">
        <v>50</v>
      </c>
    </row>
    <row r="424" spans="2:7" ht="13.5" customHeight="1">
      <c r="B424" s="25" t="s">
        <v>1026</v>
      </c>
      <c r="C424" s="32">
        <v>0</v>
      </c>
      <c r="D424" s="32">
        <v>11</v>
      </c>
      <c r="E424" s="32">
        <v>41</v>
      </c>
      <c r="F424" s="32">
        <v>6</v>
      </c>
      <c r="G424" s="32">
        <f t="shared" ref="G424:G431" si="0">C424+D424+E424+F424</f>
        <v>58</v>
      </c>
    </row>
    <row r="425" spans="2:7" ht="13.5" customHeight="1">
      <c r="B425" s="25" t="s">
        <v>1027</v>
      </c>
      <c r="C425" s="32">
        <v>0</v>
      </c>
      <c r="D425" s="32">
        <v>7</v>
      </c>
      <c r="E425" s="32">
        <v>41</v>
      </c>
      <c r="F425" s="32">
        <v>2</v>
      </c>
      <c r="G425" s="32">
        <f t="shared" si="0"/>
        <v>50</v>
      </c>
    </row>
    <row r="426" spans="2:7" ht="13.5" customHeight="1">
      <c r="B426" s="25" t="s">
        <v>1029</v>
      </c>
      <c r="C426" s="32">
        <v>0</v>
      </c>
      <c r="D426" s="32">
        <v>5</v>
      </c>
      <c r="E426" s="32">
        <v>37</v>
      </c>
      <c r="F426" s="32">
        <v>3</v>
      </c>
      <c r="G426" s="32">
        <f t="shared" si="0"/>
        <v>45</v>
      </c>
    </row>
    <row r="427" spans="2:7" ht="13.5" customHeight="1">
      <c r="B427" s="25" t="s">
        <v>1031</v>
      </c>
      <c r="C427" s="32">
        <v>0</v>
      </c>
      <c r="D427" s="32">
        <v>5</v>
      </c>
      <c r="E427" s="32">
        <v>26</v>
      </c>
      <c r="F427" s="32">
        <v>1</v>
      </c>
      <c r="G427" s="32">
        <f t="shared" si="0"/>
        <v>32</v>
      </c>
    </row>
    <row r="428" spans="2:7" ht="13.5" customHeight="1">
      <c r="B428" s="25" t="s">
        <v>1033</v>
      </c>
      <c r="C428" s="32">
        <v>0</v>
      </c>
      <c r="D428" s="32">
        <v>5</v>
      </c>
      <c r="E428" s="32">
        <v>25</v>
      </c>
      <c r="F428" s="32">
        <v>1</v>
      </c>
      <c r="G428" s="32">
        <f t="shared" si="0"/>
        <v>31</v>
      </c>
    </row>
    <row r="429" spans="2:7" ht="13.5" customHeight="1">
      <c r="B429" s="25" t="s">
        <v>1035</v>
      </c>
      <c r="C429" s="32">
        <v>0</v>
      </c>
      <c r="D429" s="32">
        <v>5</v>
      </c>
      <c r="E429" s="32">
        <v>19</v>
      </c>
      <c r="F429" s="32">
        <v>2</v>
      </c>
      <c r="G429" s="32">
        <f t="shared" si="0"/>
        <v>26</v>
      </c>
    </row>
    <row r="430" spans="2:7" ht="13.5" customHeight="1">
      <c r="B430" s="25" t="s">
        <v>1037</v>
      </c>
      <c r="C430" s="32">
        <v>0</v>
      </c>
      <c r="D430" s="32">
        <v>5</v>
      </c>
      <c r="E430" s="32">
        <v>28</v>
      </c>
      <c r="F430" s="32">
        <v>2</v>
      </c>
      <c r="G430" s="32">
        <f t="shared" si="0"/>
        <v>35</v>
      </c>
    </row>
    <row r="431" spans="2:7" ht="13.5" customHeight="1">
      <c r="B431" s="25" t="s">
        <v>1039</v>
      </c>
      <c r="C431" s="32">
        <v>0</v>
      </c>
      <c r="D431" s="32">
        <v>5</v>
      </c>
      <c r="E431" s="32">
        <v>34</v>
      </c>
      <c r="F431" s="32">
        <v>4</v>
      </c>
      <c r="G431" s="32">
        <f t="shared" si="0"/>
        <v>43</v>
      </c>
    </row>
    <row r="432" spans="2:7" ht="13.5" customHeight="1">
      <c r="B432" s="25" t="s">
        <v>1041</v>
      </c>
      <c r="C432" s="32">
        <v>0</v>
      </c>
      <c r="D432" s="32">
        <v>5</v>
      </c>
      <c r="E432" s="32">
        <v>32</v>
      </c>
      <c r="F432" s="32">
        <v>4</v>
      </c>
      <c r="G432" s="32">
        <v>41</v>
      </c>
    </row>
    <row r="433" spans="2:7" ht="13.5" customHeight="1">
      <c r="B433" s="25" t="s">
        <v>1044</v>
      </c>
      <c r="C433" s="32">
        <v>0</v>
      </c>
      <c r="D433" s="32">
        <v>5</v>
      </c>
      <c r="E433" s="32">
        <v>28</v>
      </c>
      <c r="F433" s="32">
        <v>3</v>
      </c>
      <c r="G433" s="32">
        <v>36</v>
      </c>
    </row>
    <row r="434" spans="2:7" ht="13.5" customHeight="1">
      <c r="B434" s="25" t="s">
        <v>1047</v>
      </c>
      <c r="C434" s="32">
        <v>0</v>
      </c>
      <c r="D434" s="32">
        <v>5</v>
      </c>
      <c r="E434" s="32">
        <v>34</v>
      </c>
      <c r="F434" s="32">
        <v>5</v>
      </c>
      <c r="G434" s="32">
        <v>44</v>
      </c>
    </row>
    <row r="435" spans="2:7" ht="13.5" customHeight="1">
      <c r="B435" s="25" t="s">
        <v>1050</v>
      </c>
      <c r="C435" s="32">
        <v>0</v>
      </c>
      <c r="D435" s="32">
        <v>4</v>
      </c>
      <c r="E435" s="32">
        <v>33</v>
      </c>
      <c r="F435" s="32">
        <v>2</v>
      </c>
      <c r="G435" s="32">
        <v>39</v>
      </c>
    </row>
    <row r="436" spans="2:7" ht="14.25" customHeight="1">
      <c r="B436" s="25" t="s">
        <v>1052</v>
      </c>
      <c r="C436" s="32">
        <v>0</v>
      </c>
      <c r="D436" s="32">
        <v>5</v>
      </c>
      <c r="E436" s="32">
        <v>26</v>
      </c>
      <c r="F436" s="32">
        <v>3</v>
      </c>
      <c r="G436" s="32">
        <v>34</v>
      </c>
    </row>
    <row r="437" spans="2:7" ht="14.25" customHeight="1">
      <c r="B437" s="25" t="s">
        <v>1056</v>
      </c>
      <c r="C437" s="32">
        <v>0</v>
      </c>
      <c r="D437" s="32">
        <v>5</v>
      </c>
      <c r="E437" s="32">
        <v>27</v>
      </c>
      <c r="F437" s="32">
        <v>4</v>
      </c>
      <c r="G437" s="32">
        <v>36</v>
      </c>
    </row>
    <row r="438" spans="2:7" ht="14.25" customHeight="1">
      <c r="B438" s="25" t="s">
        <v>1059</v>
      </c>
      <c r="C438" s="32">
        <v>0</v>
      </c>
      <c r="D438" s="32">
        <v>5</v>
      </c>
      <c r="E438" s="32">
        <v>25</v>
      </c>
      <c r="F438" s="32">
        <v>3</v>
      </c>
      <c r="G438" s="32">
        <v>33</v>
      </c>
    </row>
    <row r="439" spans="2:7" ht="14.25" customHeight="1">
      <c r="B439" s="25" t="s">
        <v>1062</v>
      </c>
      <c r="C439" s="32">
        <v>0</v>
      </c>
      <c r="D439" s="32">
        <v>19</v>
      </c>
      <c r="E439" s="32">
        <v>38</v>
      </c>
      <c r="F439" s="32">
        <v>10</v>
      </c>
      <c r="G439" s="32">
        <v>67</v>
      </c>
    </row>
    <row r="440" spans="2:7" ht="15" customHeight="1">
      <c r="B440" s="25" t="s">
        <v>1065</v>
      </c>
      <c r="C440" s="32">
        <v>0</v>
      </c>
      <c r="D440" s="32">
        <v>10</v>
      </c>
      <c r="E440" s="32">
        <v>63</v>
      </c>
      <c r="F440" s="32">
        <v>7</v>
      </c>
      <c r="G440" s="32">
        <v>80</v>
      </c>
    </row>
    <row r="441" spans="2:7" ht="15" customHeight="1">
      <c r="B441" s="25" t="s">
        <v>1077</v>
      </c>
      <c r="C441" s="32">
        <v>1</v>
      </c>
      <c r="D441" s="32">
        <v>11</v>
      </c>
      <c r="E441" s="32">
        <v>46</v>
      </c>
      <c r="F441" s="32">
        <v>11</v>
      </c>
      <c r="G441" s="32">
        <v>69</v>
      </c>
    </row>
    <row r="442" spans="2:7" ht="15" customHeight="1">
      <c r="B442" s="25" t="s">
        <v>1081</v>
      </c>
      <c r="C442" s="32">
        <v>6</v>
      </c>
      <c r="D442" s="32">
        <v>14</v>
      </c>
      <c r="E442" s="32">
        <v>34</v>
      </c>
      <c r="F442" s="32">
        <v>7</v>
      </c>
      <c r="G442" s="32">
        <v>61</v>
      </c>
    </row>
    <row r="443" spans="2:7" ht="15" customHeight="1">
      <c r="B443" s="25" t="s">
        <v>1084</v>
      </c>
      <c r="C443" s="32">
        <v>2</v>
      </c>
      <c r="D443" s="32">
        <v>20</v>
      </c>
      <c r="E443" s="32">
        <v>31</v>
      </c>
      <c r="F443" s="32">
        <v>10</v>
      </c>
      <c r="G443" s="32">
        <v>63</v>
      </c>
    </row>
    <row r="444" spans="2:7">
      <c r="B444" s="25" t="s">
        <v>1086</v>
      </c>
      <c r="C444" s="32">
        <v>5</v>
      </c>
      <c r="D444" s="32">
        <v>16</v>
      </c>
      <c r="E444" s="32">
        <v>36</v>
      </c>
      <c r="F444" s="32">
        <v>9</v>
      </c>
      <c r="G444" s="32">
        <v>66</v>
      </c>
    </row>
    <row r="445" spans="2:7">
      <c r="B445" s="25" t="s">
        <v>1089</v>
      </c>
      <c r="C445" s="32">
        <v>0</v>
      </c>
      <c r="D445" s="32">
        <v>9</v>
      </c>
      <c r="E445" s="32">
        <v>25</v>
      </c>
      <c r="F445" s="32">
        <v>13</v>
      </c>
      <c r="G445" s="32">
        <v>47</v>
      </c>
    </row>
    <row r="446" spans="2:7">
      <c r="B446" s="25" t="s">
        <v>1092</v>
      </c>
      <c r="C446" s="32">
        <v>0</v>
      </c>
      <c r="D446" s="32">
        <v>22</v>
      </c>
      <c r="E446" s="32">
        <v>42</v>
      </c>
      <c r="F446" s="32">
        <v>10</v>
      </c>
      <c r="G446" s="32">
        <v>74</v>
      </c>
    </row>
    <row r="447" spans="2:7">
      <c r="B447" s="25" t="s">
        <v>1095</v>
      </c>
      <c r="C447" s="32">
        <v>0</v>
      </c>
      <c r="D447" s="32">
        <v>14</v>
      </c>
      <c r="E447" s="32">
        <v>41</v>
      </c>
      <c r="F447" s="32">
        <v>6</v>
      </c>
      <c r="G447" s="32">
        <v>61</v>
      </c>
    </row>
    <row r="448" spans="2:7">
      <c r="B448" s="25" t="s">
        <v>1113</v>
      </c>
      <c r="C448" s="32">
        <v>0</v>
      </c>
      <c r="D448" s="32">
        <v>8</v>
      </c>
      <c r="E448" s="32">
        <v>41</v>
      </c>
      <c r="F448" s="32">
        <v>6</v>
      </c>
      <c r="G448" s="32">
        <v>55</v>
      </c>
    </row>
    <row r="449" spans="2:7">
      <c r="B449" s="25" t="s">
        <v>1116</v>
      </c>
      <c r="C449" s="32">
        <v>1</v>
      </c>
      <c r="D449" s="32">
        <v>8</v>
      </c>
      <c r="E449" s="32">
        <v>29</v>
      </c>
      <c r="F449" s="32">
        <v>6</v>
      </c>
      <c r="G449" s="32">
        <v>44</v>
      </c>
    </row>
    <row r="450" spans="2:7">
      <c r="B450" s="25" t="s">
        <v>1119</v>
      </c>
      <c r="C450" s="32">
        <v>1</v>
      </c>
      <c r="D450" s="32">
        <v>10</v>
      </c>
      <c r="E450" s="32">
        <v>30</v>
      </c>
      <c r="F450" s="32">
        <v>3</v>
      </c>
      <c r="G450" s="32">
        <v>44</v>
      </c>
    </row>
    <row r="451" spans="2:7">
      <c r="B451" s="25" t="s">
        <v>1122</v>
      </c>
      <c r="C451" s="32">
        <v>2</v>
      </c>
      <c r="D451" s="32">
        <v>18</v>
      </c>
      <c r="E451" s="32">
        <v>24</v>
      </c>
      <c r="F451" s="32">
        <v>2</v>
      </c>
      <c r="G451" s="32">
        <v>46</v>
      </c>
    </row>
    <row r="452" spans="2:7">
      <c r="B452" s="25" t="s">
        <v>1125</v>
      </c>
      <c r="C452" s="32">
        <v>0</v>
      </c>
      <c r="D452" s="32">
        <v>9</v>
      </c>
      <c r="E452" s="32">
        <v>32</v>
      </c>
      <c r="F452" s="32">
        <v>4</v>
      </c>
      <c r="G452" s="32">
        <v>45</v>
      </c>
    </row>
    <row r="453" spans="2:7">
      <c r="B453" s="25" t="s">
        <v>1129</v>
      </c>
      <c r="C453" s="32">
        <v>0</v>
      </c>
      <c r="D453" s="32">
        <v>9</v>
      </c>
      <c r="E453" s="32">
        <v>32</v>
      </c>
      <c r="F453" s="32">
        <v>4</v>
      </c>
      <c r="G453" s="32">
        <v>45</v>
      </c>
    </row>
    <row r="454" spans="2:7">
      <c r="B454" s="25" t="s">
        <v>1131</v>
      </c>
      <c r="C454" s="32">
        <v>0</v>
      </c>
      <c r="D454" s="32">
        <v>9</v>
      </c>
      <c r="E454" s="32">
        <v>32</v>
      </c>
      <c r="F454" s="32">
        <v>4</v>
      </c>
      <c r="G454" s="32">
        <v>45</v>
      </c>
    </row>
    <row r="455" spans="2:7">
      <c r="B455" s="25" t="s">
        <v>1133</v>
      </c>
      <c r="C455" s="32">
        <v>0</v>
      </c>
      <c r="D455" s="32">
        <v>6</v>
      </c>
      <c r="E455" s="32">
        <v>26</v>
      </c>
      <c r="F455" s="32">
        <v>0</v>
      </c>
      <c r="G455" s="32">
        <v>32</v>
      </c>
    </row>
    <row r="456" spans="2:7">
      <c r="B456" s="25" t="s">
        <v>1137</v>
      </c>
      <c r="C456" s="32">
        <v>1</v>
      </c>
      <c r="D456" s="32">
        <v>8</v>
      </c>
      <c r="E456" s="32">
        <v>17</v>
      </c>
      <c r="F456" s="32">
        <v>7</v>
      </c>
      <c r="G456" s="32">
        <v>33</v>
      </c>
    </row>
    <row r="457" spans="2:7">
      <c r="B457" s="25" t="s">
        <v>1140</v>
      </c>
      <c r="C457" s="32">
        <v>1</v>
      </c>
      <c r="D457" s="32">
        <v>14</v>
      </c>
      <c r="E457" s="32">
        <v>15</v>
      </c>
      <c r="F457" s="32">
        <v>4</v>
      </c>
      <c r="G457" s="32">
        <v>34</v>
      </c>
    </row>
    <row r="458" spans="2:7">
      <c r="B458" s="25" t="s">
        <v>1143</v>
      </c>
      <c r="C458" s="32">
        <v>4</v>
      </c>
      <c r="D458" s="32">
        <v>14</v>
      </c>
      <c r="E458" s="32">
        <v>23</v>
      </c>
      <c r="F458" s="32">
        <v>1</v>
      </c>
      <c r="G458" s="32">
        <v>42</v>
      </c>
    </row>
    <row r="459" spans="2:7">
      <c r="B459" s="25" t="s">
        <v>1146</v>
      </c>
      <c r="C459" s="32">
        <v>0</v>
      </c>
      <c r="D459" s="32">
        <v>8</v>
      </c>
      <c r="E459" s="32">
        <v>12</v>
      </c>
      <c r="F459" s="32">
        <v>1</v>
      </c>
      <c r="G459" s="32">
        <v>21</v>
      </c>
    </row>
    <row r="460" spans="2:7">
      <c r="B460" s="25" t="s">
        <v>1153</v>
      </c>
      <c r="C460" s="32">
        <v>4</v>
      </c>
      <c r="D460" s="32">
        <v>7</v>
      </c>
      <c r="E460" s="32">
        <v>10</v>
      </c>
      <c r="F460" s="32">
        <v>2</v>
      </c>
      <c r="G460" s="32">
        <v>23</v>
      </c>
    </row>
    <row r="461" spans="2:7">
      <c r="B461" s="25" t="s">
        <v>1161</v>
      </c>
      <c r="C461" s="32">
        <v>3</v>
      </c>
      <c r="D461" s="32">
        <v>11</v>
      </c>
      <c r="E461" s="32">
        <v>21</v>
      </c>
      <c r="F461" s="32">
        <v>1</v>
      </c>
      <c r="G461" s="32">
        <v>36</v>
      </c>
    </row>
    <row r="462" spans="2:7">
      <c r="B462" s="25" t="s">
        <v>1171</v>
      </c>
      <c r="C462" s="32">
        <v>2</v>
      </c>
      <c r="D462" s="32">
        <v>7</v>
      </c>
      <c r="E462" s="32">
        <v>10</v>
      </c>
      <c r="F462" s="32">
        <v>1</v>
      </c>
      <c r="G462" s="32">
        <v>20</v>
      </c>
    </row>
    <row r="463" spans="2:7">
      <c r="B463" s="25" t="s">
        <v>1176</v>
      </c>
      <c r="C463" s="32">
        <v>1</v>
      </c>
      <c r="D463" s="32">
        <v>7</v>
      </c>
      <c r="E463" s="32">
        <v>10</v>
      </c>
      <c r="F463" s="32">
        <v>2</v>
      </c>
      <c r="G463" s="32">
        <v>20</v>
      </c>
    </row>
    <row r="464" spans="2:7">
      <c r="B464" s="25" t="s">
        <v>1179</v>
      </c>
      <c r="C464" s="32">
        <v>2</v>
      </c>
      <c r="D464" s="32">
        <v>10</v>
      </c>
      <c r="E464" s="32">
        <v>9</v>
      </c>
      <c r="F464" s="32">
        <v>0</v>
      </c>
      <c r="G464" s="32">
        <v>21</v>
      </c>
    </row>
    <row r="465" spans="1:7">
      <c r="B465" s="25" t="s">
        <v>1181</v>
      </c>
      <c r="C465" s="32">
        <v>5</v>
      </c>
      <c r="D465" s="32">
        <v>10</v>
      </c>
      <c r="E465" s="32">
        <v>29</v>
      </c>
      <c r="F465" s="32">
        <v>1</v>
      </c>
      <c r="G465" s="32">
        <v>45</v>
      </c>
    </row>
    <row r="466" spans="1:7">
      <c r="B466" s="25" t="s">
        <v>1186</v>
      </c>
      <c r="C466" s="32">
        <v>1</v>
      </c>
      <c r="D466" s="32">
        <v>4</v>
      </c>
      <c r="E466" s="32">
        <v>9</v>
      </c>
      <c r="F466" s="32">
        <v>0</v>
      </c>
      <c r="G466" s="32">
        <v>14</v>
      </c>
    </row>
    <row r="467" spans="1:7">
      <c r="B467" s="25" t="s">
        <v>1188</v>
      </c>
      <c r="C467" s="32">
        <v>3</v>
      </c>
      <c r="D467" s="32">
        <v>5</v>
      </c>
      <c r="E467" s="32">
        <v>11</v>
      </c>
      <c r="F467" s="32">
        <v>0</v>
      </c>
      <c r="G467" s="32">
        <v>19</v>
      </c>
    </row>
    <row r="468" spans="1:7">
      <c r="B468" s="25" t="s">
        <v>1193</v>
      </c>
      <c r="C468" s="32">
        <v>0</v>
      </c>
      <c r="D468" s="32">
        <v>6</v>
      </c>
      <c r="E468" s="32">
        <v>4</v>
      </c>
      <c r="F468" s="32">
        <v>1</v>
      </c>
      <c r="G468" s="32">
        <v>11</v>
      </c>
    </row>
    <row r="469" spans="1:7">
      <c r="B469" s="25" t="s">
        <v>1196</v>
      </c>
      <c r="C469" s="32">
        <v>2</v>
      </c>
      <c r="D469" s="32">
        <v>6</v>
      </c>
      <c r="E469" s="32">
        <v>6</v>
      </c>
      <c r="F469" s="32">
        <v>0</v>
      </c>
      <c r="G469" s="32">
        <v>14</v>
      </c>
    </row>
    <row r="470" spans="1:7">
      <c r="A470" s="341"/>
      <c r="B470" s="25" t="s">
        <v>1199</v>
      </c>
      <c r="C470" s="32">
        <v>2</v>
      </c>
      <c r="D470" s="32">
        <v>13</v>
      </c>
      <c r="E470" s="32">
        <v>11</v>
      </c>
      <c r="F470" s="32">
        <v>2</v>
      </c>
      <c r="G470" s="32">
        <v>28</v>
      </c>
    </row>
    <row r="471" spans="1:7">
      <c r="A471" s="341"/>
      <c r="B471" s="25" t="s">
        <v>1203</v>
      </c>
      <c r="C471" s="32">
        <v>2</v>
      </c>
      <c r="D471" s="32">
        <v>7</v>
      </c>
      <c r="E471" s="32">
        <v>19</v>
      </c>
      <c r="F471" s="32">
        <v>1</v>
      </c>
      <c r="G471" s="32">
        <v>29</v>
      </c>
    </row>
    <row r="472" spans="1:7">
      <c r="A472" s="341"/>
      <c r="B472" s="25" t="s">
        <v>1206</v>
      </c>
      <c r="C472" s="32">
        <v>2</v>
      </c>
      <c r="D472" s="32">
        <v>5</v>
      </c>
      <c r="E472" s="32">
        <v>8</v>
      </c>
      <c r="F472" s="32">
        <v>0</v>
      </c>
      <c r="G472" s="32">
        <v>15</v>
      </c>
    </row>
    <row r="473" spans="1:7">
      <c r="A473" s="358"/>
      <c r="B473" s="25" t="s">
        <v>1208</v>
      </c>
      <c r="C473" s="32">
        <v>1</v>
      </c>
      <c r="D473" s="32">
        <v>14</v>
      </c>
      <c r="E473" s="32">
        <v>11</v>
      </c>
      <c r="F473" s="32">
        <v>0</v>
      </c>
      <c r="G473" s="32">
        <v>26</v>
      </c>
    </row>
    <row r="474" spans="1:7">
      <c r="A474" s="358"/>
      <c r="B474" s="25" t="s">
        <v>1213</v>
      </c>
      <c r="C474" s="32">
        <v>1</v>
      </c>
      <c r="D474" s="32">
        <v>14</v>
      </c>
      <c r="E474" s="32">
        <v>13</v>
      </c>
      <c r="F474" s="32">
        <v>1</v>
      </c>
      <c r="G474" s="32">
        <v>29</v>
      </c>
    </row>
    <row r="475" spans="1:7">
      <c r="A475" s="358"/>
      <c r="B475" s="25" t="s">
        <v>1214</v>
      </c>
      <c r="C475" s="32">
        <v>2</v>
      </c>
      <c r="D475" s="32">
        <v>15</v>
      </c>
      <c r="E475" s="32">
        <v>7</v>
      </c>
      <c r="F475" s="32">
        <v>0</v>
      </c>
      <c r="G475" s="32">
        <v>24</v>
      </c>
    </row>
    <row r="476" spans="1:7">
      <c r="A476" s="358"/>
      <c r="B476" s="25" t="s">
        <v>1217</v>
      </c>
      <c r="C476" s="32">
        <v>3</v>
      </c>
      <c r="D476" s="32">
        <v>9</v>
      </c>
      <c r="E476" s="32">
        <v>10</v>
      </c>
      <c r="F476" s="32">
        <v>0</v>
      </c>
      <c r="G476" s="32">
        <v>22</v>
      </c>
    </row>
    <row r="477" spans="1:7">
      <c r="A477" s="358"/>
      <c r="B477" s="25" t="s">
        <v>1221</v>
      </c>
      <c r="C477" s="32">
        <v>1</v>
      </c>
      <c r="D477" s="32">
        <v>9</v>
      </c>
      <c r="E477" s="32">
        <v>10</v>
      </c>
      <c r="F477" s="32">
        <v>0</v>
      </c>
      <c r="G477" s="32">
        <v>20</v>
      </c>
    </row>
    <row r="478" spans="1:7">
      <c r="A478" s="358"/>
      <c r="B478" s="25" t="s">
        <v>1224</v>
      </c>
      <c r="C478" s="32">
        <v>2</v>
      </c>
      <c r="D478" s="32">
        <v>16</v>
      </c>
      <c r="E478" s="32">
        <v>6</v>
      </c>
      <c r="F478" s="32">
        <v>2</v>
      </c>
      <c r="G478" s="32">
        <v>26</v>
      </c>
    </row>
    <row r="479" spans="1:7">
      <c r="A479" s="358"/>
      <c r="B479" s="25" t="s">
        <v>1228</v>
      </c>
      <c r="C479" s="32">
        <v>2</v>
      </c>
      <c r="D479" s="32">
        <v>12</v>
      </c>
      <c r="E479" s="32">
        <v>16</v>
      </c>
      <c r="F479" s="32">
        <v>2</v>
      </c>
      <c r="G479" s="32">
        <v>32</v>
      </c>
    </row>
    <row r="480" spans="1:7">
      <c r="A480" s="358"/>
      <c r="B480" s="368" t="s">
        <v>1231</v>
      </c>
      <c r="C480" s="32">
        <v>3</v>
      </c>
      <c r="D480" s="32">
        <v>15</v>
      </c>
      <c r="E480" s="32">
        <v>6</v>
      </c>
      <c r="F480" s="32">
        <v>1</v>
      </c>
      <c r="G480" s="32">
        <v>25</v>
      </c>
    </row>
    <row r="481" spans="1:7">
      <c r="A481" s="358"/>
      <c r="B481" s="368" t="s">
        <v>1234</v>
      </c>
      <c r="C481" s="32">
        <v>0</v>
      </c>
      <c r="D481" s="32">
        <v>13</v>
      </c>
      <c r="E481" s="32">
        <v>8</v>
      </c>
      <c r="F481" s="32">
        <v>0</v>
      </c>
      <c r="G481" s="32">
        <v>21</v>
      </c>
    </row>
    <row r="482" spans="1:7">
      <c r="A482" s="358"/>
      <c r="B482" s="368" t="s">
        <v>1238</v>
      </c>
      <c r="C482" s="32">
        <v>3</v>
      </c>
      <c r="D482" s="32">
        <v>17</v>
      </c>
      <c r="E482" s="32">
        <v>2</v>
      </c>
      <c r="F482" s="32">
        <v>0</v>
      </c>
      <c r="G482" s="32">
        <v>22</v>
      </c>
    </row>
    <row r="483" spans="1:7">
      <c r="A483" s="358"/>
      <c r="B483" s="368" t="s">
        <v>1241</v>
      </c>
      <c r="C483" s="32">
        <v>0</v>
      </c>
      <c r="D483" s="32">
        <v>19</v>
      </c>
      <c r="E483" s="32">
        <v>18</v>
      </c>
      <c r="F483" s="32">
        <v>0</v>
      </c>
      <c r="G483" s="32">
        <v>37</v>
      </c>
    </row>
    <row r="484" spans="1:7">
      <c r="A484" s="358"/>
      <c r="B484" s="368" t="s">
        <v>1244</v>
      </c>
      <c r="C484" s="32">
        <v>0</v>
      </c>
      <c r="D484" s="32">
        <v>28</v>
      </c>
      <c r="E484" s="32">
        <v>16</v>
      </c>
      <c r="F484" s="32">
        <v>0</v>
      </c>
      <c r="G484" s="32">
        <v>44</v>
      </c>
    </row>
    <row r="485" spans="1:7">
      <c r="A485" s="358"/>
      <c r="B485" s="368" t="s">
        <v>1247</v>
      </c>
      <c r="C485" s="32">
        <v>2</v>
      </c>
      <c r="D485" s="32">
        <v>22</v>
      </c>
      <c r="E485" s="32">
        <v>12</v>
      </c>
      <c r="F485" s="32">
        <v>1</v>
      </c>
      <c r="G485" s="32">
        <v>37</v>
      </c>
    </row>
    <row r="486" spans="1:7">
      <c r="A486" s="358"/>
      <c r="B486" s="368" t="s">
        <v>1249</v>
      </c>
      <c r="C486" s="32">
        <v>4</v>
      </c>
      <c r="D486" s="32">
        <v>11</v>
      </c>
      <c r="E486" s="32">
        <v>8</v>
      </c>
      <c r="F486" s="32">
        <v>0</v>
      </c>
      <c r="G486" s="32">
        <v>23</v>
      </c>
    </row>
    <row r="487" spans="1:7">
      <c r="A487" s="358"/>
      <c r="B487" s="368" t="s">
        <v>1251</v>
      </c>
      <c r="C487" s="32">
        <v>2</v>
      </c>
      <c r="D487" s="32">
        <v>17</v>
      </c>
      <c r="E487" s="32">
        <v>13</v>
      </c>
      <c r="F487" s="32">
        <v>1</v>
      </c>
      <c r="G487" s="32">
        <v>33</v>
      </c>
    </row>
    <row r="488" spans="1:7">
      <c r="A488" s="358"/>
      <c r="B488" s="368" t="s">
        <v>1253</v>
      </c>
      <c r="C488" s="32">
        <v>5</v>
      </c>
      <c r="D488" s="32">
        <v>32</v>
      </c>
      <c r="E488" s="32">
        <v>19</v>
      </c>
      <c r="F488" s="32">
        <v>1</v>
      </c>
      <c r="G488" s="32">
        <v>57</v>
      </c>
    </row>
    <row r="489" spans="1:7">
      <c r="A489" s="358"/>
      <c r="B489" s="368" t="s">
        <v>1255</v>
      </c>
      <c r="C489" s="32">
        <v>4</v>
      </c>
      <c r="D489" s="32">
        <v>12</v>
      </c>
      <c r="E489" s="32">
        <v>6</v>
      </c>
      <c r="F489" s="32">
        <v>1</v>
      </c>
      <c r="G489" s="32">
        <v>23</v>
      </c>
    </row>
    <row r="490" spans="1:7">
      <c r="A490" s="358"/>
      <c r="B490" s="368" t="s">
        <v>1257</v>
      </c>
      <c r="C490" s="32">
        <v>0</v>
      </c>
      <c r="D490" s="32">
        <v>18</v>
      </c>
      <c r="E490" s="32">
        <v>10</v>
      </c>
      <c r="F490" s="32">
        <v>0</v>
      </c>
      <c r="G490" s="32">
        <v>28</v>
      </c>
    </row>
    <row r="491" spans="1:7">
      <c r="A491" s="384"/>
      <c r="B491" s="389" t="s">
        <v>1259</v>
      </c>
      <c r="C491" s="390">
        <v>1</v>
      </c>
      <c r="D491" s="390">
        <v>3</v>
      </c>
      <c r="E491" s="390">
        <v>12</v>
      </c>
      <c r="F491" s="390">
        <v>0</v>
      </c>
      <c r="G491" s="390">
        <v>16</v>
      </c>
    </row>
    <row r="492" spans="1:7">
      <c r="A492" s="384"/>
      <c r="B492" s="389" t="s">
        <v>1262</v>
      </c>
      <c r="C492" s="390">
        <v>0</v>
      </c>
      <c r="D492" s="390">
        <v>11</v>
      </c>
      <c r="E492" s="390">
        <v>13</v>
      </c>
      <c r="F492" s="390">
        <v>1</v>
      </c>
      <c r="G492" s="390">
        <v>25</v>
      </c>
    </row>
    <row r="493" spans="1:7">
      <c r="A493" s="384"/>
      <c r="B493" s="389" t="s">
        <v>1263</v>
      </c>
      <c r="C493" s="390">
        <v>1</v>
      </c>
      <c r="D493" s="390">
        <v>6</v>
      </c>
      <c r="E493" s="390">
        <v>7</v>
      </c>
      <c r="F493" s="390">
        <v>0</v>
      </c>
      <c r="G493" s="390">
        <v>14</v>
      </c>
    </row>
    <row r="494" spans="1:7">
      <c r="A494" s="384"/>
      <c r="B494" s="389" t="s">
        <v>1267</v>
      </c>
      <c r="C494" s="390">
        <f>$C$88</f>
        <v>1</v>
      </c>
      <c r="D494" s="390">
        <f>$D$88</f>
        <v>5</v>
      </c>
      <c r="E494" s="390">
        <f>$E$88</f>
        <v>5</v>
      </c>
      <c r="F494" s="390">
        <f>$F$88</f>
        <v>1</v>
      </c>
      <c r="G494" s="390">
        <f>$G$88</f>
        <v>12</v>
      </c>
    </row>
    <row r="495" spans="1:7">
      <c r="A495" s="16"/>
      <c r="E495" s="14" t="s">
        <v>593</v>
      </c>
    </row>
    <row r="496" spans="1:7">
      <c r="B496" s="33" t="s">
        <v>511</v>
      </c>
      <c r="C496" s="34">
        <f>SUM(C494-C493)/C493</f>
        <v>0</v>
      </c>
      <c r="D496" s="34">
        <f t="shared" ref="D496:G496" si="1">SUM(D494-D493)/D493</f>
        <v>-0.16666666666666666</v>
      </c>
      <c r="E496" s="34">
        <f t="shared" si="1"/>
        <v>-0.2857142857142857</v>
      </c>
      <c r="F496" s="34" t="e">
        <f t="shared" si="1"/>
        <v>#DIV/0!</v>
      </c>
      <c r="G496" s="34">
        <f t="shared" si="1"/>
        <v>-0.14285714285714285</v>
      </c>
    </row>
    <row r="497" spans="1:12">
      <c r="B497" s="33" t="s">
        <v>512</v>
      </c>
      <c r="C497" s="34">
        <f>SUM(C494-C491)/C491</f>
        <v>0</v>
      </c>
      <c r="D497" s="34">
        <f t="shared" ref="D497:F497" si="2">SUM(D494-D491)/D491</f>
        <v>0.66666666666666663</v>
      </c>
      <c r="E497" s="34">
        <f t="shared" si="2"/>
        <v>-0.58333333333333337</v>
      </c>
      <c r="F497" s="34" t="e">
        <f t="shared" si="2"/>
        <v>#DIV/0!</v>
      </c>
      <c r="G497" s="34">
        <f>SUM(G494-G491)/G491</f>
        <v>-0.25</v>
      </c>
    </row>
    <row r="500" spans="1:12" ht="34.5">
      <c r="A500" s="24" t="s">
        <v>162</v>
      </c>
      <c r="B500" s="25" t="s">
        <v>186</v>
      </c>
      <c r="C500" s="98" t="s">
        <v>1068</v>
      </c>
      <c r="D500" s="26" t="s">
        <v>1069</v>
      </c>
      <c r="E500" s="26" t="s">
        <v>1070</v>
      </c>
      <c r="F500" s="26" t="s">
        <v>1071</v>
      </c>
      <c r="G500" s="26" t="s">
        <v>160</v>
      </c>
    </row>
    <row r="501" spans="1:12">
      <c r="B501" s="25" t="s">
        <v>214</v>
      </c>
      <c r="C501" s="32">
        <v>0</v>
      </c>
      <c r="D501" s="32">
        <v>12</v>
      </c>
      <c r="E501" s="32">
        <v>26</v>
      </c>
      <c r="F501" s="32">
        <v>1</v>
      </c>
      <c r="G501" s="32">
        <v>39</v>
      </c>
    </row>
    <row r="502" spans="1:12">
      <c r="B502" s="25" t="s">
        <v>215</v>
      </c>
      <c r="C502" s="32">
        <v>0</v>
      </c>
      <c r="D502" s="32">
        <v>18</v>
      </c>
      <c r="E502" s="32">
        <v>26</v>
      </c>
      <c r="F502" s="32">
        <v>2</v>
      </c>
      <c r="G502" s="32">
        <v>46</v>
      </c>
    </row>
    <row r="503" spans="1:12">
      <c r="B503" s="25" t="s">
        <v>216</v>
      </c>
      <c r="C503" s="32">
        <v>0</v>
      </c>
      <c r="D503" s="32">
        <v>13</v>
      </c>
      <c r="E503" s="32">
        <v>22</v>
      </c>
      <c r="F503" s="32">
        <v>4</v>
      </c>
      <c r="G503" s="32">
        <v>39</v>
      </c>
    </row>
    <row r="504" spans="1:12">
      <c r="B504" s="25" t="s">
        <v>217</v>
      </c>
      <c r="C504" s="32">
        <v>0</v>
      </c>
      <c r="D504" s="32">
        <v>9</v>
      </c>
      <c r="E504" s="32">
        <v>25</v>
      </c>
      <c r="F504" s="32">
        <v>3</v>
      </c>
      <c r="G504" s="32">
        <v>37</v>
      </c>
    </row>
    <row r="505" spans="1:12">
      <c r="B505" s="25" t="s">
        <v>218</v>
      </c>
      <c r="C505" s="32">
        <v>0</v>
      </c>
      <c r="D505" s="32">
        <v>5</v>
      </c>
      <c r="E505" s="32">
        <v>33</v>
      </c>
      <c r="F505" s="32">
        <v>1</v>
      </c>
      <c r="G505" s="32">
        <v>39</v>
      </c>
    </row>
    <row r="506" spans="1:12">
      <c r="B506" s="25" t="s">
        <v>219</v>
      </c>
      <c r="C506" s="32">
        <v>0</v>
      </c>
      <c r="D506" s="32">
        <v>4</v>
      </c>
      <c r="E506" s="32">
        <v>23</v>
      </c>
      <c r="F506" s="32">
        <v>0</v>
      </c>
      <c r="G506" s="32">
        <v>27</v>
      </c>
    </row>
    <row r="507" spans="1:12">
      <c r="B507" s="25" t="s">
        <v>220</v>
      </c>
      <c r="C507" s="32">
        <v>0</v>
      </c>
      <c r="D507" s="32">
        <v>11</v>
      </c>
      <c r="E507" s="32">
        <v>30</v>
      </c>
      <c r="F507" s="32">
        <v>3</v>
      </c>
      <c r="G507" s="32">
        <v>44</v>
      </c>
    </row>
    <row r="508" spans="1:12">
      <c r="B508" s="25" t="s">
        <v>221</v>
      </c>
      <c r="C508" s="32">
        <v>0</v>
      </c>
      <c r="D508" s="32">
        <v>12</v>
      </c>
      <c r="E508" s="32">
        <v>23</v>
      </c>
      <c r="F508" s="32">
        <v>3</v>
      </c>
      <c r="G508" s="32">
        <v>38</v>
      </c>
      <c r="H508" s="27"/>
      <c r="I508" s="28"/>
      <c r="J508" s="28"/>
      <c r="K508" s="28"/>
      <c r="L508" s="29"/>
    </row>
    <row r="509" spans="1:12">
      <c r="B509" s="25" t="s">
        <v>222</v>
      </c>
      <c r="C509" s="32">
        <v>0</v>
      </c>
      <c r="D509" s="32">
        <v>11</v>
      </c>
      <c r="E509" s="32">
        <v>19</v>
      </c>
      <c r="F509" s="32">
        <v>0</v>
      </c>
      <c r="G509" s="32">
        <v>30</v>
      </c>
      <c r="H509" s="27"/>
      <c r="I509" s="28"/>
      <c r="J509" s="28"/>
      <c r="K509" s="28"/>
      <c r="L509" s="29"/>
    </row>
    <row r="510" spans="1:12">
      <c r="B510" s="25" t="s">
        <v>223</v>
      </c>
      <c r="C510" s="32">
        <v>0</v>
      </c>
      <c r="D510" s="32">
        <v>12</v>
      </c>
      <c r="E510" s="32">
        <v>19</v>
      </c>
      <c r="F510" s="32">
        <v>1</v>
      </c>
      <c r="G510" s="32">
        <v>32</v>
      </c>
      <c r="H510" s="27"/>
      <c r="I510" s="28"/>
      <c r="J510" s="28"/>
      <c r="K510" s="28"/>
      <c r="L510" s="29"/>
    </row>
    <row r="511" spans="1:12">
      <c r="B511" s="25" t="s">
        <v>224</v>
      </c>
      <c r="C511" s="32">
        <v>0</v>
      </c>
      <c r="D511" s="32">
        <v>11</v>
      </c>
      <c r="E511" s="32">
        <v>28</v>
      </c>
      <c r="F511" s="32">
        <v>2</v>
      </c>
      <c r="G511" s="32">
        <v>41</v>
      </c>
      <c r="H511" s="27"/>
      <c r="I511" s="28"/>
      <c r="J511" s="28"/>
      <c r="K511" s="28"/>
      <c r="L511" s="29"/>
    </row>
    <row r="512" spans="1:12">
      <c r="B512" s="25" t="s">
        <v>225</v>
      </c>
      <c r="C512" s="32">
        <v>0</v>
      </c>
      <c r="D512" s="32">
        <v>6</v>
      </c>
      <c r="E512" s="32">
        <v>24</v>
      </c>
      <c r="F512" s="32">
        <v>2</v>
      </c>
      <c r="G512" s="32">
        <v>32</v>
      </c>
      <c r="H512" s="27"/>
      <c r="I512" s="28"/>
      <c r="J512" s="28"/>
      <c r="K512" s="28"/>
      <c r="L512" s="29"/>
    </row>
    <row r="513" spans="2:12">
      <c r="B513" s="25" t="s">
        <v>226</v>
      </c>
      <c r="C513" s="32">
        <v>0</v>
      </c>
      <c r="D513" s="32">
        <v>8</v>
      </c>
      <c r="E513" s="32">
        <v>18</v>
      </c>
      <c r="F513" s="32">
        <v>2</v>
      </c>
      <c r="G513" s="32">
        <v>28</v>
      </c>
      <c r="H513" s="27"/>
      <c r="I513" s="28"/>
      <c r="J513" s="28"/>
      <c r="K513" s="28"/>
      <c r="L513" s="29"/>
    </row>
    <row r="514" spans="2:12">
      <c r="B514" s="25" t="s">
        <v>227</v>
      </c>
      <c r="C514" s="32">
        <v>0</v>
      </c>
      <c r="D514" s="32">
        <v>15</v>
      </c>
      <c r="E514" s="32">
        <v>20</v>
      </c>
      <c r="F514" s="32">
        <v>0</v>
      </c>
      <c r="G514" s="32">
        <v>35</v>
      </c>
      <c r="H514" s="27"/>
      <c r="I514" s="28"/>
      <c r="J514" s="28"/>
      <c r="K514" s="28"/>
      <c r="L514" s="29"/>
    </row>
    <row r="515" spans="2:12">
      <c r="B515" s="25" t="s">
        <v>228</v>
      </c>
      <c r="C515" s="32">
        <v>0</v>
      </c>
      <c r="D515" s="32">
        <v>11</v>
      </c>
      <c r="E515" s="32">
        <v>27</v>
      </c>
      <c r="F515" s="32">
        <v>1</v>
      </c>
      <c r="G515" s="32">
        <v>39</v>
      </c>
      <c r="H515" s="27"/>
      <c r="I515" s="28"/>
      <c r="J515" s="28"/>
      <c r="K515" s="28"/>
      <c r="L515" s="29"/>
    </row>
    <row r="516" spans="2:12">
      <c r="B516" s="25" t="s">
        <v>229</v>
      </c>
      <c r="C516" s="32">
        <v>0</v>
      </c>
      <c r="D516" s="32">
        <v>12</v>
      </c>
      <c r="E516" s="32">
        <v>20</v>
      </c>
      <c r="F516" s="32">
        <v>4</v>
      </c>
      <c r="G516" s="32">
        <v>36</v>
      </c>
      <c r="H516" s="27"/>
      <c r="I516" s="28"/>
      <c r="J516" s="28"/>
      <c r="K516" s="28"/>
      <c r="L516" s="29"/>
    </row>
    <row r="517" spans="2:12">
      <c r="B517" s="25" t="s">
        <v>230</v>
      </c>
      <c r="C517" s="32">
        <v>0</v>
      </c>
      <c r="D517" s="32">
        <v>16</v>
      </c>
      <c r="E517" s="32">
        <v>24</v>
      </c>
      <c r="F517" s="32">
        <v>3</v>
      </c>
      <c r="G517" s="32">
        <v>43</v>
      </c>
      <c r="H517" s="27"/>
      <c r="I517" s="28"/>
      <c r="J517" s="28"/>
      <c r="K517" s="28"/>
      <c r="L517" s="29"/>
    </row>
    <row r="518" spans="2:12">
      <c r="B518" s="25" t="s">
        <v>231</v>
      </c>
      <c r="C518" s="32">
        <v>0</v>
      </c>
      <c r="D518" s="32">
        <v>7</v>
      </c>
      <c r="E518" s="32">
        <v>24</v>
      </c>
      <c r="F518" s="32">
        <v>0</v>
      </c>
      <c r="G518" s="32">
        <v>31</v>
      </c>
      <c r="H518" s="27"/>
      <c r="I518" s="28"/>
      <c r="J518" s="28"/>
      <c r="K518" s="28"/>
      <c r="L518" s="29"/>
    </row>
    <row r="519" spans="2:12">
      <c r="B519" s="25" t="s">
        <v>232</v>
      </c>
      <c r="C519" s="32">
        <v>0</v>
      </c>
      <c r="D519" s="32">
        <v>6</v>
      </c>
      <c r="E519" s="32">
        <v>41</v>
      </c>
      <c r="F519" s="32">
        <v>4</v>
      </c>
      <c r="G519" s="32">
        <v>51</v>
      </c>
      <c r="H519" s="27"/>
      <c r="I519" s="28"/>
      <c r="J519" s="28"/>
      <c r="K519" s="28"/>
      <c r="L519" s="29"/>
    </row>
    <row r="520" spans="2:12">
      <c r="B520" s="25" t="s">
        <v>233</v>
      </c>
      <c r="C520" s="32">
        <v>0</v>
      </c>
      <c r="D520" s="32">
        <v>8</v>
      </c>
      <c r="E520" s="32">
        <v>26</v>
      </c>
      <c r="F520" s="32">
        <v>3</v>
      </c>
      <c r="G520" s="32">
        <v>37</v>
      </c>
      <c r="H520" s="27"/>
      <c r="I520" s="28"/>
      <c r="J520" s="28"/>
      <c r="K520" s="28"/>
      <c r="L520" s="29"/>
    </row>
    <row r="521" spans="2:12">
      <c r="B521" s="25" t="s">
        <v>234</v>
      </c>
      <c r="C521" s="32">
        <v>0</v>
      </c>
      <c r="D521" s="32">
        <v>7</v>
      </c>
      <c r="E521" s="32">
        <v>25</v>
      </c>
      <c r="F521" s="32">
        <v>4</v>
      </c>
      <c r="G521" s="32">
        <v>36</v>
      </c>
      <c r="H521" s="27"/>
      <c r="I521" s="28"/>
      <c r="J521" s="28"/>
      <c r="K521" s="28"/>
      <c r="L521" s="29"/>
    </row>
    <row r="522" spans="2:12">
      <c r="B522" s="25" t="s">
        <v>236</v>
      </c>
      <c r="C522" s="32">
        <v>0</v>
      </c>
      <c r="D522" s="32">
        <v>9</v>
      </c>
      <c r="E522" s="32">
        <v>22</v>
      </c>
      <c r="F522" s="32">
        <v>1</v>
      </c>
      <c r="G522" s="32">
        <v>32</v>
      </c>
      <c r="H522" s="27"/>
      <c r="I522" s="28"/>
      <c r="J522" s="28"/>
      <c r="K522" s="28"/>
      <c r="L522" s="29"/>
    </row>
    <row r="523" spans="2:12">
      <c r="B523" s="25" t="s">
        <v>237</v>
      </c>
      <c r="C523" s="32">
        <v>0</v>
      </c>
      <c r="D523" s="32">
        <v>10</v>
      </c>
      <c r="E523" s="32">
        <v>26</v>
      </c>
      <c r="F523" s="32">
        <v>1</v>
      </c>
      <c r="G523" s="32">
        <v>37</v>
      </c>
      <c r="H523" s="27"/>
      <c r="I523" s="28"/>
      <c r="J523" s="28"/>
      <c r="K523" s="28"/>
      <c r="L523" s="29"/>
    </row>
    <row r="524" spans="2:12">
      <c r="B524" s="25" t="s">
        <v>239</v>
      </c>
      <c r="C524" s="32">
        <v>0</v>
      </c>
      <c r="D524" s="32">
        <v>4</v>
      </c>
      <c r="E524" s="32">
        <v>12</v>
      </c>
      <c r="F524" s="32">
        <v>1</v>
      </c>
      <c r="G524" s="32">
        <v>17</v>
      </c>
      <c r="H524" s="27"/>
      <c r="I524" s="28"/>
      <c r="J524" s="28"/>
      <c r="K524" s="28"/>
      <c r="L524" s="29"/>
    </row>
    <row r="525" spans="2:12">
      <c r="B525" s="25" t="s">
        <v>240</v>
      </c>
      <c r="C525" s="32">
        <v>0</v>
      </c>
      <c r="D525" s="32">
        <v>7</v>
      </c>
      <c r="E525" s="32">
        <v>13</v>
      </c>
      <c r="F525" s="32">
        <v>1</v>
      </c>
      <c r="G525" s="32">
        <v>21</v>
      </c>
      <c r="H525" s="27"/>
      <c r="I525" s="28"/>
      <c r="J525" s="28"/>
      <c r="K525" s="28"/>
      <c r="L525" s="29"/>
    </row>
    <row r="526" spans="2:12">
      <c r="B526" s="25" t="s">
        <v>241</v>
      </c>
      <c r="C526" s="32">
        <v>0</v>
      </c>
      <c r="D526" s="32">
        <v>8</v>
      </c>
      <c r="E526" s="32">
        <v>15</v>
      </c>
      <c r="F526" s="32">
        <v>1</v>
      </c>
      <c r="G526" s="32">
        <v>24</v>
      </c>
      <c r="H526" s="27"/>
      <c r="I526" s="28"/>
      <c r="J526" s="28"/>
      <c r="K526" s="28"/>
      <c r="L526" s="29"/>
    </row>
    <row r="527" spans="2:12">
      <c r="B527" s="25" t="s">
        <v>242</v>
      </c>
      <c r="C527" s="32">
        <v>0</v>
      </c>
      <c r="D527" s="32">
        <v>13</v>
      </c>
      <c r="E527" s="32">
        <v>14</v>
      </c>
      <c r="F527" s="32">
        <v>1</v>
      </c>
      <c r="G527" s="32">
        <v>28</v>
      </c>
      <c r="H527" s="27"/>
      <c r="I527" s="28"/>
      <c r="J527" s="28"/>
      <c r="K527" s="28"/>
      <c r="L527" s="29"/>
    </row>
    <row r="528" spans="2:12">
      <c r="B528" s="25" t="s">
        <v>243</v>
      </c>
      <c r="C528" s="32">
        <v>0</v>
      </c>
      <c r="D528" s="32">
        <v>13</v>
      </c>
      <c r="E528" s="32">
        <v>29</v>
      </c>
      <c r="F528" s="32">
        <v>1</v>
      </c>
      <c r="G528" s="32">
        <v>43</v>
      </c>
      <c r="H528" s="27"/>
      <c r="I528" s="28"/>
      <c r="J528" s="28"/>
      <c r="K528" s="28"/>
      <c r="L528" s="29"/>
    </row>
    <row r="529" spans="2:12">
      <c r="B529" s="25" t="s">
        <v>244</v>
      </c>
      <c r="C529" s="32">
        <v>0</v>
      </c>
      <c r="D529" s="32">
        <v>10</v>
      </c>
      <c r="E529" s="32">
        <v>20</v>
      </c>
      <c r="F529" s="32">
        <v>1</v>
      </c>
      <c r="G529" s="32">
        <v>31</v>
      </c>
      <c r="H529" s="27"/>
      <c r="I529" s="28"/>
      <c r="J529" s="28"/>
      <c r="K529" s="28"/>
      <c r="L529" s="29"/>
    </row>
    <row r="530" spans="2:12">
      <c r="B530" s="25" t="s">
        <v>245</v>
      </c>
      <c r="C530" s="32">
        <v>0</v>
      </c>
      <c r="D530" s="32">
        <v>0</v>
      </c>
      <c r="E530" s="32">
        <v>0</v>
      </c>
      <c r="F530" s="32">
        <v>0</v>
      </c>
      <c r="G530" s="32">
        <v>0</v>
      </c>
      <c r="H530" s="27"/>
      <c r="I530" s="28"/>
      <c r="J530" s="28"/>
      <c r="K530" s="28"/>
      <c r="L530" s="29"/>
    </row>
    <row r="531" spans="2:12">
      <c r="B531" s="25" t="s">
        <v>246</v>
      </c>
      <c r="C531" s="32">
        <v>0</v>
      </c>
      <c r="D531" s="32">
        <v>23</v>
      </c>
      <c r="E531" s="32">
        <v>28</v>
      </c>
      <c r="F531" s="32">
        <v>1</v>
      </c>
      <c r="G531" s="32">
        <v>52</v>
      </c>
      <c r="H531" s="27"/>
      <c r="I531" s="28"/>
      <c r="J531" s="28"/>
      <c r="K531" s="28"/>
      <c r="L531" s="29"/>
    </row>
    <row r="532" spans="2:12">
      <c r="B532" s="25" t="s">
        <v>247</v>
      </c>
      <c r="C532" s="32">
        <v>0</v>
      </c>
      <c r="D532" s="32">
        <v>21</v>
      </c>
      <c r="E532" s="32">
        <v>23</v>
      </c>
      <c r="F532" s="32">
        <v>1</v>
      </c>
      <c r="G532" s="32">
        <v>45</v>
      </c>
      <c r="H532" s="27"/>
      <c r="I532" s="28"/>
      <c r="J532" s="28"/>
      <c r="K532" s="28"/>
      <c r="L532" s="29"/>
    </row>
    <row r="533" spans="2:12">
      <c r="B533" s="25" t="s">
        <v>248</v>
      </c>
      <c r="C533" s="32">
        <v>0</v>
      </c>
      <c r="D533" s="32">
        <v>13</v>
      </c>
      <c r="E533" s="32">
        <v>24</v>
      </c>
      <c r="F533" s="32">
        <v>0</v>
      </c>
      <c r="G533" s="32">
        <v>37</v>
      </c>
      <c r="H533" s="27"/>
      <c r="I533" s="28"/>
      <c r="J533" s="28"/>
      <c r="K533" s="28"/>
      <c r="L533" s="29"/>
    </row>
    <row r="534" spans="2:12">
      <c r="B534" s="25" t="s">
        <v>249</v>
      </c>
      <c r="C534" s="32">
        <v>0</v>
      </c>
      <c r="D534" s="32">
        <v>16</v>
      </c>
      <c r="E534" s="32">
        <v>23</v>
      </c>
      <c r="F534" s="32">
        <v>3</v>
      </c>
      <c r="G534" s="32">
        <v>42</v>
      </c>
      <c r="H534" s="27"/>
      <c r="I534" s="28"/>
      <c r="J534" s="28"/>
      <c r="K534" s="28"/>
      <c r="L534" s="29"/>
    </row>
    <row r="535" spans="2:12">
      <c r="B535" s="25" t="s">
        <v>250</v>
      </c>
      <c r="C535" s="32">
        <v>0</v>
      </c>
      <c r="D535" s="32">
        <v>8</v>
      </c>
      <c r="E535" s="32">
        <v>13</v>
      </c>
      <c r="F535" s="32">
        <v>1</v>
      </c>
      <c r="G535" s="32">
        <v>22</v>
      </c>
      <c r="H535" s="27"/>
      <c r="I535" s="28"/>
      <c r="J535" s="28"/>
      <c r="K535" s="28"/>
      <c r="L535" s="29"/>
    </row>
    <row r="536" spans="2:12">
      <c r="B536" s="25" t="s">
        <v>251</v>
      </c>
      <c r="C536" s="32">
        <v>0</v>
      </c>
      <c r="D536" s="32">
        <v>13</v>
      </c>
      <c r="E536" s="32">
        <v>16</v>
      </c>
      <c r="F536" s="32">
        <v>2</v>
      </c>
      <c r="G536" s="32">
        <v>31</v>
      </c>
      <c r="H536" s="27"/>
      <c r="I536" s="28"/>
      <c r="J536" s="28"/>
      <c r="K536" s="28"/>
      <c r="L536" s="29"/>
    </row>
    <row r="537" spans="2:12">
      <c r="B537" s="25" t="s">
        <v>252</v>
      </c>
      <c r="C537" s="32">
        <v>0</v>
      </c>
      <c r="D537" s="32">
        <v>12</v>
      </c>
      <c r="E537" s="32">
        <v>19</v>
      </c>
      <c r="F537" s="32">
        <v>2</v>
      </c>
      <c r="G537" s="32">
        <v>33</v>
      </c>
      <c r="H537" s="27"/>
      <c r="I537" s="28"/>
      <c r="J537" s="28"/>
      <c r="K537" s="28"/>
      <c r="L537" s="29"/>
    </row>
    <row r="538" spans="2:12">
      <c r="B538" s="25" t="s">
        <v>253</v>
      </c>
      <c r="C538" s="32">
        <v>0</v>
      </c>
      <c r="D538" s="32">
        <v>9</v>
      </c>
      <c r="E538" s="32">
        <v>17</v>
      </c>
      <c r="F538" s="32">
        <v>2</v>
      </c>
      <c r="G538" s="32">
        <v>28</v>
      </c>
      <c r="H538" s="27"/>
      <c r="I538" s="28"/>
      <c r="J538" s="28"/>
      <c r="K538" s="28"/>
      <c r="L538" s="29"/>
    </row>
    <row r="539" spans="2:12">
      <c r="B539" s="25" t="s">
        <v>254</v>
      </c>
      <c r="C539" s="32">
        <v>0</v>
      </c>
      <c r="D539" s="32">
        <v>11</v>
      </c>
      <c r="E539" s="32">
        <v>19</v>
      </c>
      <c r="F539" s="32">
        <v>2</v>
      </c>
      <c r="G539" s="32">
        <v>32</v>
      </c>
      <c r="H539" s="27"/>
      <c r="I539" s="28"/>
      <c r="J539" s="28"/>
      <c r="K539" s="28"/>
      <c r="L539" s="29"/>
    </row>
    <row r="540" spans="2:12">
      <c r="B540" s="25" t="s">
        <v>255</v>
      </c>
      <c r="C540" s="32">
        <v>0</v>
      </c>
      <c r="D540" s="32">
        <v>25</v>
      </c>
      <c r="E540" s="32">
        <v>26</v>
      </c>
      <c r="F540" s="32">
        <v>2</v>
      </c>
      <c r="G540" s="32">
        <v>53</v>
      </c>
      <c r="H540" s="27"/>
      <c r="I540" s="28"/>
      <c r="J540" s="28"/>
      <c r="K540" s="28"/>
      <c r="L540" s="29"/>
    </row>
    <row r="541" spans="2:12">
      <c r="B541" s="25" t="s">
        <v>256</v>
      </c>
      <c r="C541" s="32">
        <v>0</v>
      </c>
      <c r="D541" s="32">
        <v>23</v>
      </c>
      <c r="E541" s="32">
        <v>21</v>
      </c>
      <c r="F541" s="32">
        <v>3</v>
      </c>
      <c r="G541" s="32">
        <v>47</v>
      </c>
      <c r="H541" s="27"/>
      <c r="I541" s="28"/>
      <c r="J541" s="28"/>
      <c r="K541" s="28"/>
      <c r="L541" s="29"/>
    </row>
    <row r="542" spans="2:12">
      <c r="B542" s="25" t="s">
        <v>257</v>
      </c>
      <c r="C542" s="32">
        <v>0</v>
      </c>
      <c r="D542" s="32">
        <v>39</v>
      </c>
      <c r="E542" s="32">
        <v>46</v>
      </c>
      <c r="F542" s="32">
        <v>2</v>
      </c>
      <c r="G542" s="32">
        <v>87</v>
      </c>
      <c r="H542" s="27"/>
      <c r="I542" s="28"/>
      <c r="J542" s="28"/>
      <c r="K542" s="28"/>
      <c r="L542" s="29"/>
    </row>
    <row r="543" spans="2:12">
      <c r="B543" s="25" t="s">
        <v>258</v>
      </c>
      <c r="C543" s="32">
        <v>0</v>
      </c>
      <c r="D543" s="32">
        <v>22</v>
      </c>
      <c r="E543" s="32">
        <v>23</v>
      </c>
      <c r="F543" s="32">
        <v>1</v>
      </c>
      <c r="G543" s="32">
        <v>46</v>
      </c>
      <c r="H543" s="27"/>
      <c r="I543" s="28"/>
      <c r="J543" s="28"/>
      <c r="K543" s="28"/>
      <c r="L543" s="29"/>
    </row>
    <row r="544" spans="2:12">
      <c r="B544" s="25" t="s">
        <v>259</v>
      </c>
      <c r="C544" s="32">
        <v>0</v>
      </c>
      <c r="D544" s="32">
        <v>0</v>
      </c>
      <c r="E544" s="32">
        <v>0</v>
      </c>
      <c r="F544" s="32">
        <v>0</v>
      </c>
      <c r="G544" s="32">
        <v>0</v>
      </c>
      <c r="H544" s="27"/>
      <c r="I544" s="28"/>
      <c r="J544" s="28"/>
      <c r="K544" s="28"/>
      <c r="L544" s="29"/>
    </row>
    <row r="545" spans="1:12">
      <c r="B545" s="25" t="s">
        <v>260</v>
      </c>
      <c r="C545" s="32">
        <v>0</v>
      </c>
      <c r="D545" s="32">
        <v>19</v>
      </c>
      <c r="E545" s="32">
        <v>38</v>
      </c>
      <c r="F545" s="32">
        <v>3</v>
      </c>
      <c r="G545" s="32">
        <v>60</v>
      </c>
      <c r="H545" s="27"/>
      <c r="I545" s="28"/>
      <c r="J545" s="28"/>
      <c r="K545" s="28"/>
      <c r="L545" s="29"/>
    </row>
    <row r="546" spans="1:12">
      <c r="B546" s="25" t="s">
        <v>261</v>
      </c>
      <c r="C546" s="32">
        <v>0</v>
      </c>
      <c r="D546" s="32">
        <v>11</v>
      </c>
      <c r="E546" s="32">
        <v>22</v>
      </c>
      <c r="F546" s="32">
        <v>2</v>
      </c>
      <c r="G546" s="32">
        <v>35</v>
      </c>
      <c r="H546" s="27"/>
      <c r="I546" s="28"/>
      <c r="J546" s="28"/>
      <c r="K546" s="28"/>
      <c r="L546" s="29"/>
    </row>
    <row r="547" spans="1:12">
      <c r="A547" s="30"/>
      <c r="B547" s="25" t="s">
        <v>262</v>
      </c>
      <c r="C547" s="32">
        <v>0</v>
      </c>
      <c r="D547" s="32">
        <v>23</v>
      </c>
      <c r="E547" s="32">
        <v>39</v>
      </c>
      <c r="F547" s="32">
        <v>1</v>
      </c>
      <c r="G547" s="32">
        <v>63</v>
      </c>
      <c r="H547" s="27"/>
      <c r="I547" s="28"/>
      <c r="J547" s="28"/>
      <c r="K547" s="28"/>
      <c r="L547" s="29"/>
    </row>
    <row r="548" spans="1:12">
      <c r="A548" s="30"/>
      <c r="B548" s="25" t="s">
        <v>263</v>
      </c>
      <c r="C548" s="32">
        <v>0</v>
      </c>
      <c r="D548" s="32">
        <v>13</v>
      </c>
      <c r="E548" s="32">
        <v>49</v>
      </c>
      <c r="F548" s="32">
        <v>2</v>
      </c>
      <c r="G548" s="32">
        <v>64</v>
      </c>
      <c r="H548" s="27"/>
      <c r="I548" s="28"/>
      <c r="J548" s="28"/>
      <c r="K548" s="28"/>
      <c r="L548" s="29"/>
    </row>
    <row r="549" spans="1:12">
      <c r="A549" s="30"/>
      <c r="B549" s="25" t="s">
        <v>264</v>
      </c>
      <c r="C549" s="32">
        <v>0</v>
      </c>
      <c r="D549" s="32">
        <v>8</v>
      </c>
      <c r="E549" s="32">
        <v>33</v>
      </c>
      <c r="F549" s="32">
        <v>2</v>
      </c>
      <c r="G549" s="32">
        <v>43</v>
      </c>
      <c r="H549" s="27"/>
      <c r="I549" s="28"/>
      <c r="J549" s="28"/>
      <c r="K549" s="28"/>
      <c r="L549" s="29"/>
    </row>
    <row r="550" spans="1:12">
      <c r="A550" s="30"/>
      <c r="B550" s="25" t="s">
        <v>265</v>
      </c>
      <c r="C550" s="32">
        <v>0</v>
      </c>
      <c r="D550" s="32">
        <v>21</v>
      </c>
      <c r="E550" s="32">
        <v>24</v>
      </c>
      <c r="F550" s="32">
        <v>1</v>
      </c>
      <c r="G550" s="32">
        <v>46</v>
      </c>
      <c r="H550" s="27"/>
      <c r="I550" s="28"/>
      <c r="J550" s="28"/>
      <c r="K550" s="28"/>
      <c r="L550" s="29"/>
    </row>
    <row r="551" spans="1:12">
      <c r="A551" s="30"/>
      <c r="B551" s="25" t="s">
        <v>266</v>
      </c>
      <c r="C551" s="32">
        <v>0</v>
      </c>
      <c r="D551" s="32">
        <v>25</v>
      </c>
      <c r="E551" s="32">
        <v>33</v>
      </c>
      <c r="F551" s="32">
        <v>1</v>
      </c>
      <c r="G551" s="32">
        <v>59</v>
      </c>
      <c r="H551" s="27"/>
      <c r="I551" s="28"/>
      <c r="J551" s="28"/>
      <c r="K551" s="28"/>
      <c r="L551" s="29"/>
    </row>
    <row r="552" spans="1:12">
      <c r="A552" s="30"/>
      <c r="B552" s="25" t="s">
        <v>267</v>
      </c>
      <c r="C552" s="32">
        <v>0</v>
      </c>
      <c r="D552" s="32">
        <v>28</v>
      </c>
      <c r="E552" s="32">
        <v>36</v>
      </c>
      <c r="F552" s="32">
        <v>1</v>
      </c>
      <c r="G552" s="32">
        <v>65</v>
      </c>
      <c r="H552" s="27"/>
      <c r="I552" s="28"/>
      <c r="J552" s="28"/>
      <c r="K552" s="28"/>
      <c r="L552" s="29"/>
    </row>
    <row r="553" spans="1:12">
      <c r="A553" s="30"/>
      <c r="B553" s="25" t="s">
        <v>268</v>
      </c>
      <c r="C553" s="32">
        <v>0</v>
      </c>
      <c r="D553" s="32">
        <v>29</v>
      </c>
      <c r="E553" s="32">
        <v>40</v>
      </c>
      <c r="F553" s="32">
        <v>3</v>
      </c>
      <c r="G553" s="32">
        <v>72</v>
      </c>
      <c r="H553" s="27"/>
      <c r="I553" s="28"/>
      <c r="J553" s="28"/>
      <c r="K553" s="28"/>
      <c r="L553" s="29"/>
    </row>
    <row r="554" spans="1:12">
      <c r="A554" s="30"/>
      <c r="B554" s="25" t="s">
        <v>269</v>
      </c>
      <c r="C554" s="32">
        <v>0</v>
      </c>
      <c r="D554" s="32">
        <v>21</v>
      </c>
      <c r="E554" s="32">
        <v>27</v>
      </c>
      <c r="F554" s="32">
        <v>3</v>
      </c>
      <c r="G554" s="32">
        <v>51</v>
      </c>
      <c r="H554" s="27"/>
      <c r="I554" s="28"/>
      <c r="J554" s="28"/>
      <c r="K554" s="28"/>
      <c r="L554" s="29"/>
    </row>
    <row r="555" spans="1:12">
      <c r="A555" s="30"/>
      <c r="B555" s="25" t="s">
        <v>270</v>
      </c>
      <c r="C555" s="32">
        <v>0</v>
      </c>
      <c r="D555" s="32">
        <v>34</v>
      </c>
      <c r="E555" s="32">
        <v>54</v>
      </c>
      <c r="F555" s="32">
        <v>3</v>
      </c>
      <c r="G555" s="32">
        <v>91</v>
      </c>
      <c r="H555" s="27"/>
      <c r="I555" s="28"/>
      <c r="J555" s="28"/>
      <c r="K555" s="28"/>
      <c r="L555" s="29"/>
    </row>
    <row r="556" spans="1:12">
      <c r="A556" s="30"/>
      <c r="B556" s="25" t="s">
        <v>271</v>
      </c>
      <c r="C556" s="32">
        <v>0</v>
      </c>
      <c r="D556" s="32">
        <v>24</v>
      </c>
      <c r="E556" s="32">
        <v>40</v>
      </c>
      <c r="F556" s="32">
        <v>4</v>
      </c>
      <c r="G556" s="32">
        <v>68</v>
      </c>
      <c r="H556" s="27"/>
      <c r="I556" s="28"/>
      <c r="J556" s="28"/>
      <c r="K556" s="28"/>
      <c r="L556" s="29"/>
    </row>
    <row r="557" spans="1:12">
      <c r="A557" s="30"/>
      <c r="B557" s="25" t="s">
        <v>272</v>
      </c>
      <c r="C557" s="32">
        <v>0</v>
      </c>
      <c r="D557" s="32">
        <v>22</v>
      </c>
      <c r="E557" s="32">
        <v>30</v>
      </c>
      <c r="F557" s="32">
        <v>2</v>
      </c>
      <c r="G557" s="32">
        <v>54</v>
      </c>
      <c r="H557" s="27"/>
      <c r="I557" s="28"/>
      <c r="J557" s="28"/>
      <c r="K557" s="28"/>
      <c r="L557" s="29"/>
    </row>
    <row r="558" spans="1:12">
      <c r="A558" s="30"/>
      <c r="B558" s="25" t="s">
        <v>273</v>
      </c>
      <c r="C558" s="32">
        <v>0</v>
      </c>
      <c r="D558" s="32">
        <v>18</v>
      </c>
      <c r="E558" s="32">
        <v>33</v>
      </c>
      <c r="F558" s="32">
        <v>2</v>
      </c>
      <c r="G558" s="32">
        <v>53</v>
      </c>
      <c r="H558" s="27"/>
      <c r="I558" s="28"/>
      <c r="J558" s="28"/>
      <c r="K558" s="28"/>
      <c r="L558" s="29"/>
    </row>
    <row r="559" spans="1:12">
      <c r="A559" s="30"/>
      <c r="B559" s="25" t="s">
        <v>274</v>
      </c>
      <c r="C559" s="32">
        <v>0</v>
      </c>
      <c r="D559" s="32">
        <v>14</v>
      </c>
      <c r="E559" s="32">
        <v>37</v>
      </c>
      <c r="F559" s="32">
        <v>2</v>
      </c>
      <c r="G559" s="32">
        <v>53</v>
      </c>
      <c r="H559" s="27"/>
      <c r="I559" s="28"/>
      <c r="J559" s="28"/>
      <c r="K559" s="28"/>
      <c r="L559" s="29"/>
    </row>
    <row r="560" spans="1:12">
      <c r="A560" s="30"/>
      <c r="B560" s="25" t="s">
        <v>275</v>
      </c>
      <c r="C560" s="32">
        <v>0</v>
      </c>
      <c r="D560" s="32">
        <v>22</v>
      </c>
      <c r="E560" s="32">
        <v>29</v>
      </c>
      <c r="F560" s="32">
        <v>2</v>
      </c>
      <c r="G560" s="32">
        <v>53</v>
      </c>
      <c r="H560" s="27"/>
      <c r="I560" s="28"/>
      <c r="J560" s="28"/>
      <c r="K560" s="28"/>
      <c r="L560" s="29"/>
    </row>
    <row r="561" spans="1:12">
      <c r="A561" s="30"/>
      <c r="B561" s="25" t="s">
        <v>276</v>
      </c>
      <c r="C561" s="32">
        <v>0</v>
      </c>
      <c r="D561" s="32">
        <v>18</v>
      </c>
      <c r="E561" s="32">
        <v>24</v>
      </c>
      <c r="F561" s="32">
        <v>2</v>
      </c>
      <c r="G561" s="32">
        <v>44</v>
      </c>
      <c r="H561" s="27"/>
      <c r="I561" s="28"/>
      <c r="J561" s="28"/>
      <c r="K561" s="28"/>
      <c r="L561" s="29"/>
    </row>
    <row r="562" spans="1:12">
      <c r="A562" s="30"/>
      <c r="B562" s="25" t="s">
        <v>277</v>
      </c>
      <c r="C562" s="32">
        <v>0</v>
      </c>
      <c r="D562" s="32">
        <v>19</v>
      </c>
      <c r="E562" s="32">
        <v>35</v>
      </c>
      <c r="F562" s="32">
        <v>5</v>
      </c>
      <c r="G562" s="32">
        <v>59</v>
      </c>
      <c r="H562" s="27"/>
      <c r="I562" s="28"/>
      <c r="J562" s="28"/>
      <c r="K562" s="28"/>
      <c r="L562" s="29"/>
    </row>
    <row r="563" spans="1:12">
      <c r="A563" s="30"/>
      <c r="B563" s="25" t="s">
        <v>278</v>
      </c>
      <c r="C563" s="32">
        <v>0</v>
      </c>
      <c r="D563" s="32">
        <v>12</v>
      </c>
      <c r="E563" s="32">
        <v>35</v>
      </c>
      <c r="F563" s="32">
        <v>5</v>
      </c>
      <c r="G563" s="32">
        <v>52</v>
      </c>
      <c r="H563" s="27"/>
      <c r="I563" s="28"/>
      <c r="J563" s="28"/>
      <c r="K563" s="28"/>
      <c r="L563" s="29"/>
    </row>
    <row r="564" spans="1:12">
      <c r="A564" s="30"/>
      <c r="B564" s="25" t="s">
        <v>279</v>
      </c>
      <c r="C564" s="32">
        <v>0</v>
      </c>
      <c r="D564" s="32">
        <v>8</v>
      </c>
      <c r="E564" s="32">
        <v>30</v>
      </c>
      <c r="F564" s="32">
        <v>3</v>
      </c>
      <c r="G564" s="32">
        <v>41</v>
      </c>
      <c r="H564" s="27"/>
      <c r="I564" s="28"/>
      <c r="J564" s="28"/>
      <c r="K564" s="28"/>
      <c r="L564" s="29"/>
    </row>
    <row r="565" spans="1:12">
      <c r="A565" s="30"/>
      <c r="B565" s="25" t="s">
        <v>280</v>
      </c>
      <c r="C565" s="32">
        <v>0</v>
      </c>
      <c r="D565" s="32">
        <v>21</v>
      </c>
      <c r="E565" s="32">
        <v>42</v>
      </c>
      <c r="F565" s="32">
        <v>2</v>
      </c>
      <c r="G565" s="32">
        <v>65</v>
      </c>
      <c r="H565" s="27"/>
      <c r="I565" s="28"/>
      <c r="J565" s="28"/>
      <c r="K565" s="28"/>
      <c r="L565" s="29"/>
    </row>
    <row r="566" spans="1:12">
      <c r="A566" s="30"/>
      <c r="B566" s="25" t="s">
        <v>281</v>
      </c>
      <c r="C566" s="32">
        <v>0</v>
      </c>
      <c r="D566" s="32">
        <v>14</v>
      </c>
      <c r="E566" s="32">
        <v>28</v>
      </c>
      <c r="F566" s="32">
        <v>3</v>
      </c>
      <c r="G566" s="32">
        <v>45</v>
      </c>
      <c r="H566" s="27"/>
      <c r="I566" s="28"/>
      <c r="J566" s="28"/>
      <c r="K566" s="28"/>
      <c r="L566" s="29"/>
    </row>
    <row r="567" spans="1:12">
      <c r="A567" s="30"/>
      <c r="B567" s="25" t="s">
        <v>282</v>
      </c>
      <c r="C567" s="32">
        <v>0</v>
      </c>
      <c r="D567" s="32">
        <v>16</v>
      </c>
      <c r="E567" s="32">
        <v>34</v>
      </c>
      <c r="F567" s="32">
        <v>2</v>
      </c>
      <c r="G567" s="32">
        <v>52</v>
      </c>
      <c r="H567" s="27"/>
      <c r="I567" s="28"/>
      <c r="J567" s="28"/>
      <c r="K567" s="28"/>
      <c r="L567" s="29"/>
    </row>
    <row r="568" spans="1:12">
      <c r="A568" s="30"/>
      <c r="B568" s="25" t="s">
        <v>283</v>
      </c>
      <c r="C568" s="32">
        <v>0</v>
      </c>
      <c r="D568" s="32">
        <v>10</v>
      </c>
      <c r="E568" s="32">
        <v>18</v>
      </c>
      <c r="F568" s="32">
        <v>1</v>
      </c>
      <c r="G568" s="32">
        <v>29</v>
      </c>
      <c r="H568" s="27"/>
      <c r="I568" s="28"/>
      <c r="J568" s="28"/>
      <c r="K568" s="28"/>
      <c r="L568" s="29"/>
    </row>
    <row r="569" spans="1:12">
      <c r="A569" s="30"/>
      <c r="B569" s="25" t="s">
        <v>284</v>
      </c>
      <c r="C569" s="32">
        <v>0</v>
      </c>
      <c r="D569" s="32">
        <v>4</v>
      </c>
      <c r="E569" s="32">
        <v>16</v>
      </c>
      <c r="F569" s="32">
        <v>1</v>
      </c>
      <c r="G569" s="32">
        <v>21</v>
      </c>
      <c r="H569" s="27"/>
      <c r="I569" s="28"/>
      <c r="J569" s="28"/>
      <c r="K569" s="28"/>
      <c r="L569" s="29"/>
    </row>
    <row r="570" spans="1:12">
      <c r="A570" s="30"/>
      <c r="B570" s="25" t="s">
        <v>285</v>
      </c>
      <c r="C570" s="32">
        <v>0</v>
      </c>
      <c r="D570" s="32">
        <v>3</v>
      </c>
      <c r="E570" s="32">
        <v>13</v>
      </c>
      <c r="F570" s="32">
        <v>2</v>
      </c>
      <c r="G570" s="32">
        <v>18</v>
      </c>
      <c r="H570" s="27"/>
      <c r="I570" s="28"/>
      <c r="J570" s="28"/>
      <c r="K570" s="28"/>
      <c r="L570" s="29"/>
    </row>
    <row r="571" spans="1:12">
      <c r="A571" s="30"/>
      <c r="B571" s="25" t="s">
        <v>286</v>
      </c>
      <c r="C571" s="32">
        <v>0</v>
      </c>
      <c r="D571" s="32">
        <v>11</v>
      </c>
      <c r="E571" s="32">
        <v>27</v>
      </c>
      <c r="F571" s="32">
        <v>0</v>
      </c>
      <c r="G571" s="32">
        <v>38</v>
      </c>
      <c r="H571" s="27"/>
      <c r="I571" s="28"/>
      <c r="J571" s="28"/>
      <c r="K571" s="28"/>
      <c r="L571" s="29"/>
    </row>
    <row r="572" spans="1:12">
      <c r="A572" s="30"/>
      <c r="B572" s="25" t="s">
        <v>287</v>
      </c>
      <c r="C572" s="32">
        <v>0</v>
      </c>
      <c r="D572" s="32">
        <v>5</v>
      </c>
      <c r="E572" s="32">
        <v>9</v>
      </c>
      <c r="F572" s="32">
        <v>0</v>
      </c>
      <c r="G572" s="32">
        <v>14</v>
      </c>
      <c r="H572" s="27"/>
      <c r="I572" s="28"/>
      <c r="J572" s="28"/>
      <c r="K572" s="28"/>
      <c r="L572" s="29"/>
    </row>
    <row r="573" spans="1:12">
      <c r="A573" s="30"/>
      <c r="B573" s="25" t="s">
        <v>288</v>
      </c>
      <c r="C573" s="32">
        <v>0</v>
      </c>
      <c r="D573" s="32">
        <v>5</v>
      </c>
      <c r="E573" s="32">
        <v>19</v>
      </c>
      <c r="F573" s="32">
        <v>0</v>
      </c>
      <c r="G573" s="32">
        <v>24</v>
      </c>
      <c r="H573" s="27"/>
      <c r="I573" s="28"/>
      <c r="J573" s="28"/>
      <c r="K573" s="28"/>
      <c r="L573" s="29"/>
    </row>
    <row r="574" spans="1:12">
      <c r="A574" s="30"/>
      <c r="B574" s="25" t="s">
        <v>289</v>
      </c>
      <c r="C574" s="32">
        <v>0</v>
      </c>
      <c r="D574" s="32">
        <v>10</v>
      </c>
      <c r="E574" s="32">
        <v>29</v>
      </c>
      <c r="F574" s="32">
        <v>1</v>
      </c>
      <c r="G574" s="32">
        <v>40</v>
      </c>
      <c r="H574" s="27"/>
      <c r="I574" s="28"/>
      <c r="J574" s="28"/>
      <c r="K574" s="28"/>
      <c r="L574" s="29"/>
    </row>
    <row r="575" spans="1:12">
      <c r="A575" s="30"/>
      <c r="B575" s="25" t="s">
        <v>290</v>
      </c>
      <c r="C575" s="32">
        <v>0</v>
      </c>
      <c r="D575" s="32">
        <v>13</v>
      </c>
      <c r="E575" s="32">
        <v>42</v>
      </c>
      <c r="F575" s="32">
        <v>1</v>
      </c>
      <c r="G575" s="32">
        <v>56</v>
      </c>
      <c r="H575" s="27"/>
      <c r="I575" s="28"/>
      <c r="J575" s="28"/>
      <c r="K575" s="28"/>
      <c r="L575" s="29"/>
    </row>
    <row r="576" spans="1:12">
      <c r="A576" s="30"/>
      <c r="B576" s="25" t="s">
        <v>291</v>
      </c>
      <c r="C576" s="32">
        <v>0</v>
      </c>
      <c r="D576" s="32">
        <v>11</v>
      </c>
      <c r="E576" s="32">
        <v>51</v>
      </c>
      <c r="F576" s="32">
        <v>2</v>
      </c>
      <c r="G576" s="32">
        <v>64</v>
      </c>
      <c r="H576" s="27"/>
      <c r="I576" s="28"/>
      <c r="J576" s="28"/>
      <c r="K576" s="28"/>
      <c r="L576" s="29"/>
    </row>
    <row r="577" spans="1:12">
      <c r="A577" s="30"/>
      <c r="B577" s="25" t="s">
        <v>292</v>
      </c>
      <c r="C577" s="32">
        <v>0</v>
      </c>
      <c r="D577" s="32">
        <v>2</v>
      </c>
      <c r="E577" s="32">
        <v>25</v>
      </c>
      <c r="F577" s="32">
        <v>0</v>
      </c>
      <c r="G577" s="32">
        <v>27</v>
      </c>
      <c r="H577" s="27"/>
      <c r="I577" s="28"/>
      <c r="J577" s="28"/>
      <c r="K577" s="28"/>
      <c r="L577" s="29"/>
    </row>
    <row r="578" spans="1:12">
      <c r="A578" s="30"/>
      <c r="B578" s="25" t="s">
        <v>293</v>
      </c>
      <c r="C578" s="32">
        <v>0</v>
      </c>
      <c r="D578" s="32">
        <v>2</v>
      </c>
      <c r="E578" s="32">
        <v>9</v>
      </c>
      <c r="F578" s="32">
        <v>1</v>
      </c>
      <c r="G578" s="32">
        <v>12</v>
      </c>
      <c r="H578" s="27"/>
      <c r="I578" s="28"/>
      <c r="J578" s="28"/>
      <c r="K578" s="28"/>
      <c r="L578" s="29"/>
    </row>
    <row r="579" spans="1:12">
      <c r="A579" s="30"/>
      <c r="B579" s="25" t="s">
        <v>294</v>
      </c>
      <c r="C579" s="32">
        <v>0</v>
      </c>
      <c r="D579" s="32">
        <v>0</v>
      </c>
      <c r="E579" s="32">
        <v>8</v>
      </c>
      <c r="F579" s="32">
        <v>0</v>
      </c>
      <c r="G579" s="32">
        <v>8</v>
      </c>
      <c r="H579" s="27"/>
      <c r="I579" s="28"/>
      <c r="J579" s="28"/>
      <c r="K579" s="28"/>
      <c r="L579" s="29"/>
    </row>
    <row r="580" spans="1:12">
      <c r="A580" s="30"/>
      <c r="B580" s="25" t="s">
        <v>295</v>
      </c>
      <c r="C580" s="32">
        <v>0</v>
      </c>
      <c r="D580" s="32">
        <v>0</v>
      </c>
      <c r="E580" s="32">
        <v>7</v>
      </c>
      <c r="F580" s="32">
        <v>1</v>
      </c>
      <c r="G580" s="32">
        <v>8</v>
      </c>
      <c r="H580" s="27"/>
      <c r="I580" s="28"/>
      <c r="J580" s="28"/>
      <c r="K580" s="28"/>
      <c r="L580" s="29"/>
    </row>
    <row r="581" spans="1:12">
      <c r="A581" s="30"/>
      <c r="B581" s="25" t="s">
        <v>296</v>
      </c>
      <c r="C581" s="32">
        <v>0</v>
      </c>
      <c r="D581" s="32">
        <v>3</v>
      </c>
      <c r="E581" s="32">
        <v>21</v>
      </c>
      <c r="F581" s="32">
        <v>3</v>
      </c>
      <c r="G581" s="32">
        <v>27</v>
      </c>
      <c r="H581" s="27"/>
      <c r="I581" s="28"/>
      <c r="J581" s="28"/>
      <c r="K581" s="28"/>
      <c r="L581" s="29"/>
    </row>
    <row r="582" spans="1:12">
      <c r="A582" s="30"/>
      <c r="B582" s="25" t="s">
        <v>297</v>
      </c>
      <c r="C582" s="32">
        <v>0</v>
      </c>
      <c r="D582" s="32">
        <v>1</v>
      </c>
      <c r="E582" s="32">
        <v>7</v>
      </c>
      <c r="F582" s="32">
        <v>0</v>
      </c>
      <c r="G582" s="32">
        <v>8</v>
      </c>
      <c r="H582" s="27"/>
      <c r="I582" s="28"/>
      <c r="J582" s="28"/>
      <c r="K582" s="28"/>
      <c r="L582" s="29"/>
    </row>
    <row r="583" spans="1:12">
      <c r="A583" s="30"/>
      <c r="B583" s="25" t="s">
        <v>298</v>
      </c>
      <c r="C583" s="32">
        <v>0</v>
      </c>
      <c r="D583" s="32">
        <v>6</v>
      </c>
      <c r="E583" s="32">
        <v>11</v>
      </c>
      <c r="F583" s="32">
        <v>2</v>
      </c>
      <c r="G583" s="32">
        <v>19</v>
      </c>
      <c r="H583" s="27"/>
      <c r="I583" s="28"/>
      <c r="J583" s="28"/>
      <c r="K583" s="28"/>
      <c r="L583" s="29"/>
    </row>
    <row r="584" spans="1:12">
      <c r="A584" s="30"/>
      <c r="B584" s="25" t="s">
        <v>299</v>
      </c>
      <c r="C584" s="32">
        <v>0</v>
      </c>
      <c r="D584" s="32">
        <v>6</v>
      </c>
      <c r="E584" s="32">
        <v>9</v>
      </c>
      <c r="F584" s="32">
        <v>1</v>
      </c>
      <c r="G584" s="32">
        <v>16</v>
      </c>
      <c r="H584" s="27"/>
      <c r="I584" s="28"/>
      <c r="J584" s="28"/>
      <c r="K584" s="28"/>
      <c r="L584" s="29"/>
    </row>
    <row r="585" spans="1:12">
      <c r="A585" s="30"/>
      <c r="B585" s="25" t="s">
        <v>300</v>
      </c>
      <c r="C585" s="32">
        <v>0</v>
      </c>
      <c r="D585" s="32">
        <v>12</v>
      </c>
      <c r="E585" s="32">
        <v>25</v>
      </c>
      <c r="F585" s="32">
        <v>1</v>
      </c>
      <c r="G585" s="32">
        <v>38</v>
      </c>
      <c r="H585" s="27"/>
      <c r="I585" s="28"/>
      <c r="J585" s="28"/>
      <c r="K585" s="28"/>
      <c r="L585" s="29"/>
    </row>
    <row r="586" spans="1:12">
      <c r="A586" s="30"/>
      <c r="B586" s="25" t="s">
        <v>301</v>
      </c>
      <c r="C586" s="32">
        <v>0</v>
      </c>
      <c r="D586" s="32">
        <v>4</v>
      </c>
      <c r="E586" s="32">
        <v>12</v>
      </c>
      <c r="F586" s="32">
        <v>0</v>
      </c>
      <c r="G586" s="32">
        <v>16</v>
      </c>
      <c r="H586" s="27"/>
      <c r="I586" s="28"/>
      <c r="J586" s="28"/>
      <c r="K586" s="28"/>
      <c r="L586" s="29"/>
    </row>
    <row r="587" spans="1:12">
      <c r="A587" s="30"/>
      <c r="B587" s="25" t="s">
        <v>302</v>
      </c>
      <c r="C587" s="32">
        <v>0</v>
      </c>
      <c r="D587" s="32">
        <v>5</v>
      </c>
      <c r="E587" s="32">
        <v>15</v>
      </c>
      <c r="F587" s="32">
        <v>0</v>
      </c>
      <c r="G587" s="32">
        <v>20</v>
      </c>
      <c r="H587" s="27"/>
      <c r="I587" s="28"/>
      <c r="J587" s="28"/>
      <c r="K587" s="28"/>
      <c r="L587" s="29"/>
    </row>
    <row r="588" spans="1:12">
      <c r="A588" s="30"/>
      <c r="B588" s="25" t="s">
        <v>303</v>
      </c>
      <c r="C588" s="32">
        <v>0</v>
      </c>
      <c r="D588" s="32">
        <v>1</v>
      </c>
      <c r="E588" s="32">
        <v>4</v>
      </c>
      <c r="F588" s="32">
        <v>0</v>
      </c>
      <c r="G588" s="32">
        <v>5</v>
      </c>
      <c r="H588" s="27"/>
      <c r="I588" s="28"/>
      <c r="J588" s="28"/>
      <c r="K588" s="28"/>
      <c r="L588" s="29"/>
    </row>
    <row r="589" spans="1:12">
      <c r="A589" s="30"/>
      <c r="B589" s="25" t="s">
        <v>304</v>
      </c>
      <c r="C589" s="32">
        <v>0</v>
      </c>
      <c r="D589" s="32">
        <f>D91</f>
        <v>4</v>
      </c>
      <c r="E589" s="32">
        <f>E91</f>
        <v>18</v>
      </c>
      <c r="F589" s="32">
        <f>F91</f>
        <v>0</v>
      </c>
      <c r="G589" s="32">
        <f>G91</f>
        <v>22</v>
      </c>
      <c r="H589" s="27"/>
      <c r="I589" s="28"/>
      <c r="J589" s="28"/>
      <c r="K589" s="28"/>
      <c r="L589" s="29"/>
    </row>
    <row r="590" spans="1:12">
      <c r="A590" s="30"/>
      <c r="B590" s="25" t="s">
        <v>305</v>
      </c>
      <c r="C590" s="32">
        <v>0</v>
      </c>
      <c r="D590" s="32">
        <v>1</v>
      </c>
      <c r="E590" s="32">
        <v>2</v>
      </c>
      <c r="F590" s="32">
        <v>1</v>
      </c>
      <c r="G590" s="32">
        <v>4</v>
      </c>
      <c r="H590" s="27"/>
      <c r="I590" s="28"/>
      <c r="J590" s="28"/>
      <c r="K590" s="28"/>
      <c r="L590" s="29"/>
    </row>
    <row r="591" spans="1:12">
      <c r="A591" s="30"/>
      <c r="B591" s="25" t="s">
        <v>306</v>
      </c>
      <c r="C591" s="32">
        <v>0</v>
      </c>
      <c r="D591" s="32">
        <v>1</v>
      </c>
      <c r="E591" s="32">
        <v>12</v>
      </c>
      <c r="F591" s="32">
        <v>0</v>
      </c>
      <c r="G591" s="32">
        <v>13</v>
      </c>
      <c r="H591" s="27"/>
      <c r="I591" s="28"/>
      <c r="J591" s="28"/>
      <c r="K591" s="28"/>
      <c r="L591" s="29"/>
    </row>
    <row r="592" spans="1:12">
      <c r="A592" s="30"/>
      <c r="B592" s="25" t="s">
        <v>307</v>
      </c>
      <c r="C592" s="32">
        <v>0</v>
      </c>
      <c r="D592" s="32">
        <v>16</v>
      </c>
      <c r="E592" s="32">
        <v>34</v>
      </c>
      <c r="F592" s="32">
        <v>2</v>
      </c>
      <c r="G592" s="32">
        <v>52</v>
      </c>
      <c r="H592" s="27"/>
      <c r="I592" s="28"/>
      <c r="J592" s="28"/>
      <c r="K592" s="28"/>
      <c r="L592" s="29"/>
    </row>
    <row r="593" spans="1:12">
      <c r="A593" s="30"/>
      <c r="B593" s="25" t="s">
        <v>308</v>
      </c>
      <c r="C593" s="32">
        <v>0</v>
      </c>
      <c r="D593" s="32">
        <v>16</v>
      </c>
      <c r="E593" s="32">
        <v>22</v>
      </c>
      <c r="F593" s="32">
        <v>4</v>
      </c>
      <c r="G593" s="32">
        <v>42</v>
      </c>
      <c r="H593" s="27"/>
      <c r="I593" s="28"/>
      <c r="J593" s="28"/>
      <c r="K593" s="28"/>
      <c r="L593" s="29"/>
    </row>
    <row r="594" spans="1:12">
      <c r="A594" s="30"/>
      <c r="B594" s="25" t="s">
        <v>309</v>
      </c>
      <c r="C594" s="32">
        <v>0</v>
      </c>
      <c r="D594" s="32">
        <v>29</v>
      </c>
      <c r="E594" s="32">
        <v>29</v>
      </c>
      <c r="F594" s="32">
        <v>3</v>
      </c>
      <c r="G594" s="32">
        <v>61</v>
      </c>
      <c r="H594" s="27"/>
      <c r="I594" s="28"/>
      <c r="J594" s="28"/>
      <c r="K594" s="28"/>
      <c r="L594" s="29"/>
    </row>
    <row r="595" spans="1:12">
      <c r="A595" s="30"/>
      <c r="B595" s="25" t="s">
        <v>310</v>
      </c>
      <c r="C595" s="32">
        <v>0</v>
      </c>
      <c r="D595" s="32">
        <v>39</v>
      </c>
      <c r="E595" s="32">
        <v>36</v>
      </c>
      <c r="F595" s="32">
        <v>2</v>
      </c>
      <c r="G595" s="32">
        <v>77</v>
      </c>
      <c r="H595" s="27"/>
      <c r="I595" s="28"/>
      <c r="J595" s="28"/>
      <c r="K595" s="28"/>
      <c r="L595" s="29"/>
    </row>
    <row r="596" spans="1:12">
      <c r="A596" s="30"/>
      <c r="B596" s="25" t="s">
        <v>311</v>
      </c>
      <c r="C596" s="32">
        <v>0</v>
      </c>
      <c r="D596" s="32">
        <v>30</v>
      </c>
      <c r="E596" s="32">
        <v>40</v>
      </c>
      <c r="F596" s="32">
        <v>3</v>
      </c>
      <c r="G596" s="32">
        <v>73</v>
      </c>
      <c r="H596" s="27"/>
      <c r="I596" s="28"/>
      <c r="J596" s="28"/>
      <c r="K596" s="28"/>
      <c r="L596" s="29"/>
    </row>
    <row r="597" spans="1:12">
      <c r="A597" s="30"/>
      <c r="B597" s="25" t="s">
        <v>312</v>
      </c>
      <c r="C597" s="32">
        <v>0</v>
      </c>
      <c r="D597" s="32">
        <v>13</v>
      </c>
      <c r="E597" s="32">
        <v>14</v>
      </c>
      <c r="F597" s="32">
        <v>0</v>
      </c>
      <c r="G597" s="32">
        <v>27</v>
      </c>
      <c r="H597" s="27"/>
      <c r="I597" s="28"/>
      <c r="J597" s="28"/>
      <c r="K597" s="28"/>
      <c r="L597" s="29"/>
    </row>
    <row r="598" spans="1:12">
      <c r="A598" s="30"/>
      <c r="B598" s="25" t="s">
        <v>313</v>
      </c>
      <c r="C598" s="32">
        <v>0</v>
      </c>
      <c r="D598" s="32">
        <v>27</v>
      </c>
      <c r="E598" s="32">
        <v>30</v>
      </c>
      <c r="F598" s="32">
        <v>1</v>
      </c>
      <c r="G598" s="32">
        <v>58</v>
      </c>
      <c r="H598" s="27"/>
      <c r="I598" s="28"/>
      <c r="J598" s="28"/>
      <c r="K598" s="28"/>
      <c r="L598" s="29"/>
    </row>
    <row r="599" spans="1:12">
      <c r="A599" s="30"/>
      <c r="B599" s="25" t="s">
        <v>314</v>
      </c>
      <c r="C599" s="32">
        <v>0</v>
      </c>
      <c r="D599" s="32">
        <v>9</v>
      </c>
      <c r="E599" s="32">
        <v>19</v>
      </c>
      <c r="F599" s="32">
        <v>2</v>
      </c>
      <c r="G599" s="32">
        <v>30</v>
      </c>
      <c r="H599" s="27"/>
      <c r="I599" s="28"/>
      <c r="J599" s="28"/>
      <c r="K599" s="28"/>
      <c r="L599" s="29"/>
    </row>
    <row r="600" spans="1:12">
      <c r="A600" s="30"/>
      <c r="B600" s="25" t="s">
        <v>315</v>
      </c>
      <c r="C600" s="32">
        <v>0</v>
      </c>
      <c r="D600" s="32">
        <v>5</v>
      </c>
      <c r="E600" s="32">
        <v>10</v>
      </c>
      <c r="F600" s="32">
        <v>2</v>
      </c>
      <c r="G600" s="32">
        <v>17</v>
      </c>
      <c r="H600" s="27"/>
      <c r="I600" s="28"/>
      <c r="J600" s="28"/>
      <c r="K600" s="28"/>
      <c r="L600" s="29"/>
    </row>
    <row r="601" spans="1:12">
      <c r="A601" s="30"/>
      <c r="B601" s="25" t="s">
        <v>316</v>
      </c>
      <c r="C601" s="32">
        <v>0</v>
      </c>
      <c r="D601" s="32">
        <v>10</v>
      </c>
      <c r="E601" s="32">
        <v>16</v>
      </c>
      <c r="F601" s="32">
        <v>1</v>
      </c>
      <c r="G601" s="32">
        <v>27</v>
      </c>
      <c r="H601" s="27"/>
      <c r="I601" s="28"/>
      <c r="J601" s="28"/>
      <c r="K601" s="28"/>
      <c r="L601" s="29"/>
    </row>
    <row r="602" spans="1:12">
      <c r="A602" s="30"/>
      <c r="B602" s="25" t="s">
        <v>317</v>
      </c>
      <c r="C602" s="32">
        <v>0</v>
      </c>
      <c r="D602" s="32">
        <v>10</v>
      </c>
      <c r="E602" s="32">
        <v>16</v>
      </c>
      <c r="F602" s="32">
        <v>1</v>
      </c>
      <c r="G602" s="32">
        <v>27</v>
      </c>
      <c r="H602" s="27"/>
      <c r="I602" s="28"/>
      <c r="J602" s="28"/>
      <c r="K602" s="28"/>
      <c r="L602" s="29"/>
    </row>
    <row r="603" spans="1:12">
      <c r="A603" s="30"/>
      <c r="B603" s="25" t="s">
        <v>318</v>
      </c>
      <c r="C603" s="32">
        <v>0</v>
      </c>
      <c r="D603" s="32">
        <v>9</v>
      </c>
      <c r="E603" s="32">
        <v>7</v>
      </c>
      <c r="F603" s="32">
        <v>0</v>
      </c>
      <c r="G603" s="32">
        <v>16</v>
      </c>
      <c r="H603" s="27"/>
      <c r="I603" s="28"/>
      <c r="J603" s="28"/>
      <c r="K603" s="28"/>
      <c r="L603" s="29"/>
    </row>
    <row r="604" spans="1:12">
      <c r="A604" s="30"/>
      <c r="B604" s="25" t="s">
        <v>319</v>
      </c>
      <c r="C604" s="32">
        <v>0</v>
      </c>
      <c r="D604" s="32">
        <v>10</v>
      </c>
      <c r="E604" s="32">
        <v>15</v>
      </c>
      <c r="F604" s="32">
        <v>1</v>
      </c>
      <c r="G604" s="32">
        <v>26</v>
      </c>
      <c r="H604" s="27"/>
      <c r="I604" s="28"/>
      <c r="J604" s="28"/>
      <c r="K604" s="28"/>
      <c r="L604" s="29"/>
    </row>
    <row r="605" spans="1:12">
      <c r="A605" s="30"/>
      <c r="B605" s="25" t="s">
        <v>320</v>
      </c>
      <c r="C605" s="32">
        <v>0</v>
      </c>
      <c r="D605" s="32">
        <v>7</v>
      </c>
      <c r="E605" s="32">
        <v>9</v>
      </c>
      <c r="F605" s="32">
        <v>2</v>
      </c>
      <c r="G605" s="32">
        <v>18</v>
      </c>
      <c r="H605" s="27"/>
      <c r="I605" s="28"/>
      <c r="J605" s="28"/>
      <c r="K605" s="28"/>
      <c r="L605" s="29"/>
    </row>
    <row r="606" spans="1:12">
      <c r="A606" s="30"/>
      <c r="B606" s="25" t="s">
        <v>321</v>
      </c>
      <c r="C606" s="32">
        <v>0</v>
      </c>
      <c r="D606" s="32">
        <v>10</v>
      </c>
      <c r="E606" s="32">
        <v>17</v>
      </c>
      <c r="F606" s="32">
        <v>0</v>
      </c>
      <c r="G606" s="32">
        <v>27</v>
      </c>
      <c r="H606" s="27"/>
      <c r="I606" s="28"/>
      <c r="J606" s="28"/>
      <c r="K606" s="28"/>
      <c r="L606" s="29"/>
    </row>
    <row r="607" spans="1:12">
      <c r="A607" s="30"/>
      <c r="B607" s="25" t="s">
        <v>322</v>
      </c>
      <c r="C607" s="32">
        <v>0</v>
      </c>
      <c r="D607" s="32">
        <v>5</v>
      </c>
      <c r="E607" s="32">
        <v>9</v>
      </c>
      <c r="F607" s="32">
        <v>1</v>
      </c>
      <c r="G607" s="32">
        <v>15</v>
      </c>
      <c r="H607" s="27"/>
      <c r="I607" s="28"/>
      <c r="J607" s="28"/>
      <c r="K607" s="28"/>
      <c r="L607" s="29"/>
    </row>
    <row r="608" spans="1:12">
      <c r="A608" s="30"/>
      <c r="B608" s="25" t="s">
        <v>323</v>
      </c>
      <c r="C608" s="32">
        <v>0</v>
      </c>
      <c r="D608" s="32">
        <v>7</v>
      </c>
      <c r="E608" s="32">
        <v>12</v>
      </c>
      <c r="F608" s="32">
        <v>3</v>
      </c>
      <c r="G608" s="32">
        <v>22</v>
      </c>
      <c r="H608" s="27"/>
      <c r="I608" s="28"/>
      <c r="J608" s="28"/>
      <c r="K608" s="28"/>
      <c r="L608" s="29"/>
    </row>
    <row r="609" spans="1:12">
      <c r="A609" s="30"/>
      <c r="B609" s="25" t="s">
        <v>324</v>
      </c>
      <c r="C609" s="32">
        <v>0</v>
      </c>
      <c r="D609" s="32">
        <v>9</v>
      </c>
      <c r="E609" s="32">
        <v>9</v>
      </c>
      <c r="F609" s="32">
        <v>0</v>
      </c>
      <c r="G609" s="32">
        <v>18</v>
      </c>
      <c r="H609" s="27"/>
      <c r="I609" s="28"/>
      <c r="J609" s="28"/>
      <c r="K609" s="28"/>
      <c r="L609" s="29"/>
    </row>
    <row r="610" spans="1:12">
      <c r="A610" s="30"/>
      <c r="B610" s="25" t="s">
        <v>325</v>
      </c>
      <c r="C610" s="32">
        <v>0</v>
      </c>
      <c r="D610" s="32">
        <v>4</v>
      </c>
      <c r="E610" s="32">
        <v>6</v>
      </c>
      <c r="F610" s="32">
        <v>0</v>
      </c>
      <c r="G610" s="32">
        <v>10</v>
      </c>
      <c r="H610" s="27"/>
      <c r="I610" s="28"/>
      <c r="J610" s="28"/>
      <c r="K610" s="28"/>
      <c r="L610" s="29"/>
    </row>
    <row r="611" spans="1:12">
      <c r="A611" s="30"/>
      <c r="B611" s="25" t="s">
        <v>326</v>
      </c>
      <c r="C611" s="32">
        <v>0</v>
      </c>
      <c r="D611" s="32">
        <v>15</v>
      </c>
      <c r="E611" s="32">
        <v>8</v>
      </c>
      <c r="F611" s="32">
        <v>0</v>
      </c>
      <c r="G611" s="32">
        <v>23</v>
      </c>
      <c r="H611" s="27"/>
      <c r="I611" s="28"/>
      <c r="J611" s="28"/>
      <c r="K611" s="28"/>
      <c r="L611" s="29"/>
    </row>
    <row r="612" spans="1:12">
      <c r="A612" s="30"/>
      <c r="B612" s="25" t="s">
        <v>327</v>
      </c>
      <c r="C612" s="32">
        <v>0</v>
      </c>
      <c r="D612" s="32">
        <v>11</v>
      </c>
      <c r="E612" s="32">
        <v>25</v>
      </c>
      <c r="F612" s="32">
        <v>0</v>
      </c>
      <c r="G612" s="32">
        <v>36</v>
      </c>
      <c r="H612" s="27"/>
      <c r="I612" s="28"/>
      <c r="J612" s="28"/>
      <c r="K612" s="28"/>
      <c r="L612" s="29"/>
    </row>
    <row r="613" spans="1:12">
      <c r="A613" s="30"/>
      <c r="B613" s="25" t="s">
        <v>328</v>
      </c>
      <c r="C613" s="32">
        <v>0</v>
      </c>
      <c r="D613" s="32">
        <v>8</v>
      </c>
      <c r="E613" s="32">
        <v>11</v>
      </c>
      <c r="F613" s="32">
        <v>2</v>
      </c>
      <c r="G613" s="32">
        <v>21</v>
      </c>
      <c r="H613" s="27"/>
      <c r="I613" s="28"/>
      <c r="J613" s="28"/>
      <c r="K613" s="28"/>
      <c r="L613" s="29"/>
    </row>
    <row r="614" spans="1:12">
      <c r="A614" s="30"/>
      <c r="B614" s="25" t="s">
        <v>329</v>
      </c>
      <c r="C614" s="32">
        <v>0</v>
      </c>
      <c r="D614" s="32">
        <v>13</v>
      </c>
      <c r="E614" s="32">
        <v>13</v>
      </c>
      <c r="F614" s="32">
        <v>0</v>
      </c>
      <c r="G614" s="32">
        <v>26</v>
      </c>
      <c r="H614" s="27"/>
      <c r="I614" s="28"/>
      <c r="J614" s="28"/>
      <c r="K614" s="28"/>
      <c r="L614" s="29"/>
    </row>
    <row r="615" spans="1:12">
      <c r="A615" s="30"/>
      <c r="B615" s="25" t="s">
        <v>330</v>
      </c>
      <c r="C615" s="32">
        <v>0</v>
      </c>
      <c r="D615" s="32">
        <v>10</v>
      </c>
      <c r="E615" s="32">
        <v>18</v>
      </c>
      <c r="F615" s="32">
        <v>0</v>
      </c>
      <c r="G615" s="32">
        <v>28</v>
      </c>
      <c r="H615" s="27"/>
      <c r="I615" s="28"/>
      <c r="J615" s="28"/>
      <c r="K615" s="28"/>
      <c r="L615" s="29"/>
    </row>
    <row r="616" spans="1:12">
      <c r="A616" s="30"/>
      <c r="B616" s="25" t="s">
        <v>331</v>
      </c>
      <c r="C616" s="32">
        <v>0</v>
      </c>
      <c r="D616" s="32">
        <v>11</v>
      </c>
      <c r="E616" s="32">
        <v>20</v>
      </c>
      <c r="F616" s="32">
        <v>0</v>
      </c>
      <c r="G616" s="32">
        <v>31</v>
      </c>
      <c r="H616" s="27"/>
      <c r="I616" s="28"/>
      <c r="J616" s="28"/>
      <c r="K616" s="28"/>
      <c r="L616" s="29"/>
    </row>
    <row r="617" spans="1:12">
      <c r="A617" s="30"/>
      <c r="B617" s="25" t="s">
        <v>332</v>
      </c>
      <c r="C617" s="32">
        <v>0</v>
      </c>
      <c r="D617" s="32">
        <v>12</v>
      </c>
      <c r="E617" s="32">
        <v>16</v>
      </c>
      <c r="F617" s="32">
        <v>0</v>
      </c>
      <c r="G617" s="32">
        <v>28</v>
      </c>
      <c r="H617" s="27"/>
      <c r="I617" s="28"/>
      <c r="J617" s="28"/>
      <c r="K617" s="28"/>
      <c r="L617" s="29"/>
    </row>
    <row r="618" spans="1:12">
      <c r="A618" s="30"/>
      <c r="B618" s="25" t="s">
        <v>333</v>
      </c>
      <c r="C618" s="32">
        <v>0</v>
      </c>
      <c r="D618" s="32">
        <v>14</v>
      </c>
      <c r="E618" s="32">
        <v>19</v>
      </c>
      <c r="F618" s="32">
        <v>2</v>
      </c>
      <c r="G618" s="32">
        <v>35</v>
      </c>
      <c r="H618" s="27"/>
      <c r="I618" s="28"/>
      <c r="J618" s="28"/>
      <c r="K618" s="28"/>
      <c r="L618" s="29"/>
    </row>
    <row r="619" spans="1:12">
      <c r="A619" s="30"/>
      <c r="B619" s="25" t="s">
        <v>334</v>
      </c>
      <c r="C619" s="32">
        <v>0</v>
      </c>
      <c r="D619" s="32">
        <v>14</v>
      </c>
      <c r="E619" s="32">
        <v>27</v>
      </c>
      <c r="F619" s="32">
        <v>3</v>
      </c>
      <c r="G619" s="32">
        <v>44</v>
      </c>
      <c r="H619" s="27"/>
      <c r="I619" s="28"/>
      <c r="J619" s="28"/>
      <c r="K619" s="28"/>
      <c r="L619" s="29"/>
    </row>
    <row r="620" spans="1:12">
      <c r="A620" s="30"/>
      <c r="B620" s="25" t="s">
        <v>335</v>
      </c>
      <c r="C620" s="32">
        <v>0</v>
      </c>
      <c r="D620" s="32">
        <v>15</v>
      </c>
      <c r="E620" s="32">
        <v>23</v>
      </c>
      <c r="F620" s="32">
        <v>1</v>
      </c>
      <c r="G620" s="32">
        <v>39</v>
      </c>
      <c r="H620" s="27"/>
      <c r="I620" s="28"/>
      <c r="J620" s="28"/>
      <c r="K620" s="28"/>
      <c r="L620" s="29"/>
    </row>
    <row r="621" spans="1:12">
      <c r="A621" s="30"/>
      <c r="B621" s="25" t="s">
        <v>336</v>
      </c>
      <c r="C621" s="32">
        <v>0</v>
      </c>
      <c r="D621" s="32">
        <v>8</v>
      </c>
      <c r="E621" s="32">
        <v>20</v>
      </c>
      <c r="F621" s="32">
        <v>0</v>
      </c>
      <c r="G621" s="32">
        <v>28</v>
      </c>
      <c r="H621" s="27"/>
      <c r="I621" s="28"/>
      <c r="J621" s="28"/>
      <c r="K621" s="28"/>
      <c r="L621" s="29"/>
    </row>
    <row r="622" spans="1:12">
      <c r="A622" s="30"/>
      <c r="B622" s="25" t="s">
        <v>337</v>
      </c>
      <c r="C622" s="32">
        <v>0</v>
      </c>
      <c r="D622" s="32">
        <v>10</v>
      </c>
      <c r="E622" s="32">
        <v>14</v>
      </c>
      <c r="F622" s="32">
        <v>1</v>
      </c>
      <c r="G622" s="32">
        <v>25</v>
      </c>
      <c r="H622" s="27"/>
      <c r="I622" s="28"/>
      <c r="J622" s="28"/>
      <c r="K622" s="28"/>
      <c r="L622" s="29"/>
    </row>
    <row r="623" spans="1:12">
      <c r="A623" s="30"/>
      <c r="B623" s="25" t="s">
        <v>338</v>
      </c>
      <c r="C623" s="32">
        <v>0</v>
      </c>
      <c r="D623" s="32">
        <v>7</v>
      </c>
      <c r="E623" s="32">
        <v>24</v>
      </c>
      <c r="F623" s="32">
        <v>0</v>
      </c>
      <c r="G623" s="32">
        <v>31</v>
      </c>
      <c r="H623" s="27"/>
      <c r="I623" s="28"/>
      <c r="J623" s="28"/>
      <c r="K623" s="28"/>
      <c r="L623" s="29"/>
    </row>
    <row r="624" spans="1:12">
      <c r="A624" s="30"/>
      <c r="B624" s="25" t="s">
        <v>339</v>
      </c>
      <c r="C624" s="32">
        <v>0</v>
      </c>
      <c r="D624" s="32">
        <v>10</v>
      </c>
      <c r="E624" s="32">
        <v>19</v>
      </c>
      <c r="F624" s="32">
        <v>1</v>
      </c>
      <c r="G624" s="32">
        <v>30</v>
      </c>
      <c r="H624" s="27"/>
      <c r="I624" s="28"/>
      <c r="J624" s="28"/>
      <c r="K624" s="28"/>
      <c r="L624" s="29"/>
    </row>
    <row r="625" spans="1:12">
      <c r="A625" s="30"/>
      <c r="B625" s="25" t="s">
        <v>340</v>
      </c>
      <c r="C625" s="32">
        <v>0</v>
      </c>
      <c r="D625" s="32">
        <v>13</v>
      </c>
      <c r="E625" s="32">
        <v>18</v>
      </c>
      <c r="F625" s="32">
        <v>3</v>
      </c>
      <c r="G625" s="32">
        <v>34</v>
      </c>
      <c r="H625" s="27"/>
      <c r="I625" s="28"/>
      <c r="J625" s="28"/>
      <c r="K625" s="28"/>
      <c r="L625" s="29"/>
    </row>
    <row r="626" spans="1:12">
      <c r="A626" s="30"/>
      <c r="B626" s="25" t="s">
        <v>341</v>
      </c>
      <c r="C626" s="32">
        <v>0</v>
      </c>
      <c r="D626" s="32">
        <v>3</v>
      </c>
      <c r="E626" s="32">
        <v>14</v>
      </c>
      <c r="F626" s="32">
        <v>0</v>
      </c>
      <c r="G626" s="32">
        <v>17</v>
      </c>
      <c r="H626" s="27"/>
      <c r="I626" s="28"/>
      <c r="J626" s="28"/>
      <c r="K626" s="28"/>
      <c r="L626" s="29"/>
    </row>
    <row r="627" spans="1:12">
      <c r="A627" s="30"/>
      <c r="B627" s="25" t="s">
        <v>342</v>
      </c>
      <c r="C627" s="32">
        <v>0</v>
      </c>
      <c r="D627" s="32">
        <v>2</v>
      </c>
      <c r="E627" s="32">
        <v>11</v>
      </c>
      <c r="F627" s="32">
        <v>0</v>
      </c>
      <c r="G627" s="32">
        <v>13</v>
      </c>
      <c r="H627" s="27"/>
      <c r="I627" s="28"/>
      <c r="J627" s="28"/>
      <c r="K627" s="28"/>
      <c r="L627" s="29"/>
    </row>
    <row r="628" spans="1:12">
      <c r="A628" s="30"/>
      <c r="B628" s="25" t="s">
        <v>343</v>
      </c>
      <c r="C628" s="32">
        <v>0</v>
      </c>
      <c r="D628" s="32">
        <v>21</v>
      </c>
      <c r="E628" s="32">
        <v>47</v>
      </c>
      <c r="F628" s="32">
        <v>2</v>
      </c>
      <c r="G628" s="32">
        <v>70</v>
      </c>
      <c r="H628" s="27"/>
      <c r="I628" s="28"/>
      <c r="J628" s="28"/>
      <c r="K628" s="28"/>
      <c r="L628" s="29"/>
    </row>
    <row r="629" spans="1:12">
      <c r="A629" s="30"/>
      <c r="B629" s="25" t="s">
        <v>344</v>
      </c>
      <c r="C629" s="32">
        <v>0</v>
      </c>
      <c r="D629" s="32">
        <v>11</v>
      </c>
      <c r="E629" s="32">
        <v>16</v>
      </c>
      <c r="F629" s="32">
        <v>3</v>
      </c>
      <c r="G629" s="32">
        <v>30</v>
      </c>
      <c r="H629" s="27"/>
      <c r="I629" s="28"/>
      <c r="J629" s="28"/>
      <c r="K629" s="28"/>
      <c r="L629" s="29"/>
    </row>
    <row r="630" spans="1:12">
      <c r="A630" s="30"/>
      <c r="B630" s="25" t="s">
        <v>345</v>
      </c>
      <c r="C630" s="32">
        <v>0</v>
      </c>
      <c r="D630" s="32">
        <v>9</v>
      </c>
      <c r="E630" s="32">
        <v>22</v>
      </c>
      <c r="F630" s="32">
        <v>3</v>
      </c>
      <c r="G630" s="32">
        <v>34</v>
      </c>
      <c r="H630" s="27"/>
      <c r="I630" s="28"/>
      <c r="J630" s="28"/>
      <c r="K630" s="28"/>
      <c r="L630" s="29"/>
    </row>
    <row r="631" spans="1:12">
      <c r="A631" s="30"/>
      <c r="B631" s="25" t="s">
        <v>346</v>
      </c>
      <c r="C631" s="32">
        <v>0</v>
      </c>
      <c r="D631" s="32">
        <v>5</v>
      </c>
      <c r="E631" s="32">
        <v>11</v>
      </c>
      <c r="F631" s="32">
        <v>1</v>
      </c>
      <c r="G631" s="32">
        <v>17</v>
      </c>
      <c r="H631" s="27"/>
      <c r="I631" s="28"/>
      <c r="J631" s="28"/>
      <c r="K631" s="28"/>
      <c r="L631" s="29"/>
    </row>
    <row r="632" spans="1:12">
      <c r="A632" s="30"/>
      <c r="B632" s="25" t="s">
        <v>347</v>
      </c>
      <c r="C632" s="32">
        <v>0</v>
      </c>
      <c r="D632" s="32">
        <v>6</v>
      </c>
      <c r="E632" s="32">
        <v>14</v>
      </c>
      <c r="F632" s="32">
        <v>1</v>
      </c>
      <c r="G632" s="32">
        <v>21</v>
      </c>
      <c r="H632" s="27"/>
      <c r="I632" s="28"/>
      <c r="J632" s="28"/>
      <c r="K632" s="28"/>
      <c r="L632" s="29"/>
    </row>
    <row r="633" spans="1:12">
      <c r="A633" s="30"/>
      <c r="B633" s="25" t="s">
        <v>348</v>
      </c>
      <c r="C633" s="32">
        <v>0</v>
      </c>
      <c r="D633" s="32">
        <v>8</v>
      </c>
      <c r="E633" s="32">
        <v>23</v>
      </c>
      <c r="F633" s="32">
        <v>3</v>
      </c>
      <c r="G633" s="32">
        <v>34</v>
      </c>
      <c r="H633" s="27"/>
      <c r="I633" s="28"/>
      <c r="J633" s="28"/>
      <c r="K633" s="28"/>
      <c r="L633" s="29"/>
    </row>
    <row r="634" spans="1:12">
      <c r="A634" s="30"/>
      <c r="B634" s="25" t="s">
        <v>349</v>
      </c>
      <c r="C634" s="32">
        <v>0</v>
      </c>
      <c r="D634" s="32">
        <v>9</v>
      </c>
      <c r="E634" s="32">
        <v>23</v>
      </c>
      <c r="F634" s="32">
        <v>4</v>
      </c>
      <c r="G634" s="32">
        <v>36</v>
      </c>
      <c r="H634" s="27"/>
      <c r="I634" s="28"/>
      <c r="J634" s="28"/>
      <c r="K634" s="28"/>
      <c r="L634" s="29"/>
    </row>
    <row r="635" spans="1:12">
      <c r="A635" s="30"/>
      <c r="B635" s="25" t="s">
        <v>350</v>
      </c>
      <c r="C635" s="32">
        <v>0</v>
      </c>
      <c r="D635" s="32">
        <v>2</v>
      </c>
      <c r="E635" s="32">
        <v>10</v>
      </c>
      <c r="F635" s="32">
        <v>0</v>
      </c>
      <c r="G635" s="32">
        <v>12</v>
      </c>
      <c r="H635" s="27"/>
      <c r="I635" s="28"/>
      <c r="J635" s="28"/>
      <c r="K635" s="28"/>
      <c r="L635" s="29"/>
    </row>
    <row r="636" spans="1:12">
      <c r="A636" s="30"/>
      <c r="B636" s="25" t="s">
        <v>351</v>
      </c>
      <c r="C636" s="32">
        <v>0</v>
      </c>
      <c r="D636" s="32">
        <v>6</v>
      </c>
      <c r="E636" s="32">
        <v>17</v>
      </c>
      <c r="F636" s="32">
        <v>4</v>
      </c>
      <c r="G636" s="32">
        <v>27</v>
      </c>
    </row>
    <row r="637" spans="1:12">
      <c r="A637" s="30"/>
      <c r="B637" s="25" t="s">
        <v>352</v>
      </c>
      <c r="C637" s="32">
        <v>0</v>
      </c>
      <c r="D637" s="32">
        <v>4</v>
      </c>
      <c r="E637" s="32">
        <v>13</v>
      </c>
      <c r="F637" s="32">
        <v>0</v>
      </c>
      <c r="G637" s="32">
        <v>17</v>
      </c>
    </row>
    <row r="638" spans="1:12">
      <c r="A638" s="30"/>
      <c r="B638" s="25" t="s">
        <v>353</v>
      </c>
      <c r="C638" s="32">
        <v>0</v>
      </c>
      <c r="D638" s="32">
        <v>10</v>
      </c>
      <c r="E638" s="32">
        <v>13</v>
      </c>
      <c r="F638" s="32">
        <v>3</v>
      </c>
      <c r="G638" s="32">
        <v>26</v>
      </c>
    </row>
    <row r="639" spans="1:12">
      <c r="A639" s="30"/>
      <c r="B639" s="25" t="s">
        <v>354</v>
      </c>
      <c r="C639" s="32">
        <v>0</v>
      </c>
      <c r="D639" s="32">
        <v>0</v>
      </c>
      <c r="E639" s="32">
        <v>0</v>
      </c>
      <c r="F639" s="32">
        <v>0</v>
      </c>
      <c r="G639" s="32">
        <v>0</v>
      </c>
    </row>
    <row r="640" spans="1:12">
      <c r="A640" s="30"/>
      <c r="B640" s="25" t="s">
        <v>355</v>
      </c>
      <c r="C640" s="32">
        <v>0</v>
      </c>
      <c r="D640" s="32">
        <v>13</v>
      </c>
      <c r="E640" s="32">
        <v>30</v>
      </c>
      <c r="F640" s="32">
        <v>2</v>
      </c>
      <c r="G640" s="32">
        <v>45</v>
      </c>
    </row>
    <row r="641" spans="1:7">
      <c r="A641" s="30"/>
      <c r="B641" s="25" t="s">
        <v>356</v>
      </c>
      <c r="C641" s="32">
        <v>0</v>
      </c>
      <c r="D641" s="32">
        <v>4</v>
      </c>
      <c r="E641" s="32">
        <v>12</v>
      </c>
      <c r="F641" s="32">
        <v>1</v>
      </c>
      <c r="G641" s="32">
        <v>17</v>
      </c>
    </row>
    <row r="642" spans="1:7">
      <c r="A642" s="30"/>
      <c r="B642" s="25" t="s">
        <v>357</v>
      </c>
      <c r="C642" s="32">
        <v>0</v>
      </c>
      <c r="D642" s="32">
        <v>17</v>
      </c>
      <c r="E642" s="32">
        <v>27</v>
      </c>
      <c r="F642" s="32">
        <v>7</v>
      </c>
      <c r="G642" s="32">
        <v>51</v>
      </c>
    </row>
    <row r="643" spans="1:7">
      <c r="A643" s="30"/>
      <c r="B643" s="25" t="s">
        <v>358</v>
      </c>
      <c r="C643" s="32">
        <v>0</v>
      </c>
      <c r="D643" s="32">
        <v>18</v>
      </c>
      <c r="E643" s="32">
        <v>31</v>
      </c>
      <c r="F643" s="32">
        <v>7</v>
      </c>
      <c r="G643" s="32">
        <v>56</v>
      </c>
    </row>
    <row r="644" spans="1:7">
      <c r="A644" s="30"/>
      <c r="B644" s="25" t="s">
        <v>359</v>
      </c>
      <c r="C644" s="32">
        <v>0</v>
      </c>
      <c r="D644" s="32">
        <v>12</v>
      </c>
      <c r="E644" s="32">
        <v>28</v>
      </c>
      <c r="F644" s="32">
        <v>3</v>
      </c>
      <c r="G644" s="32">
        <v>43</v>
      </c>
    </row>
    <row r="645" spans="1:7">
      <c r="A645" s="30"/>
      <c r="B645" s="25" t="s">
        <v>360</v>
      </c>
      <c r="C645" s="32">
        <v>0</v>
      </c>
      <c r="D645" s="32">
        <v>11</v>
      </c>
      <c r="E645" s="32">
        <v>34</v>
      </c>
      <c r="F645" s="32">
        <v>3</v>
      </c>
      <c r="G645" s="32">
        <v>48</v>
      </c>
    </row>
    <row r="646" spans="1:7">
      <c r="A646" s="30"/>
      <c r="B646" s="25" t="s">
        <v>361</v>
      </c>
      <c r="C646" s="32">
        <v>0</v>
      </c>
      <c r="D646" s="32">
        <v>7</v>
      </c>
      <c r="E646" s="32">
        <v>27</v>
      </c>
      <c r="F646" s="32">
        <v>2</v>
      </c>
      <c r="G646" s="32">
        <v>36</v>
      </c>
    </row>
    <row r="647" spans="1:7">
      <c r="A647" s="30"/>
      <c r="B647" s="25" t="s">
        <v>362</v>
      </c>
      <c r="C647" s="32">
        <v>0</v>
      </c>
      <c r="D647" s="32">
        <v>14</v>
      </c>
      <c r="E647" s="32">
        <v>31</v>
      </c>
      <c r="F647" s="32">
        <v>2</v>
      </c>
      <c r="G647" s="32">
        <v>47</v>
      </c>
    </row>
    <row r="648" spans="1:7">
      <c r="A648" s="30"/>
      <c r="B648" s="25" t="s">
        <v>363</v>
      </c>
      <c r="C648" s="32">
        <v>0</v>
      </c>
      <c r="D648" s="32">
        <v>11</v>
      </c>
      <c r="E648" s="32">
        <v>18</v>
      </c>
      <c r="F648" s="32">
        <v>3</v>
      </c>
      <c r="G648" s="32">
        <v>32</v>
      </c>
    </row>
    <row r="649" spans="1:7">
      <c r="A649" s="30"/>
      <c r="B649" s="25" t="s">
        <v>364</v>
      </c>
      <c r="C649" s="32">
        <v>0</v>
      </c>
      <c r="D649" s="32">
        <v>12</v>
      </c>
      <c r="E649" s="32">
        <v>24</v>
      </c>
      <c r="F649" s="32">
        <v>6</v>
      </c>
      <c r="G649" s="32">
        <v>42</v>
      </c>
    </row>
    <row r="650" spans="1:7">
      <c r="A650" s="30"/>
      <c r="B650" s="25" t="s">
        <v>365</v>
      </c>
      <c r="C650" s="32">
        <v>0</v>
      </c>
      <c r="D650" s="32">
        <v>18</v>
      </c>
      <c r="E650" s="32">
        <v>37</v>
      </c>
      <c r="F650" s="32">
        <v>3</v>
      </c>
      <c r="G650" s="32">
        <v>58</v>
      </c>
    </row>
    <row r="651" spans="1:7">
      <c r="A651" s="30"/>
      <c r="B651" s="25" t="s">
        <v>366</v>
      </c>
      <c r="C651" s="32">
        <v>0</v>
      </c>
      <c r="D651" s="32">
        <v>10</v>
      </c>
      <c r="E651" s="32">
        <v>23</v>
      </c>
      <c r="F651" s="32">
        <v>7</v>
      </c>
      <c r="G651" s="32">
        <v>40</v>
      </c>
    </row>
    <row r="652" spans="1:7">
      <c r="A652" s="30"/>
      <c r="B652" s="25" t="s">
        <v>367</v>
      </c>
      <c r="C652" s="32">
        <v>0</v>
      </c>
      <c r="D652" s="32">
        <v>7</v>
      </c>
      <c r="E652" s="32">
        <v>14</v>
      </c>
      <c r="F652" s="32">
        <v>1</v>
      </c>
      <c r="G652" s="32">
        <v>22</v>
      </c>
    </row>
    <row r="653" spans="1:7">
      <c r="A653" s="30"/>
      <c r="B653" s="25" t="s">
        <v>368</v>
      </c>
      <c r="C653" s="32">
        <v>0</v>
      </c>
      <c r="D653" s="32">
        <v>6</v>
      </c>
      <c r="E653" s="32">
        <v>24</v>
      </c>
      <c r="F653" s="32">
        <v>2</v>
      </c>
      <c r="G653" s="32">
        <v>32</v>
      </c>
    </row>
    <row r="654" spans="1:7">
      <c r="A654" s="30"/>
      <c r="B654" s="25" t="s">
        <v>369</v>
      </c>
      <c r="C654" s="32">
        <v>0</v>
      </c>
      <c r="D654" s="32">
        <v>6</v>
      </c>
      <c r="E654" s="32">
        <v>23</v>
      </c>
      <c r="F654" s="32">
        <v>6</v>
      </c>
      <c r="G654" s="32">
        <v>35</v>
      </c>
    </row>
    <row r="655" spans="1:7">
      <c r="A655" s="30"/>
      <c r="B655" s="25" t="s">
        <v>370</v>
      </c>
      <c r="C655" s="32">
        <v>0</v>
      </c>
      <c r="D655" s="32">
        <v>10</v>
      </c>
      <c r="E655" s="32">
        <v>35</v>
      </c>
      <c r="F655" s="32">
        <v>6</v>
      </c>
      <c r="G655" s="32">
        <v>51</v>
      </c>
    </row>
    <row r="656" spans="1:7">
      <c r="A656" s="30"/>
      <c r="B656" s="25" t="s">
        <v>371</v>
      </c>
      <c r="C656" s="32">
        <v>0</v>
      </c>
      <c r="D656" s="32">
        <v>7</v>
      </c>
      <c r="E656" s="32">
        <v>20</v>
      </c>
      <c r="F656" s="32">
        <v>2</v>
      </c>
      <c r="G656" s="32">
        <v>29</v>
      </c>
    </row>
    <row r="657" spans="1:7">
      <c r="A657" s="30"/>
      <c r="B657" s="25" t="s">
        <v>372</v>
      </c>
      <c r="C657" s="32">
        <v>0</v>
      </c>
      <c r="D657" s="32">
        <v>9</v>
      </c>
      <c r="E657" s="32">
        <v>24</v>
      </c>
      <c r="F657" s="32">
        <v>3</v>
      </c>
      <c r="G657" s="32">
        <v>36</v>
      </c>
    </row>
    <row r="658" spans="1:7">
      <c r="A658" s="30"/>
      <c r="B658" s="25" t="s">
        <v>373</v>
      </c>
      <c r="C658" s="32">
        <v>0</v>
      </c>
      <c r="D658" s="32">
        <v>20</v>
      </c>
      <c r="E658" s="32">
        <v>20</v>
      </c>
      <c r="F658" s="32">
        <v>5</v>
      </c>
      <c r="G658" s="32">
        <v>45</v>
      </c>
    </row>
    <row r="659" spans="1:7">
      <c r="A659" s="30"/>
      <c r="B659" s="25" t="s">
        <v>374</v>
      </c>
      <c r="C659" s="32">
        <v>0</v>
      </c>
      <c r="D659" s="32">
        <v>19</v>
      </c>
      <c r="E659" s="32">
        <v>23</v>
      </c>
      <c r="F659" s="32">
        <v>3</v>
      </c>
      <c r="G659" s="32">
        <v>45</v>
      </c>
    </row>
    <row r="660" spans="1:7">
      <c r="A660" s="30"/>
      <c r="B660" s="25" t="s">
        <v>375</v>
      </c>
      <c r="C660" s="32">
        <v>0</v>
      </c>
      <c r="D660" s="32">
        <v>6</v>
      </c>
      <c r="E660" s="32">
        <v>21</v>
      </c>
      <c r="F660" s="32">
        <v>0</v>
      </c>
      <c r="G660" s="32">
        <v>27</v>
      </c>
    </row>
    <row r="661" spans="1:7">
      <c r="A661" s="30"/>
      <c r="B661" s="25" t="s">
        <v>376</v>
      </c>
      <c r="C661" s="32">
        <v>0</v>
      </c>
      <c r="D661" s="32">
        <v>5</v>
      </c>
      <c r="E661" s="32">
        <v>24</v>
      </c>
      <c r="F661" s="32">
        <v>3</v>
      </c>
      <c r="G661" s="32">
        <v>32</v>
      </c>
    </row>
    <row r="662" spans="1:7">
      <c r="A662" s="30"/>
      <c r="B662" s="25" t="s">
        <v>377</v>
      </c>
      <c r="C662" s="32">
        <v>0</v>
      </c>
      <c r="D662" s="32">
        <v>7</v>
      </c>
      <c r="E662" s="32">
        <v>20</v>
      </c>
      <c r="F662" s="32">
        <v>1</v>
      </c>
      <c r="G662" s="32">
        <v>28</v>
      </c>
    </row>
    <row r="663" spans="1:7">
      <c r="A663" s="30"/>
      <c r="B663" s="25" t="s">
        <v>378</v>
      </c>
      <c r="C663" s="32">
        <v>0</v>
      </c>
      <c r="D663" s="32">
        <v>5</v>
      </c>
      <c r="E663" s="32">
        <v>20</v>
      </c>
      <c r="F663" s="32">
        <v>6</v>
      </c>
      <c r="G663" s="32">
        <v>31</v>
      </c>
    </row>
    <row r="664" spans="1:7">
      <c r="A664" s="30"/>
      <c r="B664" s="25" t="s">
        <v>379</v>
      </c>
      <c r="C664" s="32">
        <v>0</v>
      </c>
      <c r="D664" s="32">
        <v>5</v>
      </c>
      <c r="E664" s="32">
        <v>15</v>
      </c>
      <c r="F664" s="32">
        <v>4</v>
      </c>
      <c r="G664" s="32">
        <v>24</v>
      </c>
    </row>
    <row r="665" spans="1:7">
      <c r="A665" s="30"/>
      <c r="B665" s="25" t="s">
        <v>380</v>
      </c>
      <c r="C665" s="32">
        <v>0</v>
      </c>
      <c r="D665" s="32">
        <v>6</v>
      </c>
      <c r="E665" s="32">
        <v>18</v>
      </c>
      <c r="F665" s="32">
        <v>2</v>
      </c>
      <c r="G665" s="32">
        <v>26</v>
      </c>
    </row>
    <row r="666" spans="1:7">
      <c r="A666" s="30"/>
      <c r="B666" s="25" t="s">
        <v>381</v>
      </c>
      <c r="C666" s="32">
        <v>0</v>
      </c>
      <c r="D666" s="32">
        <v>5</v>
      </c>
      <c r="E666" s="32">
        <v>19</v>
      </c>
      <c r="F666" s="32">
        <v>2</v>
      </c>
      <c r="G666" s="32">
        <v>26</v>
      </c>
    </row>
    <row r="667" spans="1:7">
      <c r="A667" s="30"/>
      <c r="B667" s="25" t="s">
        <v>382</v>
      </c>
      <c r="C667" s="32">
        <v>0</v>
      </c>
      <c r="D667" s="32">
        <v>10</v>
      </c>
      <c r="E667" s="32">
        <v>22</v>
      </c>
      <c r="F667" s="32">
        <v>1</v>
      </c>
      <c r="G667" s="32">
        <v>33</v>
      </c>
    </row>
    <row r="668" spans="1:7">
      <c r="A668" s="30"/>
      <c r="B668" s="25" t="s">
        <v>383</v>
      </c>
      <c r="C668" s="32">
        <v>0</v>
      </c>
      <c r="D668" s="32">
        <v>9</v>
      </c>
      <c r="E668" s="32">
        <v>26</v>
      </c>
      <c r="F668" s="32">
        <v>5</v>
      </c>
      <c r="G668" s="32">
        <v>40</v>
      </c>
    </row>
    <row r="669" spans="1:7">
      <c r="A669" s="30"/>
      <c r="B669" s="25" t="s">
        <v>384</v>
      </c>
      <c r="C669" s="32">
        <v>0</v>
      </c>
      <c r="D669" s="32">
        <v>13</v>
      </c>
      <c r="E669" s="32">
        <v>24</v>
      </c>
      <c r="F669" s="32">
        <v>2</v>
      </c>
      <c r="G669" s="32">
        <v>39</v>
      </c>
    </row>
    <row r="670" spans="1:7">
      <c r="A670" s="30"/>
      <c r="B670" s="25" t="s">
        <v>385</v>
      </c>
      <c r="C670" s="32">
        <v>0</v>
      </c>
      <c r="D670" s="32">
        <v>11</v>
      </c>
      <c r="E670" s="32">
        <v>19</v>
      </c>
      <c r="F670" s="32">
        <v>1</v>
      </c>
      <c r="G670" s="32">
        <v>31</v>
      </c>
    </row>
    <row r="671" spans="1:7">
      <c r="A671" s="30"/>
      <c r="B671" s="25" t="s">
        <v>386</v>
      </c>
      <c r="C671" s="32">
        <v>0</v>
      </c>
      <c r="D671" s="32">
        <v>9</v>
      </c>
      <c r="E671" s="32">
        <v>32</v>
      </c>
      <c r="F671" s="32">
        <v>2</v>
      </c>
      <c r="G671" s="32">
        <v>43</v>
      </c>
    </row>
    <row r="672" spans="1:7">
      <c r="A672" s="30"/>
      <c r="B672" s="25" t="s">
        <v>387</v>
      </c>
      <c r="C672" s="32">
        <v>0</v>
      </c>
      <c r="D672" s="32">
        <v>7</v>
      </c>
      <c r="E672" s="32">
        <v>18</v>
      </c>
      <c r="F672" s="32">
        <v>4</v>
      </c>
      <c r="G672" s="32">
        <v>29</v>
      </c>
    </row>
    <row r="673" spans="1:7">
      <c r="A673" s="30"/>
      <c r="B673" s="25" t="s">
        <v>388</v>
      </c>
      <c r="C673" s="32">
        <v>0</v>
      </c>
      <c r="D673" s="32">
        <v>2</v>
      </c>
      <c r="E673" s="32">
        <v>15</v>
      </c>
      <c r="F673" s="32">
        <v>1</v>
      </c>
      <c r="G673" s="32">
        <v>18</v>
      </c>
    </row>
    <row r="674" spans="1:7">
      <c r="A674" s="30"/>
      <c r="B674" s="25" t="s">
        <v>389</v>
      </c>
      <c r="C674" s="32">
        <v>0</v>
      </c>
      <c r="D674" s="32">
        <v>5</v>
      </c>
      <c r="E674" s="32">
        <v>23</v>
      </c>
      <c r="F674" s="32">
        <v>1</v>
      </c>
      <c r="G674" s="32">
        <v>29</v>
      </c>
    </row>
    <row r="675" spans="1:7">
      <c r="B675" s="25" t="s">
        <v>390</v>
      </c>
      <c r="C675" s="32">
        <v>0</v>
      </c>
      <c r="D675" s="32">
        <v>8</v>
      </c>
      <c r="E675" s="32">
        <v>17</v>
      </c>
      <c r="F675" s="32">
        <v>6</v>
      </c>
      <c r="G675" s="32">
        <v>31</v>
      </c>
    </row>
    <row r="676" spans="1:7">
      <c r="B676" s="25" t="s">
        <v>391</v>
      </c>
      <c r="C676" s="32">
        <v>0</v>
      </c>
      <c r="D676" s="32">
        <v>9</v>
      </c>
      <c r="E676" s="32">
        <v>21</v>
      </c>
      <c r="F676" s="32">
        <v>5</v>
      </c>
      <c r="G676" s="32">
        <v>35</v>
      </c>
    </row>
    <row r="677" spans="1:7">
      <c r="B677" s="25" t="s">
        <v>392</v>
      </c>
      <c r="C677" s="32">
        <v>0</v>
      </c>
      <c r="D677" s="32">
        <v>12</v>
      </c>
      <c r="E677" s="32">
        <v>12</v>
      </c>
      <c r="F677" s="32">
        <v>3</v>
      </c>
      <c r="G677" s="32">
        <v>27</v>
      </c>
    </row>
    <row r="678" spans="1:7">
      <c r="B678" s="25" t="s">
        <v>393</v>
      </c>
      <c r="C678" s="32">
        <v>0</v>
      </c>
      <c r="D678" s="32">
        <v>12</v>
      </c>
      <c r="E678" s="32">
        <v>12</v>
      </c>
      <c r="F678" s="32">
        <v>3</v>
      </c>
      <c r="G678" s="32">
        <v>27</v>
      </c>
    </row>
    <row r="679" spans="1:7">
      <c r="B679" s="25" t="s">
        <v>394</v>
      </c>
      <c r="C679" s="32">
        <v>0</v>
      </c>
      <c r="D679" s="32">
        <v>12</v>
      </c>
      <c r="E679" s="32">
        <v>12</v>
      </c>
      <c r="F679" s="32">
        <v>3</v>
      </c>
      <c r="G679" s="32">
        <v>27</v>
      </c>
    </row>
    <row r="680" spans="1:7">
      <c r="B680" s="25" t="s">
        <v>395</v>
      </c>
      <c r="C680" s="32">
        <v>0</v>
      </c>
      <c r="D680" s="32">
        <v>6</v>
      </c>
      <c r="E680" s="32">
        <v>13</v>
      </c>
      <c r="F680" s="32">
        <v>1</v>
      </c>
      <c r="G680" s="32">
        <v>20</v>
      </c>
    </row>
    <row r="681" spans="1:7">
      <c r="B681" s="25" t="s">
        <v>396</v>
      </c>
      <c r="C681" s="32">
        <v>0</v>
      </c>
      <c r="D681" s="32">
        <v>5</v>
      </c>
      <c r="E681" s="32">
        <v>22</v>
      </c>
      <c r="F681" s="32">
        <v>4</v>
      </c>
      <c r="G681" s="32">
        <v>31</v>
      </c>
    </row>
    <row r="682" spans="1:7">
      <c r="B682" s="25" t="s">
        <v>397</v>
      </c>
      <c r="C682" s="32">
        <v>0</v>
      </c>
      <c r="D682" s="32">
        <v>10</v>
      </c>
      <c r="E682" s="32">
        <v>17</v>
      </c>
      <c r="F682" s="32">
        <v>2</v>
      </c>
      <c r="G682" s="32">
        <v>29</v>
      </c>
    </row>
    <row r="683" spans="1:7">
      <c r="B683" s="25" t="s">
        <v>398</v>
      </c>
      <c r="C683" s="32">
        <v>0</v>
      </c>
      <c r="D683" s="32">
        <v>7</v>
      </c>
      <c r="E683" s="32">
        <v>24</v>
      </c>
      <c r="F683" s="32">
        <v>1</v>
      </c>
      <c r="G683" s="32">
        <v>32</v>
      </c>
    </row>
    <row r="684" spans="1:7">
      <c r="B684" s="25" t="s">
        <v>399</v>
      </c>
      <c r="C684" s="32">
        <v>0</v>
      </c>
      <c r="D684" s="32">
        <v>5</v>
      </c>
      <c r="E684" s="32">
        <v>28</v>
      </c>
      <c r="F684" s="32">
        <v>0</v>
      </c>
      <c r="G684" s="32">
        <v>33</v>
      </c>
    </row>
    <row r="685" spans="1:7">
      <c r="B685" s="25" t="s">
        <v>400</v>
      </c>
      <c r="C685" s="32">
        <v>0</v>
      </c>
      <c r="D685" s="32">
        <v>15</v>
      </c>
      <c r="E685" s="32">
        <v>19</v>
      </c>
      <c r="F685" s="32">
        <v>1</v>
      </c>
      <c r="G685" s="32">
        <v>35</v>
      </c>
    </row>
    <row r="686" spans="1:7">
      <c r="B686" s="25" t="s">
        <v>401</v>
      </c>
      <c r="C686" s="32">
        <v>0</v>
      </c>
      <c r="D686" s="32">
        <v>14</v>
      </c>
      <c r="E686" s="32">
        <v>20</v>
      </c>
      <c r="F686" s="32">
        <v>3</v>
      </c>
      <c r="G686" s="32">
        <v>37</v>
      </c>
    </row>
    <row r="687" spans="1:7">
      <c r="B687" s="25" t="s">
        <v>402</v>
      </c>
      <c r="C687" s="32">
        <v>0</v>
      </c>
      <c r="D687" s="32">
        <v>13</v>
      </c>
      <c r="E687" s="32">
        <v>15</v>
      </c>
      <c r="F687" s="32">
        <v>4</v>
      </c>
      <c r="G687" s="32">
        <v>32</v>
      </c>
    </row>
    <row r="688" spans="1:7">
      <c r="B688" s="25" t="s">
        <v>403</v>
      </c>
      <c r="C688" s="32">
        <v>0</v>
      </c>
      <c r="D688" s="32">
        <v>13</v>
      </c>
      <c r="E688" s="32">
        <v>21</v>
      </c>
      <c r="F688" s="32">
        <v>3</v>
      </c>
      <c r="G688" s="32">
        <v>37</v>
      </c>
    </row>
    <row r="689" spans="2:7">
      <c r="B689" s="25" t="s">
        <v>404</v>
      </c>
      <c r="C689" s="32">
        <v>0</v>
      </c>
      <c r="D689" s="32">
        <v>7</v>
      </c>
      <c r="E689" s="32">
        <v>25</v>
      </c>
      <c r="F689" s="32">
        <v>3</v>
      </c>
      <c r="G689" s="32">
        <v>35</v>
      </c>
    </row>
    <row r="690" spans="2:7">
      <c r="B690" s="25" t="s">
        <v>405</v>
      </c>
      <c r="C690" s="32">
        <v>0</v>
      </c>
      <c r="D690" s="32">
        <v>12</v>
      </c>
      <c r="E690" s="32">
        <v>14</v>
      </c>
      <c r="F690" s="32">
        <v>3</v>
      </c>
      <c r="G690" s="32">
        <v>29</v>
      </c>
    </row>
    <row r="691" spans="2:7">
      <c r="B691" s="25" t="s">
        <v>406</v>
      </c>
      <c r="C691" s="32">
        <v>0</v>
      </c>
      <c r="D691" s="32">
        <v>8</v>
      </c>
      <c r="E691" s="32">
        <v>23</v>
      </c>
      <c r="F691" s="32">
        <v>2</v>
      </c>
      <c r="G691" s="32">
        <v>33</v>
      </c>
    </row>
    <row r="692" spans="2:7">
      <c r="B692" s="25" t="s">
        <v>407</v>
      </c>
      <c r="C692" s="32">
        <v>0</v>
      </c>
      <c r="D692" s="32">
        <v>10</v>
      </c>
      <c r="E692" s="32">
        <v>28</v>
      </c>
      <c r="F692" s="32">
        <v>3</v>
      </c>
      <c r="G692" s="32">
        <v>41</v>
      </c>
    </row>
    <row r="693" spans="2:7">
      <c r="B693" s="25" t="s">
        <v>408</v>
      </c>
      <c r="C693" s="32">
        <v>0</v>
      </c>
      <c r="D693" s="32">
        <v>6</v>
      </c>
      <c r="E693" s="32">
        <v>16</v>
      </c>
      <c r="F693" s="32">
        <v>0</v>
      </c>
      <c r="G693" s="32">
        <v>22</v>
      </c>
    </row>
    <row r="694" spans="2:7">
      <c r="B694" s="25" t="s">
        <v>409</v>
      </c>
      <c r="C694" s="32">
        <v>0</v>
      </c>
      <c r="D694" s="32">
        <v>3</v>
      </c>
      <c r="E694" s="32">
        <v>22</v>
      </c>
      <c r="F694" s="32">
        <v>4</v>
      </c>
      <c r="G694" s="32">
        <v>29</v>
      </c>
    </row>
    <row r="695" spans="2:7">
      <c r="B695" s="25" t="s">
        <v>410</v>
      </c>
      <c r="C695" s="32">
        <v>0</v>
      </c>
      <c r="D695" s="32">
        <v>11</v>
      </c>
      <c r="E695" s="32">
        <v>21</v>
      </c>
      <c r="F695" s="32">
        <v>5</v>
      </c>
      <c r="G695" s="32">
        <v>37</v>
      </c>
    </row>
    <row r="696" spans="2:7">
      <c r="B696" s="25" t="s">
        <v>411</v>
      </c>
      <c r="C696" s="32">
        <v>0</v>
      </c>
      <c r="D696" s="32">
        <v>11</v>
      </c>
      <c r="E696" s="32">
        <v>19</v>
      </c>
      <c r="F696" s="32">
        <v>0</v>
      </c>
      <c r="G696" s="32">
        <v>30</v>
      </c>
    </row>
    <row r="697" spans="2:7">
      <c r="B697" s="25" t="s">
        <v>412</v>
      </c>
      <c r="C697" s="32">
        <v>0</v>
      </c>
      <c r="D697" s="32">
        <v>7</v>
      </c>
      <c r="E697" s="32">
        <v>20</v>
      </c>
      <c r="F697" s="32">
        <v>2</v>
      </c>
      <c r="G697" s="32">
        <v>29</v>
      </c>
    </row>
    <row r="698" spans="2:7">
      <c r="B698" s="25" t="s">
        <v>413</v>
      </c>
      <c r="C698" s="32">
        <v>0</v>
      </c>
      <c r="D698" s="32">
        <v>3</v>
      </c>
      <c r="E698" s="32">
        <v>5</v>
      </c>
      <c r="F698" s="32">
        <v>1</v>
      </c>
      <c r="G698" s="32">
        <v>9</v>
      </c>
    </row>
    <row r="699" spans="2:7">
      <c r="B699" s="25" t="s">
        <v>414</v>
      </c>
      <c r="C699" s="32">
        <v>0</v>
      </c>
      <c r="D699" s="32">
        <v>6</v>
      </c>
      <c r="E699" s="32">
        <v>20</v>
      </c>
      <c r="F699" s="32">
        <v>4</v>
      </c>
      <c r="G699" s="32">
        <v>30</v>
      </c>
    </row>
    <row r="700" spans="2:7">
      <c r="B700" s="25" t="s">
        <v>415</v>
      </c>
      <c r="C700" s="32">
        <v>0</v>
      </c>
      <c r="D700" s="32">
        <f>$D$91</f>
        <v>4</v>
      </c>
      <c r="E700" s="32">
        <f>$E$91</f>
        <v>18</v>
      </c>
      <c r="F700" s="32">
        <f>$F$91</f>
        <v>0</v>
      </c>
      <c r="G700" s="32">
        <f>$G$91</f>
        <v>22</v>
      </c>
    </row>
    <row r="701" spans="2:7">
      <c r="B701" s="25" t="s">
        <v>416</v>
      </c>
      <c r="C701" s="32">
        <v>0</v>
      </c>
      <c r="D701" s="32">
        <v>8</v>
      </c>
      <c r="E701" s="32">
        <v>16</v>
      </c>
      <c r="F701" s="32">
        <v>0</v>
      </c>
      <c r="G701" s="32">
        <v>24</v>
      </c>
    </row>
    <row r="702" spans="2:7">
      <c r="B702" s="25" t="s">
        <v>417</v>
      </c>
      <c r="C702" s="32">
        <v>0</v>
      </c>
      <c r="D702" s="32">
        <v>9</v>
      </c>
      <c r="E702" s="32">
        <v>19</v>
      </c>
      <c r="F702" s="32">
        <v>3</v>
      </c>
      <c r="G702" s="32">
        <v>31</v>
      </c>
    </row>
    <row r="703" spans="2:7">
      <c r="B703" s="25" t="s">
        <v>418</v>
      </c>
      <c r="C703" s="32">
        <v>0</v>
      </c>
      <c r="D703" s="32">
        <v>5</v>
      </c>
      <c r="E703" s="32">
        <v>14</v>
      </c>
      <c r="F703" s="32">
        <v>1</v>
      </c>
      <c r="G703" s="32">
        <v>20</v>
      </c>
    </row>
    <row r="704" spans="2:7">
      <c r="B704" s="25" t="s">
        <v>419</v>
      </c>
      <c r="C704" s="32">
        <v>0</v>
      </c>
      <c r="D704" s="32">
        <v>5</v>
      </c>
      <c r="E704" s="32">
        <v>20</v>
      </c>
      <c r="F704" s="32">
        <v>3</v>
      </c>
      <c r="G704" s="32">
        <v>28</v>
      </c>
    </row>
    <row r="705" spans="2:7">
      <c r="B705" s="25" t="s">
        <v>420</v>
      </c>
      <c r="C705" s="32">
        <v>0</v>
      </c>
      <c r="D705" s="32">
        <v>8</v>
      </c>
      <c r="E705" s="32">
        <v>15</v>
      </c>
      <c r="F705" s="32">
        <v>4</v>
      </c>
      <c r="G705" s="32">
        <v>27</v>
      </c>
    </row>
    <row r="706" spans="2:7">
      <c r="B706" s="25" t="s">
        <v>421</v>
      </c>
      <c r="C706" s="32">
        <v>0</v>
      </c>
      <c r="D706" s="32">
        <v>10</v>
      </c>
      <c r="E706" s="32">
        <v>14</v>
      </c>
      <c r="F706" s="32">
        <v>3</v>
      </c>
      <c r="G706" s="32">
        <v>27</v>
      </c>
    </row>
    <row r="707" spans="2:7">
      <c r="B707" s="25" t="s">
        <v>422</v>
      </c>
      <c r="C707" s="32">
        <v>0</v>
      </c>
      <c r="D707" s="32">
        <v>10</v>
      </c>
      <c r="E707" s="32">
        <v>20</v>
      </c>
      <c r="F707" s="32">
        <v>2</v>
      </c>
      <c r="G707" s="32">
        <v>32</v>
      </c>
    </row>
    <row r="708" spans="2:7">
      <c r="B708" s="25" t="s">
        <v>423</v>
      </c>
      <c r="C708" s="32">
        <v>0</v>
      </c>
      <c r="D708" s="32">
        <v>7</v>
      </c>
      <c r="E708" s="32">
        <v>12</v>
      </c>
      <c r="F708" s="32">
        <v>4</v>
      </c>
      <c r="G708" s="32">
        <v>23</v>
      </c>
    </row>
    <row r="709" spans="2:7">
      <c r="B709" s="25" t="s">
        <v>424</v>
      </c>
      <c r="C709" s="32">
        <v>0</v>
      </c>
      <c r="D709" s="32">
        <v>7</v>
      </c>
      <c r="E709" s="32">
        <v>24</v>
      </c>
      <c r="F709" s="32">
        <v>4</v>
      </c>
      <c r="G709" s="32">
        <v>35</v>
      </c>
    </row>
    <row r="710" spans="2:7">
      <c r="B710" s="25" t="s">
        <v>425</v>
      </c>
      <c r="C710" s="32">
        <v>0</v>
      </c>
      <c r="D710" s="32">
        <v>3</v>
      </c>
      <c r="E710" s="32">
        <v>16</v>
      </c>
      <c r="F710" s="32">
        <v>6</v>
      </c>
      <c r="G710" s="32">
        <v>25</v>
      </c>
    </row>
    <row r="711" spans="2:7">
      <c r="B711" s="25" t="s">
        <v>426</v>
      </c>
      <c r="C711" s="32">
        <v>0</v>
      </c>
      <c r="D711" s="32">
        <v>12</v>
      </c>
      <c r="E711" s="32">
        <v>17</v>
      </c>
      <c r="F711" s="32">
        <v>3</v>
      </c>
      <c r="G711" s="32">
        <v>32</v>
      </c>
    </row>
    <row r="712" spans="2:7">
      <c r="B712" s="25" t="s">
        <v>427</v>
      </c>
      <c r="C712" s="32">
        <v>0</v>
      </c>
      <c r="D712" s="32">
        <v>6</v>
      </c>
      <c r="E712" s="32">
        <v>13</v>
      </c>
      <c r="F712" s="32">
        <v>0</v>
      </c>
      <c r="G712" s="32">
        <v>19</v>
      </c>
    </row>
    <row r="713" spans="2:7">
      <c r="B713" s="25" t="s">
        <v>428</v>
      </c>
      <c r="C713" s="32">
        <v>0</v>
      </c>
      <c r="D713" s="32">
        <v>6</v>
      </c>
      <c r="E713" s="32">
        <v>18</v>
      </c>
      <c r="F713" s="32">
        <v>0</v>
      </c>
      <c r="G713" s="32">
        <v>24</v>
      </c>
    </row>
    <row r="714" spans="2:7">
      <c r="B714" s="25" t="s">
        <v>429</v>
      </c>
      <c r="C714" s="32">
        <v>0</v>
      </c>
      <c r="D714" s="32">
        <v>7</v>
      </c>
      <c r="E714" s="32">
        <v>27</v>
      </c>
      <c r="F714" s="32">
        <v>0</v>
      </c>
      <c r="G714" s="32">
        <v>34</v>
      </c>
    </row>
    <row r="715" spans="2:7">
      <c r="B715" s="25" t="s">
        <v>430</v>
      </c>
      <c r="C715" s="32">
        <v>0</v>
      </c>
      <c r="D715" s="32">
        <v>3</v>
      </c>
      <c r="E715" s="32">
        <v>20</v>
      </c>
      <c r="F715" s="32">
        <v>1</v>
      </c>
      <c r="G715" s="32">
        <v>24</v>
      </c>
    </row>
    <row r="716" spans="2:7">
      <c r="B716" s="25" t="s">
        <v>431</v>
      </c>
      <c r="C716" s="32">
        <v>0</v>
      </c>
      <c r="D716" s="32">
        <v>3</v>
      </c>
      <c r="E716" s="32">
        <v>20</v>
      </c>
      <c r="F716" s="32">
        <v>1</v>
      </c>
      <c r="G716" s="32">
        <v>24</v>
      </c>
    </row>
    <row r="717" spans="2:7">
      <c r="B717" s="25" t="s">
        <v>432</v>
      </c>
      <c r="C717" s="32">
        <v>0</v>
      </c>
      <c r="D717" s="32">
        <v>10</v>
      </c>
      <c r="E717" s="32">
        <v>32</v>
      </c>
      <c r="F717" s="32">
        <v>2</v>
      </c>
      <c r="G717" s="32">
        <v>44</v>
      </c>
    </row>
    <row r="718" spans="2:7">
      <c r="B718" s="25" t="s">
        <v>433</v>
      </c>
      <c r="C718" s="32">
        <v>0</v>
      </c>
      <c r="D718" s="32">
        <v>7</v>
      </c>
      <c r="E718" s="32">
        <v>27</v>
      </c>
      <c r="F718" s="32">
        <v>3</v>
      </c>
      <c r="G718" s="32">
        <v>37</v>
      </c>
    </row>
    <row r="719" spans="2:7">
      <c r="B719" s="25" t="s">
        <v>434</v>
      </c>
      <c r="C719" s="32">
        <v>0</v>
      </c>
      <c r="D719" s="32">
        <v>18</v>
      </c>
      <c r="E719" s="32">
        <v>36</v>
      </c>
      <c r="F719" s="32">
        <v>5</v>
      </c>
      <c r="G719" s="32">
        <v>59</v>
      </c>
    </row>
    <row r="720" spans="2:7">
      <c r="B720" s="25" t="s">
        <v>435</v>
      </c>
      <c r="C720" s="32">
        <v>0</v>
      </c>
      <c r="D720" s="32">
        <v>10</v>
      </c>
      <c r="E720" s="32">
        <v>27</v>
      </c>
      <c r="F720" s="32">
        <v>4</v>
      </c>
      <c r="G720" s="32">
        <v>41</v>
      </c>
    </row>
    <row r="721" spans="2:7">
      <c r="B721" s="25" t="s">
        <v>436</v>
      </c>
      <c r="C721" s="32">
        <v>0</v>
      </c>
      <c r="D721" s="32">
        <f>$D$91</f>
        <v>4</v>
      </c>
      <c r="E721" s="32">
        <f>$E$91</f>
        <v>18</v>
      </c>
      <c r="F721" s="32">
        <f>$F$91</f>
        <v>0</v>
      </c>
      <c r="G721" s="32">
        <f>$G$91</f>
        <v>22</v>
      </c>
    </row>
    <row r="722" spans="2:7">
      <c r="B722" s="25" t="s">
        <v>437</v>
      </c>
      <c r="C722" s="32">
        <v>0</v>
      </c>
      <c r="D722" s="32">
        <v>5</v>
      </c>
      <c r="E722" s="32">
        <v>15</v>
      </c>
      <c r="F722" s="32">
        <v>3</v>
      </c>
      <c r="G722" s="32">
        <v>23</v>
      </c>
    </row>
    <row r="723" spans="2:7">
      <c r="B723" s="25" t="s">
        <v>438</v>
      </c>
      <c r="C723" s="32">
        <v>0</v>
      </c>
      <c r="D723" s="32">
        <v>9</v>
      </c>
      <c r="E723" s="32">
        <v>29</v>
      </c>
      <c r="F723" s="32">
        <v>1</v>
      </c>
      <c r="G723" s="32">
        <v>39</v>
      </c>
    </row>
    <row r="724" spans="2:7">
      <c r="B724" s="25" t="s">
        <v>439</v>
      </c>
      <c r="C724" s="32">
        <v>0</v>
      </c>
      <c r="D724" s="32">
        <v>4</v>
      </c>
      <c r="E724" s="32">
        <v>12</v>
      </c>
      <c r="F724" s="32">
        <v>1</v>
      </c>
      <c r="G724" s="32">
        <v>17</v>
      </c>
    </row>
    <row r="725" spans="2:7">
      <c r="B725" s="25" t="s">
        <v>440</v>
      </c>
      <c r="C725" s="32">
        <v>0</v>
      </c>
      <c r="D725" s="32">
        <v>9</v>
      </c>
      <c r="E725" s="32">
        <v>24</v>
      </c>
      <c r="F725" s="32">
        <v>2</v>
      </c>
      <c r="G725" s="32">
        <v>35</v>
      </c>
    </row>
    <row r="726" spans="2:7">
      <c r="B726" s="25" t="s">
        <v>441</v>
      </c>
      <c r="C726" s="32">
        <v>0</v>
      </c>
      <c r="D726" s="32">
        <v>4</v>
      </c>
      <c r="E726" s="32">
        <v>25</v>
      </c>
      <c r="F726" s="32">
        <v>1</v>
      </c>
      <c r="G726" s="32">
        <v>30</v>
      </c>
    </row>
    <row r="727" spans="2:7">
      <c r="B727" s="25" t="s">
        <v>442</v>
      </c>
      <c r="C727" s="32">
        <v>0</v>
      </c>
      <c r="D727" s="32">
        <v>20</v>
      </c>
      <c r="E727" s="32">
        <v>31</v>
      </c>
      <c r="F727" s="32">
        <v>4</v>
      </c>
      <c r="G727" s="32">
        <v>55</v>
      </c>
    </row>
    <row r="728" spans="2:7">
      <c r="B728" s="25" t="s">
        <v>443</v>
      </c>
      <c r="C728" s="32">
        <v>0</v>
      </c>
      <c r="D728" s="32">
        <v>8</v>
      </c>
      <c r="E728" s="32">
        <v>34</v>
      </c>
      <c r="F728" s="32">
        <v>2</v>
      </c>
      <c r="G728" s="32">
        <v>44</v>
      </c>
    </row>
    <row r="729" spans="2:7">
      <c r="B729" s="25" t="s">
        <v>444</v>
      </c>
      <c r="C729" s="32">
        <v>0</v>
      </c>
      <c r="D729" s="32">
        <v>15</v>
      </c>
      <c r="E729" s="32">
        <v>24</v>
      </c>
      <c r="F729" s="32">
        <v>4</v>
      </c>
      <c r="G729" s="32">
        <v>43</v>
      </c>
    </row>
    <row r="730" spans="2:7">
      <c r="B730" s="25" t="s">
        <v>445</v>
      </c>
      <c r="C730" s="32">
        <v>0</v>
      </c>
      <c r="D730" s="32">
        <v>8</v>
      </c>
      <c r="E730" s="32">
        <v>35</v>
      </c>
      <c r="F730" s="32">
        <v>3</v>
      </c>
      <c r="G730" s="32">
        <v>46</v>
      </c>
    </row>
    <row r="731" spans="2:7">
      <c r="B731" s="25" t="s">
        <v>446</v>
      </c>
      <c r="C731" s="32">
        <v>0</v>
      </c>
      <c r="D731" s="32">
        <v>6</v>
      </c>
      <c r="E731" s="32">
        <v>25</v>
      </c>
      <c r="F731" s="32">
        <v>4</v>
      </c>
      <c r="G731" s="32">
        <v>35</v>
      </c>
    </row>
    <row r="732" spans="2:7">
      <c r="B732" s="25" t="s">
        <v>447</v>
      </c>
      <c r="C732" s="32">
        <v>0</v>
      </c>
      <c r="D732" s="32">
        <v>12</v>
      </c>
      <c r="E732" s="32">
        <v>16</v>
      </c>
      <c r="F732" s="32">
        <v>5</v>
      </c>
      <c r="G732" s="32">
        <v>33</v>
      </c>
    </row>
    <row r="733" spans="2:7">
      <c r="B733" s="25" t="s">
        <v>448</v>
      </c>
      <c r="C733" s="32">
        <v>0</v>
      </c>
      <c r="D733" s="32">
        <v>11</v>
      </c>
      <c r="E733" s="32">
        <v>20</v>
      </c>
      <c r="F733" s="32">
        <v>3</v>
      </c>
      <c r="G733" s="32">
        <v>34</v>
      </c>
    </row>
    <row r="734" spans="2:7">
      <c r="B734" s="25" t="s">
        <v>449</v>
      </c>
      <c r="C734" s="32">
        <v>0</v>
      </c>
      <c r="D734" s="32">
        <v>8</v>
      </c>
      <c r="E734" s="32">
        <v>18</v>
      </c>
      <c r="F734" s="32">
        <v>5</v>
      </c>
      <c r="G734" s="32">
        <v>31</v>
      </c>
    </row>
    <row r="735" spans="2:7">
      <c r="B735" s="25" t="s">
        <v>450</v>
      </c>
      <c r="C735" s="32">
        <v>0</v>
      </c>
      <c r="D735" s="32">
        <v>8</v>
      </c>
      <c r="E735" s="32">
        <v>23</v>
      </c>
      <c r="F735" s="32">
        <v>6</v>
      </c>
      <c r="G735" s="32">
        <v>37</v>
      </c>
    </row>
    <row r="736" spans="2:7">
      <c r="B736" s="25" t="s">
        <v>451</v>
      </c>
      <c r="C736" s="32">
        <v>0</v>
      </c>
      <c r="D736" s="32">
        <v>3</v>
      </c>
      <c r="E736" s="32">
        <v>20</v>
      </c>
      <c r="F736" s="32">
        <v>3</v>
      </c>
      <c r="G736" s="32">
        <v>26</v>
      </c>
    </row>
    <row r="737" spans="2:7">
      <c r="B737" s="25" t="s">
        <v>452</v>
      </c>
      <c r="C737" s="32">
        <v>0</v>
      </c>
      <c r="D737" s="32">
        <v>5</v>
      </c>
      <c r="E737" s="32">
        <v>30</v>
      </c>
      <c r="F737" s="32">
        <v>2</v>
      </c>
      <c r="G737" s="32">
        <v>37</v>
      </c>
    </row>
    <row r="738" spans="2:7">
      <c r="B738" s="25" t="s">
        <v>453</v>
      </c>
      <c r="C738" s="32">
        <v>0</v>
      </c>
      <c r="D738" s="32">
        <v>7</v>
      </c>
      <c r="E738" s="32">
        <v>28</v>
      </c>
      <c r="F738" s="32">
        <v>1</v>
      </c>
      <c r="G738" s="32">
        <v>36</v>
      </c>
    </row>
    <row r="739" spans="2:7">
      <c r="B739" s="25" t="s">
        <v>454</v>
      </c>
      <c r="C739" s="32">
        <v>0</v>
      </c>
      <c r="D739" s="32">
        <v>8</v>
      </c>
      <c r="E739" s="32">
        <v>27</v>
      </c>
      <c r="F739" s="32">
        <v>5</v>
      </c>
      <c r="G739" s="32">
        <v>40</v>
      </c>
    </row>
    <row r="740" spans="2:7">
      <c r="B740" s="25" t="s">
        <v>455</v>
      </c>
      <c r="C740" s="32">
        <v>0</v>
      </c>
      <c r="D740" s="32">
        <v>7</v>
      </c>
      <c r="E740" s="32">
        <v>28</v>
      </c>
      <c r="F740" s="32">
        <v>4</v>
      </c>
      <c r="G740" s="32">
        <v>39</v>
      </c>
    </row>
    <row r="741" spans="2:7">
      <c r="B741" s="25" t="s">
        <v>456</v>
      </c>
      <c r="C741" s="32">
        <v>0</v>
      </c>
      <c r="D741" s="32">
        <v>5</v>
      </c>
      <c r="E741" s="32">
        <v>25</v>
      </c>
      <c r="F741" s="32">
        <v>3</v>
      </c>
      <c r="G741" s="32">
        <v>33</v>
      </c>
    </row>
    <row r="742" spans="2:7">
      <c r="B742" s="25" t="s">
        <v>457</v>
      </c>
      <c r="C742" s="32">
        <v>0</v>
      </c>
      <c r="D742" s="32">
        <v>8</v>
      </c>
      <c r="E742" s="32">
        <v>25</v>
      </c>
      <c r="F742" s="32">
        <v>3</v>
      </c>
      <c r="G742" s="32">
        <v>36</v>
      </c>
    </row>
    <row r="743" spans="2:7">
      <c r="B743" s="25" t="s">
        <v>458</v>
      </c>
      <c r="C743" s="32">
        <v>0</v>
      </c>
      <c r="D743" s="32">
        <v>7</v>
      </c>
      <c r="E743" s="32">
        <v>8</v>
      </c>
      <c r="F743" s="32">
        <v>2</v>
      </c>
      <c r="G743" s="32">
        <v>17</v>
      </c>
    </row>
    <row r="744" spans="2:7">
      <c r="B744" s="25" t="s">
        <v>459</v>
      </c>
      <c r="C744" s="32">
        <v>0</v>
      </c>
      <c r="D744" s="32">
        <v>5</v>
      </c>
      <c r="E744" s="32">
        <v>9</v>
      </c>
      <c r="F744" s="32">
        <v>2</v>
      </c>
      <c r="G744" s="32">
        <v>16</v>
      </c>
    </row>
    <row r="745" spans="2:7">
      <c r="B745" s="25" t="s">
        <v>460</v>
      </c>
      <c r="C745" s="32">
        <v>0</v>
      </c>
      <c r="D745" s="32">
        <v>6</v>
      </c>
      <c r="E745" s="32">
        <v>20</v>
      </c>
      <c r="F745" s="32">
        <v>3</v>
      </c>
      <c r="G745" s="32">
        <v>29</v>
      </c>
    </row>
    <row r="746" spans="2:7">
      <c r="B746" s="25" t="s">
        <v>461</v>
      </c>
      <c r="C746" s="32">
        <v>0</v>
      </c>
      <c r="D746" s="32">
        <v>9</v>
      </c>
      <c r="E746" s="32">
        <v>13</v>
      </c>
      <c r="F746" s="32">
        <v>3</v>
      </c>
      <c r="G746" s="32">
        <v>25</v>
      </c>
    </row>
    <row r="747" spans="2:7">
      <c r="B747" s="25" t="s">
        <v>462</v>
      </c>
      <c r="C747" s="32">
        <v>0</v>
      </c>
      <c r="D747" s="32">
        <v>11</v>
      </c>
      <c r="E747" s="32">
        <v>13</v>
      </c>
      <c r="F747" s="32">
        <v>6</v>
      </c>
      <c r="G747" s="32">
        <v>30</v>
      </c>
    </row>
    <row r="748" spans="2:7">
      <c r="B748" s="25" t="s">
        <v>463</v>
      </c>
      <c r="C748" s="32">
        <v>0</v>
      </c>
      <c r="D748" s="32">
        <v>6</v>
      </c>
      <c r="E748" s="32">
        <v>27</v>
      </c>
      <c r="F748" s="32">
        <v>5</v>
      </c>
      <c r="G748" s="32">
        <v>38</v>
      </c>
    </row>
    <row r="749" spans="2:7">
      <c r="B749" s="25" t="s">
        <v>464</v>
      </c>
      <c r="C749" s="32">
        <v>0</v>
      </c>
      <c r="D749" s="32">
        <v>17</v>
      </c>
      <c r="E749" s="32">
        <v>34</v>
      </c>
      <c r="F749" s="32">
        <v>3</v>
      </c>
      <c r="G749" s="32">
        <v>54</v>
      </c>
    </row>
    <row r="750" spans="2:7">
      <c r="B750" s="25" t="s">
        <v>465</v>
      </c>
      <c r="C750" s="32">
        <v>0</v>
      </c>
      <c r="D750" s="32">
        <v>5</v>
      </c>
      <c r="E750" s="32">
        <v>21</v>
      </c>
      <c r="F750" s="32">
        <v>8</v>
      </c>
      <c r="G750" s="32">
        <v>34</v>
      </c>
    </row>
    <row r="751" spans="2:7">
      <c r="B751" s="25" t="s">
        <v>466</v>
      </c>
      <c r="C751" s="32">
        <v>0</v>
      </c>
      <c r="D751" s="32">
        <v>6</v>
      </c>
      <c r="E751" s="32">
        <v>19</v>
      </c>
      <c r="F751" s="32">
        <v>3</v>
      </c>
      <c r="G751" s="32">
        <v>28</v>
      </c>
    </row>
    <row r="752" spans="2:7">
      <c r="B752" s="25" t="s">
        <v>467</v>
      </c>
      <c r="C752" s="32">
        <v>0</v>
      </c>
      <c r="D752" s="32">
        <v>7</v>
      </c>
      <c r="E752" s="32">
        <v>24</v>
      </c>
      <c r="F752" s="32">
        <v>2</v>
      </c>
      <c r="G752" s="32">
        <v>33</v>
      </c>
    </row>
    <row r="753" spans="2:7">
      <c r="B753" s="25" t="s">
        <v>468</v>
      </c>
      <c r="C753" s="32">
        <v>0</v>
      </c>
      <c r="D753" s="32">
        <v>8</v>
      </c>
      <c r="E753" s="32">
        <v>23</v>
      </c>
      <c r="F753" s="32">
        <v>6</v>
      </c>
      <c r="G753" s="32">
        <v>37</v>
      </c>
    </row>
    <row r="754" spans="2:7">
      <c r="B754" s="25" t="s">
        <v>469</v>
      </c>
      <c r="C754" s="32">
        <v>0</v>
      </c>
      <c r="D754" s="32">
        <v>8</v>
      </c>
      <c r="E754" s="32">
        <v>28</v>
      </c>
      <c r="F754" s="32">
        <v>5</v>
      </c>
      <c r="G754" s="32">
        <v>41</v>
      </c>
    </row>
    <row r="755" spans="2:7">
      <c r="B755" s="25" t="s">
        <v>470</v>
      </c>
      <c r="C755" s="32">
        <v>0</v>
      </c>
      <c r="D755" s="32">
        <v>6</v>
      </c>
      <c r="E755" s="32">
        <v>19</v>
      </c>
      <c r="F755" s="32">
        <v>2</v>
      </c>
      <c r="G755" s="32">
        <v>27</v>
      </c>
    </row>
    <row r="756" spans="2:7">
      <c r="B756" s="25" t="s">
        <v>471</v>
      </c>
      <c r="C756" s="32">
        <v>0</v>
      </c>
      <c r="D756" s="32">
        <v>15</v>
      </c>
      <c r="E756" s="32">
        <v>22</v>
      </c>
      <c r="F756" s="32">
        <v>3</v>
      </c>
      <c r="G756" s="32">
        <v>40</v>
      </c>
    </row>
    <row r="757" spans="2:7">
      <c r="B757" s="25" t="s">
        <v>472</v>
      </c>
      <c r="C757" s="32">
        <v>0</v>
      </c>
      <c r="D757" s="32">
        <v>24</v>
      </c>
      <c r="E757" s="32">
        <v>30</v>
      </c>
      <c r="F757" s="32">
        <v>8</v>
      </c>
      <c r="G757" s="32">
        <v>62</v>
      </c>
    </row>
    <row r="758" spans="2:7">
      <c r="B758" s="25" t="s">
        <v>473</v>
      </c>
      <c r="C758" s="32">
        <v>0</v>
      </c>
      <c r="D758" s="32">
        <v>27</v>
      </c>
      <c r="E758" s="32">
        <v>37</v>
      </c>
      <c r="F758" s="32">
        <v>9</v>
      </c>
      <c r="G758" s="32">
        <v>73</v>
      </c>
    </row>
    <row r="759" spans="2:7">
      <c r="B759" s="25" t="s">
        <v>474</v>
      </c>
      <c r="C759" s="32">
        <v>0</v>
      </c>
      <c r="D759" s="32">
        <v>17</v>
      </c>
      <c r="E759" s="32">
        <v>30</v>
      </c>
      <c r="F759" s="32">
        <v>11</v>
      </c>
      <c r="G759" s="32">
        <v>58</v>
      </c>
    </row>
    <row r="760" spans="2:7">
      <c r="B760" s="25" t="s">
        <v>475</v>
      </c>
      <c r="C760" s="32">
        <v>0</v>
      </c>
      <c r="D760" s="32">
        <v>13</v>
      </c>
      <c r="E760" s="32">
        <v>31</v>
      </c>
      <c r="F760" s="32">
        <v>11</v>
      </c>
      <c r="G760" s="32">
        <v>55</v>
      </c>
    </row>
    <row r="761" spans="2:7">
      <c r="B761" s="25" t="s">
        <v>476</v>
      </c>
      <c r="C761" s="32">
        <v>0</v>
      </c>
      <c r="D761" s="32">
        <v>9</v>
      </c>
      <c r="E761" s="32">
        <v>30</v>
      </c>
      <c r="F761" s="32">
        <v>6</v>
      </c>
      <c r="G761" s="32">
        <v>45</v>
      </c>
    </row>
    <row r="762" spans="2:7">
      <c r="B762" s="25" t="s">
        <v>477</v>
      </c>
      <c r="C762" s="32">
        <v>0</v>
      </c>
      <c r="D762" s="32">
        <v>6</v>
      </c>
      <c r="E762" s="32">
        <v>28</v>
      </c>
      <c r="F762" s="32">
        <v>3</v>
      </c>
      <c r="G762" s="32">
        <v>37</v>
      </c>
    </row>
    <row r="763" spans="2:7">
      <c r="B763" s="25" t="s">
        <v>478</v>
      </c>
      <c r="C763" s="32">
        <v>0</v>
      </c>
      <c r="D763" s="32">
        <v>1</v>
      </c>
      <c r="E763" s="32">
        <v>18</v>
      </c>
      <c r="F763" s="32">
        <v>4</v>
      </c>
      <c r="G763" s="32">
        <v>23</v>
      </c>
    </row>
    <row r="764" spans="2:7">
      <c r="B764" s="25" t="s">
        <v>479</v>
      </c>
      <c r="C764" s="32">
        <v>0</v>
      </c>
      <c r="D764" s="32">
        <v>13</v>
      </c>
      <c r="E764" s="32">
        <v>29</v>
      </c>
      <c r="F764" s="32">
        <v>5</v>
      </c>
      <c r="G764" s="32">
        <v>47</v>
      </c>
    </row>
    <row r="765" spans="2:7">
      <c r="B765" s="25" t="s">
        <v>480</v>
      </c>
      <c r="C765" s="32">
        <v>0</v>
      </c>
      <c r="D765" s="32">
        <v>14</v>
      </c>
      <c r="E765" s="32">
        <v>20</v>
      </c>
      <c r="F765" s="32">
        <v>5</v>
      </c>
      <c r="G765" s="32">
        <v>39</v>
      </c>
    </row>
    <row r="766" spans="2:7">
      <c r="B766" s="25" t="s">
        <v>481</v>
      </c>
      <c r="C766" s="32">
        <v>0</v>
      </c>
      <c r="D766" s="32">
        <v>7</v>
      </c>
      <c r="E766" s="32">
        <v>13</v>
      </c>
      <c r="F766" s="32">
        <v>5</v>
      </c>
      <c r="G766" s="32">
        <v>25</v>
      </c>
    </row>
    <row r="767" spans="2:7">
      <c r="B767" s="25" t="s">
        <v>482</v>
      </c>
      <c r="C767" s="32">
        <v>0</v>
      </c>
      <c r="D767" s="32">
        <v>7</v>
      </c>
      <c r="E767" s="32">
        <v>30</v>
      </c>
      <c r="F767" s="32">
        <v>4</v>
      </c>
      <c r="G767" s="32">
        <v>41</v>
      </c>
    </row>
    <row r="768" spans="2:7">
      <c r="B768" s="25" t="s">
        <v>483</v>
      </c>
      <c r="C768" s="32">
        <v>0</v>
      </c>
      <c r="D768" s="32">
        <v>5</v>
      </c>
      <c r="E768" s="32">
        <v>12</v>
      </c>
      <c r="F768" s="32">
        <v>0</v>
      </c>
      <c r="G768" s="32">
        <v>17</v>
      </c>
    </row>
    <row r="769" spans="2:7">
      <c r="B769" s="25" t="s">
        <v>484</v>
      </c>
      <c r="C769" s="32">
        <v>0</v>
      </c>
      <c r="D769" s="32">
        <v>0</v>
      </c>
      <c r="E769" s="32">
        <v>10</v>
      </c>
      <c r="F769" s="32">
        <v>3</v>
      </c>
      <c r="G769" s="32">
        <v>13</v>
      </c>
    </row>
    <row r="770" spans="2:7">
      <c r="B770" s="25" t="s">
        <v>485</v>
      </c>
      <c r="C770" s="32">
        <v>0</v>
      </c>
      <c r="D770" s="32">
        <v>2</v>
      </c>
      <c r="E770" s="32">
        <v>21</v>
      </c>
      <c r="F770" s="32">
        <v>0</v>
      </c>
      <c r="G770" s="32">
        <v>23</v>
      </c>
    </row>
    <row r="771" spans="2:7">
      <c r="B771" s="25" t="s">
        <v>486</v>
      </c>
      <c r="C771" s="32">
        <v>0</v>
      </c>
      <c r="D771" s="32">
        <v>2</v>
      </c>
      <c r="E771" s="32">
        <v>21</v>
      </c>
      <c r="F771" s="32">
        <v>0</v>
      </c>
      <c r="G771" s="32">
        <v>23</v>
      </c>
    </row>
    <row r="772" spans="2:7">
      <c r="B772" s="25" t="s">
        <v>487</v>
      </c>
      <c r="C772" s="32">
        <v>0</v>
      </c>
      <c r="D772" s="32">
        <v>4</v>
      </c>
      <c r="E772" s="32">
        <v>18</v>
      </c>
      <c r="F772" s="32">
        <v>1</v>
      </c>
      <c r="G772" s="32">
        <v>23</v>
      </c>
    </row>
    <row r="773" spans="2:7">
      <c r="B773" s="25" t="s">
        <v>488</v>
      </c>
      <c r="C773" s="32">
        <v>0</v>
      </c>
      <c r="D773" s="32">
        <v>4</v>
      </c>
      <c r="E773" s="32">
        <v>17</v>
      </c>
      <c r="F773" s="32">
        <v>0</v>
      </c>
      <c r="G773" s="32">
        <v>21</v>
      </c>
    </row>
    <row r="774" spans="2:7">
      <c r="B774" s="25" t="s">
        <v>489</v>
      </c>
      <c r="C774" s="32">
        <v>0</v>
      </c>
      <c r="D774" s="32">
        <f>$D$91</f>
        <v>4</v>
      </c>
      <c r="E774" s="32">
        <f>$E$91</f>
        <v>18</v>
      </c>
      <c r="F774" s="32">
        <f>$F$91</f>
        <v>0</v>
      </c>
      <c r="G774" s="32">
        <f>$G$91</f>
        <v>22</v>
      </c>
    </row>
    <row r="775" spans="2:7">
      <c r="B775" s="25" t="s">
        <v>490</v>
      </c>
      <c r="C775" s="32">
        <v>0</v>
      </c>
      <c r="D775" s="32">
        <v>7</v>
      </c>
      <c r="E775" s="32">
        <v>15</v>
      </c>
      <c r="F775" s="32">
        <v>2</v>
      </c>
      <c r="G775" s="32">
        <v>24</v>
      </c>
    </row>
    <row r="776" spans="2:7">
      <c r="B776" s="25" t="s">
        <v>491</v>
      </c>
      <c r="C776" s="32">
        <v>0</v>
      </c>
      <c r="D776" s="32">
        <v>6</v>
      </c>
      <c r="E776" s="32">
        <v>11</v>
      </c>
      <c r="F776" s="32">
        <v>3</v>
      </c>
      <c r="G776" s="32">
        <v>20</v>
      </c>
    </row>
    <row r="777" spans="2:7">
      <c r="B777" s="25" t="s">
        <v>492</v>
      </c>
      <c r="C777" s="32">
        <v>0</v>
      </c>
      <c r="D777" s="32">
        <v>9</v>
      </c>
      <c r="E777" s="32">
        <v>24</v>
      </c>
      <c r="F777" s="32">
        <v>3</v>
      </c>
      <c r="G777" s="32">
        <v>36</v>
      </c>
    </row>
    <row r="778" spans="2:7">
      <c r="B778" s="25" t="s">
        <v>493</v>
      </c>
      <c r="C778" s="32">
        <v>0</v>
      </c>
      <c r="D778" s="32">
        <v>4</v>
      </c>
      <c r="E778" s="32">
        <v>12</v>
      </c>
      <c r="F778" s="32">
        <v>1</v>
      </c>
      <c r="G778" s="32">
        <v>17</v>
      </c>
    </row>
    <row r="779" spans="2:7">
      <c r="B779" s="25" t="s">
        <v>494</v>
      </c>
      <c r="C779" s="32">
        <v>0</v>
      </c>
      <c r="D779" s="32">
        <v>5</v>
      </c>
      <c r="E779" s="32">
        <v>20</v>
      </c>
      <c r="F779" s="32">
        <v>1</v>
      </c>
      <c r="G779" s="32">
        <v>26</v>
      </c>
    </row>
    <row r="780" spans="2:7">
      <c r="B780" s="25" t="s">
        <v>495</v>
      </c>
      <c r="C780" s="32">
        <v>0</v>
      </c>
      <c r="D780" s="32">
        <v>9</v>
      </c>
      <c r="E780" s="32">
        <v>19</v>
      </c>
      <c r="F780" s="32">
        <v>0</v>
      </c>
      <c r="G780" s="32">
        <v>28</v>
      </c>
    </row>
    <row r="781" spans="2:7">
      <c r="B781" s="25" t="s">
        <v>496</v>
      </c>
      <c r="C781" s="32">
        <v>0</v>
      </c>
      <c r="D781" s="32">
        <v>6</v>
      </c>
      <c r="E781" s="32">
        <v>19</v>
      </c>
      <c r="F781" s="32">
        <v>4</v>
      </c>
      <c r="G781" s="32">
        <v>29</v>
      </c>
    </row>
    <row r="782" spans="2:7">
      <c r="B782" s="25" t="s">
        <v>497</v>
      </c>
      <c r="C782" s="32">
        <v>0</v>
      </c>
      <c r="D782" s="32">
        <v>8</v>
      </c>
      <c r="E782" s="32">
        <v>19</v>
      </c>
      <c r="F782" s="32">
        <v>6</v>
      </c>
      <c r="G782" s="32">
        <v>33</v>
      </c>
    </row>
    <row r="783" spans="2:7">
      <c r="B783" s="25" t="s">
        <v>498</v>
      </c>
      <c r="C783" s="32">
        <v>0</v>
      </c>
      <c r="D783" s="32">
        <v>0</v>
      </c>
      <c r="E783" s="32">
        <v>10</v>
      </c>
      <c r="F783" s="32">
        <v>2</v>
      </c>
      <c r="G783" s="32">
        <v>12</v>
      </c>
    </row>
    <row r="784" spans="2:7">
      <c r="B784" s="25" t="s">
        <v>499</v>
      </c>
      <c r="C784" s="32">
        <v>0</v>
      </c>
      <c r="D784" s="32">
        <v>2</v>
      </c>
      <c r="E784" s="32">
        <v>16</v>
      </c>
      <c r="F784" s="32">
        <v>1</v>
      </c>
      <c r="G784" s="32">
        <v>19</v>
      </c>
    </row>
    <row r="785" spans="2:7">
      <c r="B785" s="25" t="s">
        <v>500</v>
      </c>
      <c r="C785" s="32">
        <v>0</v>
      </c>
      <c r="D785" s="32">
        <v>10</v>
      </c>
      <c r="E785" s="32">
        <v>24</v>
      </c>
      <c r="F785" s="32">
        <v>8</v>
      </c>
      <c r="G785" s="32">
        <v>42</v>
      </c>
    </row>
    <row r="786" spans="2:7">
      <c r="B786" s="25" t="s">
        <v>501</v>
      </c>
      <c r="C786" s="32">
        <v>0</v>
      </c>
      <c r="D786" s="32">
        <v>3</v>
      </c>
      <c r="E786" s="32">
        <v>9</v>
      </c>
      <c r="F786" s="32">
        <v>5</v>
      </c>
      <c r="G786" s="32">
        <v>17</v>
      </c>
    </row>
    <row r="787" spans="2:7">
      <c r="B787" s="25" t="s">
        <v>502</v>
      </c>
      <c r="C787" s="32">
        <v>0</v>
      </c>
      <c r="D787" s="32">
        <v>5</v>
      </c>
      <c r="E787" s="32">
        <v>10</v>
      </c>
      <c r="F787" s="32">
        <v>0</v>
      </c>
      <c r="G787" s="32">
        <v>15</v>
      </c>
    </row>
    <row r="788" spans="2:7">
      <c r="B788" s="25" t="s">
        <v>503</v>
      </c>
      <c r="C788" s="32">
        <v>0</v>
      </c>
      <c r="D788" s="32">
        <v>6</v>
      </c>
      <c r="E788" s="32">
        <v>25</v>
      </c>
      <c r="F788" s="32">
        <v>2</v>
      </c>
      <c r="G788" s="32">
        <v>33</v>
      </c>
    </row>
    <row r="789" spans="2:7">
      <c r="B789" s="25" t="s">
        <v>504</v>
      </c>
      <c r="C789" s="32">
        <v>0</v>
      </c>
      <c r="D789" s="32">
        <f>$D$91</f>
        <v>4</v>
      </c>
      <c r="E789" s="32">
        <f>$E$91</f>
        <v>18</v>
      </c>
      <c r="F789" s="32">
        <f>$F$91</f>
        <v>0</v>
      </c>
      <c r="G789" s="32">
        <f>$G$91</f>
        <v>22</v>
      </c>
    </row>
    <row r="790" spans="2:7">
      <c r="B790" s="25" t="s">
        <v>505</v>
      </c>
      <c r="C790" s="32">
        <v>0</v>
      </c>
      <c r="D790" s="32">
        <v>3</v>
      </c>
      <c r="E790" s="32">
        <v>16</v>
      </c>
      <c r="F790" s="32">
        <v>4</v>
      </c>
      <c r="G790" s="32">
        <v>23</v>
      </c>
    </row>
    <row r="791" spans="2:7">
      <c r="B791" s="25" t="s">
        <v>506</v>
      </c>
      <c r="C791" s="32">
        <v>0</v>
      </c>
      <c r="D791" s="32">
        <v>3</v>
      </c>
      <c r="E791" s="32">
        <v>18</v>
      </c>
      <c r="F791" s="32">
        <v>2</v>
      </c>
      <c r="G791" s="32">
        <v>23</v>
      </c>
    </row>
    <row r="792" spans="2:7">
      <c r="B792" s="25" t="s">
        <v>507</v>
      </c>
      <c r="C792" s="32">
        <v>0</v>
      </c>
      <c r="D792" s="32">
        <v>7</v>
      </c>
      <c r="E792" s="32">
        <v>19</v>
      </c>
      <c r="F792" s="32">
        <v>8</v>
      </c>
      <c r="G792" s="32">
        <v>34</v>
      </c>
    </row>
    <row r="793" spans="2:7">
      <c r="B793" s="25" t="s">
        <v>508</v>
      </c>
      <c r="C793" s="32">
        <v>0</v>
      </c>
      <c r="D793" s="32">
        <f>$D$91</f>
        <v>4</v>
      </c>
      <c r="E793" s="32">
        <f>$E$91</f>
        <v>18</v>
      </c>
      <c r="F793" s="32">
        <f>$F$91</f>
        <v>0</v>
      </c>
      <c r="G793" s="32">
        <f>$G$91</f>
        <v>22</v>
      </c>
    </row>
    <row r="794" spans="2:7">
      <c r="B794" s="25" t="s">
        <v>509</v>
      </c>
      <c r="C794" s="32">
        <v>0</v>
      </c>
      <c r="D794" s="32">
        <v>5</v>
      </c>
      <c r="E794" s="32">
        <v>20</v>
      </c>
      <c r="F794" s="32">
        <v>6</v>
      </c>
      <c r="G794" s="32">
        <v>31</v>
      </c>
    </row>
    <row r="795" spans="2:7">
      <c r="B795" s="25" t="s">
        <v>510</v>
      </c>
      <c r="C795" s="32">
        <v>0</v>
      </c>
      <c r="D795" s="32">
        <v>6</v>
      </c>
      <c r="E795" s="32">
        <v>12</v>
      </c>
      <c r="F795" s="32">
        <v>4</v>
      </c>
      <c r="G795" s="32">
        <v>22</v>
      </c>
    </row>
    <row r="796" spans="2:7">
      <c r="B796" s="25" t="s">
        <v>961</v>
      </c>
      <c r="C796" s="32">
        <v>0</v>
      </c>
      <c r="D796" s="32">
        <v>7</v>
      </c>
      <c r="E796" s="32">
        <v>11</v>
      </c>
      <c r="F796" s="32">
        <v>4</v>
      </c>
      <c r="G796" s="32">
        <v>22</v>
      </c>
    </row>
    <row r="797" spans="2:7">
      <c r="B797" s="25" t="s">
        <v>963</v>
      </c>
      <c r="C797" s="32">
        <v>0</v>
      </c>
      <c r="D797" s="32">
        <v>8</v>
      </c>
      <c r="E797" s="32">
        <v>25</v>
      </c>
      <c r="F797" s="32">
        <v>7</v>
      </c>
      <c r="G797" s="32">
        <v>40</v>
      </c>
    </row>
    <row r="798" spans="2:7">
      <c r="B798" s="25" t="s">
        <v>965</v>
      </c>
      <c r="C798" s="32">
        <v>0</v>
      </c>
      <c r="D798" s="32">
        <v>8</v>
      </c>
      <c r="E798" s="32">
        <v>22</v>
      </c>
      <c r="F798" s="32">
        <v>4</v>
      </c>
      <c r="G798" s="32">
        <v>34</v>
      </c>
    </row>
    <row r="799" spans="2:7">
      <c r="B799" s="25" t="s">
        <v>967</v>
      </c>
      <c r="C799" s="32">
        <v>0</v>
      </c>
      <c r="D799" s="32">
        <v>8</v>
      </c>
      <c r="E799" s="32">
        <v>21</v>
      </c>
      <c r="F799" s="32">
        <v>2</v>
      </c>
      <c r="G799" s="32">
        <v>31</v>
      </c>
    </row>
    <row r="800" spans="2:7">
      <c r="B800" s="25" t="s">
        <v>970</v>
      </c>
      <c r="C800" s="32">
        <v>0</v>
      </c>
      <c r="D800" s="32">
        <v>9</v>
      </c>
      <c r="E800" s="32">
        <v>17</v>
      </c>
      <c r="F800" s="32">
        <v>5</v>
      </c>
      <c r="G800" s="32">
        <v>31</v>
      </c>
    </row>
    <row r="801" spans="2:7">
      <c r="B801" s="25" t="s">
        <v>972</v>
      </c>
      <c r="C801" s="32">
        <v>0</v>
      </c>
      <c r="D801" s="32">
        <v>12</v>
      </c>
      <c r="E801" s="32">
        <v>19</v>
      </c>
      <c r="F801" s="32">
        <v>10</v>
      </c>
      <c r="G801" s="32">
        <v>41</v>
      </c>
    </row>
    <row r="802" spans="2:7">
      <c r="B802" s="25" t="s">
        <v>973</v>
      </c>
      <c r="C802" s="32">
        <v>0</v>
      </c>
      <c r="D802" s="32">
        <v>6</v>
      </c>
      <c r="E802" s="32">
        <v>19</v>
      </c>
      <c r="F802" s="32">
        <v>5</v>
      </c>
      <c r="G802" s="32">
        <v>30</v>
      </c>
    </row>
    <row r="803" spans="2:7">
      <c r="B803" s="25" t="s">
        <v>976</v>
      </c>
      <c r="C803" s="32">
        <v>0</v>
      </c>
      <c r="D803" s="32">
        <v>5</v>
      </c>
      <c r="E803" s="32">
        <v>14</v>
      </c>
      <c r="F803" s="32">
        <v>3</v>
      </c>
      <c r="G803" s="32">
        <v>22</v>
      </c>
    </row>
    <row r="804" spans="2:7">
      <c r="B804" s="25" t="s">
        <v>979</v>
      </c>
      <c r="C804" s="32">
        <v>0</v>
      </c>
      <c r="D804" s="32">
        <v>11</v>
      </c>
      <c r="E804" s="32">
        <v>18</v>
      </c>
      <c r="F804" s="32">
        <v>4</v>
      </c>
      <c r="G804" s="32">
        <v>33</v>
      </c>
    </row>
    <row r="805" spans="2:7">
      <c r="B805" s="25" t="s">
        <v>981</v>
      </c>
      <c r="C805" s="32">
        <v>0</v>
      </c>
      <c r="D805" s="32">
        <v>19</v>
      </c>
      <c r="E805" s="32">
        <v>20</v>
      </c>
      <c r="F805" s="32">
        <v>1</v>
      </c>
      <c r="G805" s="32">
        <v>40</v>
      </c>
    </row>
    <row r="806" spans="2:7">
      <c r="B806" s="25" t="s">
        <v>984</v>
      </c>
      <c r="C806" s="32">
        <v>0</v>
      </c>
      <c r="D806" s="32">
        <v>2</v>
      </c>
      <c r="E806" s="32">
        <v>7</v>
      </c>
      <c r="F806" s="32">
        <v>0</v>
      </c>
      <c r="G806" s="32">
        <v>9</v>
      </c>
    </row>
    <row r="807" spans="2:7">
      <c r="B807" s="25" t="s">
        <v>986</v>
      </c>
      <c r="C807" s="32">
        <v>0</v>
      </c>
      <c r="D807" s="32">
        <v>7</v>
      </c>
      <c r="E807" s="32">
        <v>28</v>
      </c>
      <c r="F807" s="32">
        <v>4</v>
      </c>
      <c r="G807" s="32">
        <v>39</v>
      </c>
    </row>
    <row r="808" spans="2:7">
      <c r="B808" s="25" t="s">
        <v>988</v>
      </c>
      <c r="C808" s="32">
        <v>0</v>
      </c>
      <c r="D808" s="32">
        <v>6</v>
      </c>
      <c r="E808" s="32">
        <v>16</v>
      </c>
      <c r="F808" s="32">
        <v>2</v>
      </c>
      <c r="G808" s="32">
        <v>24</v>
      </c>
    </row>
    <row r="809" spans="2:7">
      <c r="B809" s="25" t="s">
        <v>990</v>
      </c>
      <c r="C809" s="32">
        <v>0</v>
      </c>
      <c r="D809" s="32">
        <v>6</v>
      </c>
      <c r="E809" s="32">
        <v>21</v>
      </c>
      <c r="F809" s="32">
        <v>0</v>
      </c>
      <c r="G809" s="32">
        <v>27</v>
      </c>
    </row>
    <row r="810" spans="2:7">
      <c r="B810" s="25" t="s">
        <v>991</v>
      </c>
      <c r="C810" s="32">
        <v>0</v>
      </c>
      <c r="D810" s="32">
        <v>13</v>
      </c>
      <c r="E810" s="32">
        <v>22</v>
      </c>
      <c r="F810" s="32">
        <v>3</v>
      </c>
      <c r="G810" s="32">
        <v>38</v>
      </c>
    </row>
    <row r="811" spans="2:7">
      <c r="B811" s="25" t="s">
        <v>994</v>
      </c>
      <c r="C811" s="32">
        <v>0</v>
      </c>
      <c r="D811" s="32">
        <v>6</v>
      </c>
      <c r="E811" s="32">
        <v>31</v>
      </c>
      <c r="F811" s="32">
        <v>3</v>
      </c>
      <c r="G811" s="32">
        <v>40</v>
      </c>
    </row>
    <row r="812" spans="2:7">
      <c r="B812" s="25" t="s">
        <v>995</v>
      </c>
      <c r="C812" s="32">
        <v>0</v>
      </c>
      <c r="D812" s="32">
        <v>4</v>
      </c>
      <c r="E812" s="32">
        <v>26</v>
      </c>
      <c r="F812" s="32">
        <v>1</v>
      </c>
      <c r="G812" s="32">
        <v>31</v>
      </c>
    </row>
    <row r="813" spans="2:7">
      <c r="B813" s="25" t="s">
        <v>997</v>
      </c>
      <c r="C813" s="32">
        <v>0</v>
      </c>
      <c r="D813" s="32">
        <v>2</v>
      </c>
      <c r="E813" s="32">
        <v>15</v>
      </c>
      <c r="F813" s="32">
        <v>1</v>
      </c>
      <c r="G813" s="32">
        <v>18</v>
      </c>
    </row>
    <row r="814" spans="2:7">
      <c r="B814" s="25" t="s">
        <v>999</v>
      </c>
      <c r="C814" s="32">
        <v>0</v>
      </c>
      <c r="D814" s="32">
        <v>7</v>
      </c>
      <c r="E814" s="32">
        <v>19</v>
      </c>
      <c r="F814" s="32">
        <v>1</v>
      </c>
      <c r="G814" s="32">
        <v>27</v>
      </c>
    </row>
    <row r="815" spans="2:7">
      <c r="B815" s="25" t="s">
        <v>1001</v>
      </c>
      <c r="C815" s="32">
        <v>0</v>
      </c>
      <c r="D815" s="32">
        <v>7</v>
      </c>
      <c r="E815" s="32">
        <v>19</v>
      </c>
      <c r="F815" s="32">
        <v>1</v>
      </c>
      <c r="G815" s="32">
        <v>27</v>
      </c>
    </row>
    <row r="816" spans="2:7">
      <c r="B816" s="25" t="s">
        <v>1002</v>
      </c>
      <c r="C816" s="32">
        <v>0</v>
      </c>
      <c r="D816" s="32">
        <v>10</v>
      </c>
      <c r="E816" s="32">
        <v>29</v>
      </c>
      <c r="F816" s="32">
        <v>2</v>
      </c>
      <c r="G816" s="32">
        <v>41</v>
      </c>
    </row>
    <row r="817" spans="2:7">
      <c r="B817" s="25" t="s">
        <v>1006</v>
      </c>
      <c r="C817" s="32">
        <v>0</v>
      </c>
      <c r="D817" s="32">
        <v>5</v>
      </c>
      <c r="E817" s="32">
        <v>31</v>
      </c>
      <c r="F817" s="32">
        <v>4</v>
      </c>
      <c r="G817" s="32">
        <v>40</v>
      </c>
    </row>
    <row r="818" spans="2:7">
      <c r="B818" s="25" t="s">
        <v>1007</v>
      </c>
      <c r="C818" s="32">
        <v>0</v>
      </c>
      <c r="D818" s="32">
        <v>5</v>
      </c>
      <c r="E818" s="32">
        <v>32</v>
      </c>
      <c r="F818" s="32">
        <v>4</v>
      </c>
      <c r="G818" s="32">
        <v>41</v>
      </c>
    </row>
    <row r="819" spans="2:7">
      <c r="B819" s="25" t="s">
        <v>1009</v>
      </c>
      <c r="C819" s="32">
        <v>0</v>
      </c>
      <c r="D819" s="32">
        <v>2</v>
      </c>
      <c r="E819" s="32">
        <v>23</v>
      </c>
      <c r="F819" s="32">
        <v>3</v>
      </c>
      <c r="G819" s="32">
        <v>28</v>
      </c>
    </row>
    <row r="820" spans="2:7">
      <c r="B820" s="25" t="s">
        <v>1011</v>
      </c>
      <c r="C820" s="32">
        <v>0</v>
      </c>
      <c r="D820" s="32">
        <v>19</v>
      </c>
      <c r="E820" s="32">
        <v>30</v>
      </c>
      <c r="F820" s="32">
        <v>6</v>
      </c>
      <c r="G820" s="32">
        <v>55</v>
      </c>
    </row>
    <row r="821" spans="2:7">
      <c r="B821" s="25" t="s">
        <v>1013</v>
      </c>
      <c r="C821" s="32">
        <v>0</v>
      </c>
      <c r="D821" s="32">
        <v>9</v>
      </c>
      <c r="E821" s="32">
        <v>21</v>
      </c>
      <c r="F821" s="32">
        <v>5</v>
      </c>
      <c r="G821" s="32">
        <v>35</v>
      </c>
    </row>
    <row r="822" spans="2:7">
      <c r="B822" s="25" t="s">
        <v>1016</v>
      </c>
      <c r="C822" s="32">
        <v>0</v>
      </c>
      <c r="D822" s="32">
        <v>3</v>
      </c>
      <c r="E822" s="32">
        <v>27</v>
      </c>
      <c r="F822" s="32">
        <v>6</v>
      </c>
      <c r="G822" s="32">
        <v>36</v>
      </c>
    </row>
    <row r="823" spans="2:7">
      <c r="B823" s="25" t="s">
        <v>1017</v>
      </c>
      <c r="C823" s="32">
        <v>0</v>
      </c>
      <c r="D823" s="32">
        <v>3</v>
      </c>
      <c r="E823" s="32">
        <v>28</v>
      </c>
      <c r="F823" s="32">
        <v>4</v>
      </c>
      <c r="G823" s="32">
        <v>35</v>
      </c>
    </row>
    <row r="824" spans="2:7">
      <c r="B824" s="25" t="s">
        <v>1020</v>
      </c>
      <c r="C824" s="32">
        <v>0</v>
      </c>
      <c r="D824" s="32">
        <v>2</v>
      </c>
      <c r="E824" s="32">
        <v>10</v>
      </c>
      <c r="F824" s="32">
        <v>1</v>
      </c>
      <c r="G824" s="32">
        <v>13</v>
      </c>
    </row>
    <row r="825" spans="2:7">
      <c r="B825" s="25" t="s">
        <v>1021</v>
      </c>
      <c r="C825" s="32">
        <v>0</v>
      </c>
      <c r="D825" s="32">
        <v>2</v>
      </c>
      <c r="E825" s="32">
        <v>10</v>
      </c>
      <c r="F825" s="32">
        <v>1</v>
      </c>
      <c r="G825" s="32">
        <v>13</v>
      </c>
    </row>
    <row r="826" spans="2:7">
      <c r="B826" s="25" t="s">
        <v>1023</v>
      </c>
      <c r="C826" s="32">
        <v>0</v>
      </c>
      <c r="D826" s="32">
        <v>8</v>
      </c>
      <c r="E826" s="32">
        <v>24</v>
      </c>
      <c r="F826" s="32">
        <v>1</v>
      </c>
      <c r="G826" s="32">
        <v>33</v>
      </c>
    </row>
    <row r="827" spans="2:7">
      <c r="B827" s="25" t="s">
        <v>1026</v>
      </c>
      <c r="C827" s="32">
        <v>0</v>
      </c>
      <c r="D827" s="32">
        <v>8</v>
      </c>
      <c r="E827" s="32">
        <v>24</v>
      </c>
      <c r="F827" s="32">
        <v>1</v>
      </c>
      <c r="G827" s="32">
        <v>33</v>
      </c>
    </row>
    <row r="828" spans="2:7">
      <c r="B828" s="25" t="s">
        <v>1027</v>
      </c>
      <c r="C828" s="32">
        <v>0</v>
      </c>
      <c r="D828" s="32">
        <v>8</v>
      </c>
      <c r="E828" s="32">
        <v>24</v>
      </c>
      <c r="F828" s="32">
        <v>1</v>
      </c>
      <c r="G828" s="32">
        <v>33</v>
      </c>
    </row>
    <row r="829" spans="2:7">
      <c r="B829" s="25" t="s">
        <v>1029</v>
      </c>
      <c r="C829" s="32">
        <v>0</v>
      </c>
      <c r="D829" s="32">
        <v>9</v>
      </c>
      <c r="E829" s="32">
        <v>23</v>
      </c>
      <c r="F829" s="32">
        <v>2</v>
      </c>
      <c r="G829" s="32">
        <v>34</v>
      </c>
    </row>
    <row r="830" spans="2:7">
      <c r="B830" s="25" t="s">
        <v>1031</v>
      </c>
      <c r="C830" s="32">
        <v>0</v>
      </c>
      <c r="D830" s="32">
        <v>7</v>
      </c>
      <c r="E830" s="32">
        <v>40</v>
      </c>
      <c r="F830" s="32">
        <v>3</v>
      </c>
      <c r="G830" s="32">
        <v>50</v>
      </c>
    </row>
    <row r="831" spans="2:7">
      <c r="B831" s="25" t="s">
        <v>1033</v>
      </c>
      <c r="C831" s="32">
        <v>0</v>
      </c>
      <c r="D831" s="32">
        <v>7</v>
      </c>
      <c r="E831" s="32">
        <v>23</v>
      </c>
      <c r="F831" s="32">
        <v>3</v>
      </c>
      <c r="G831" s="32">
        <v>33</v>
      </c>
    </row>
    <row r="832" spans="2:7">
      <c r="B832" s="25" t="s">
        <v>1035</v>
      </c>
      <c r="C832" s="32">
        <v>0</v>
      </c>
      <c r="D832" s="32">
        <v>12</v>
      </c>
      <c r="E832" s="32">
        <v>24</v>
      </c>
      <c r="F832" s="32">
        <v>3</v>
      </c>
      <c r="G832" s="32">
        <v>39</v>
      </c>
    </row>
    <row r="833" spans="2:7">
      <c r="B833" s="25" t="s">
        <v>1037</v>
      </c>
      <c r="C833" s="32">
        <v>0</v>
      </c>
      <c r="D833" s="32">
        <v>7</v>
      </c>
      <c r="E833" s="32">
        <v>15</v>
      </c>
      <c r="F833" s="32">
        <v>2</v>
      </c>
      <c r="G833" s="32">
        <v>24</v>
      </c>
    </row>
    <row r="834" spans="2:7">
      <c r="B834" s="25" t="s">
        <v>1039</v>
      </c>
      <c r="C834" s="32">
        <v>0</v>
      </c>
      <c r="D834" s="32">
        <v>10</v>
      </c>
      <c r="E834" s="32">
        <v>19</v>
      </c>
      <c r="F834" s="32">
        <v>1</v>
      </c>
      <c r="G834" s="32">
        <v>30</v>
      </c>
    </row>
    <row r="835" spans="2:7">
      <c r="B835" s="25" t="s">
        <v>1042</v>
      </c>
      <c r="C835" s="32">
        <v>0</v>
      </c>
      <c r="D835" s="32">
        <v>5</v>
      </c>
      <c r="E835" s="32">
        <v>26</v>
      </c>
      <c r="F835" s="32">
        <v>4</v>
      </c>
      <c r="G835" s="32">
        <v>35</v>
      </c>
    </row>
    <row r="836" spans="2:7">
      <c r="B836" s="25" t="s">
        <v>1045</v>
      </c>
      <c r="C836" s="32">
        <v>0</v>
      </c>
      <c r="D836" s="32">
        <v>6</v>
      </c>
      <c r="E836" s="32">
        <v>33</v>
      </c>
      <c r="F836" s="32">
        <v>5</v>
      </c>
      <c r="G836" s="32">
        <v>44</v>
      </c>
    </row>
    <row r="837" spans="2:7">
      <c r="B837" s="25" t="s">
        <v>1048</v>
      </c>
      <c r="C837" s="32">
        <v>0</v>
      </c>
      <c r="D837" s="32">
        <v>4</v>
      </c>
      <c r="E837" s="32">
        <v>20</v>
      </c>
      <c r="F837" s="32">
        <v>5</v>
      </c>
      <c r="G837" s="32">
        <v>29</v>
      </c>
    </row>
    <row r="838" spans="2:7">
      <c r="B838" s="368" t="s">
        <v>1051</v>
      </c>
      <c r="C838" s="32">
        <v>0</v>
      </c>
      <c r="D838" s="32">
        <v>5</v>
      </c>
      <c r="E838" s="32">
        <v>8</v>
      </c>
      <c r="F838" s="32">
        <v>3</v>
      </c>
      <c r="G838" s="32">
        <v>16</v>
      </c>
    </row>
    <row r="839" spans="2:7">
      <c r="B839" s="25" t="s">
        <v>1053</v>
      </c>
      <c r="C839" s="32">
        <v>0</v>
      </c>
      <c r="D839" s="32">
        <v>9</v>
      </c>
      <c r="E839" s="32">
        <v>13</v>
      </c>
      <c r="F839" s="32">
        <v>5</v>
      </c>
      <c r="G839" s="32">
        <v>27</v>
      </c>
    </row>
    <row r="840" spans="2:7">
      <c r="B840" s="25" t="s">
        <v>1057</v>
      </c>
      <c r="C840" s="32">
        <v>0</v>
      </c>
      <c r="D840" s="32">
        <v>3</v>
      </c>
      <c r="E840" s="32">
        <v>17</v>
      </c>
      <c r="F840" s="32">
        <v>5</v>
      </c>
      <c r="G840" s="32">
        <v>25</v>
      </c>
    </row>
    <row r="841" spans="2:7">
      <c r="B841" s="25" t="s">
        <v>1060</v>
      </c>
      <c r="C841" s="32">
        <v>0</v>
      </c>
      <c r="D841" s="32">
        <v>6</v>
      </c>
      <c r="E841" s="32">
        <v>25</v>
      </c>
      <c r="F841" s="32">
        <v>7</v>
      </c>
      <c r="G841" s="32">
        <v>38</v>
      </c>
    </row>
    <row r="842" spans="2:7">
      <c r="B842" s="25" t="s">
        <v>1063</v>
      </c>
      <c r="C842" s="32">
        <v>0</v>
      </c>
      <c r="D842" s="32">
        <v>8</v>
      </c>
      <c r="E842" s="32">
        <v>19</v>
      </c>
      <c r="F842" s="32">
        <v>6</v>
      </c>
      <c r="G842" s="32">
        <v>33</v>
      </c>
    </row>
    <row r="843" spans="2:7">
      <c r="B843" s="25" t="s">
        <v>1066</v>
      </c>
      <c r="C843" s="32">
        <v>0</v>
      </c>
      <c r="D843" s="32">
        <v>2</v>
      </c>
      <c r="E843" s="32">
        <v>15</v>
      </c>
      <c r="F843" s="32">
        <v>5</v>
      </c>
      <c r="G843" s="32">
        <v>22</v>
      </c>
    </row>
    <row r="844" spans="2:7">
      <c r="B844" s="25" t="s">
        <v>1078</v>
      </c>
      <c r="C844" s="32">
        <v>0</v>
      </c>
      <c r="D844" s="32">
        <v>6</v>
      </c>
      <c r="E844" s="32">
        <v>20</v>
      </c>
      <c r="F844" s="32">
        <v>8</v>
      </c>
      <c r="G844" s="32">
        <v>34</v>
      </c>
    </row>
    <row r="845" spans="2:7">
      <c r="B845" s="25" t="s">
        <v>1082</v>
      </c>
      <c r="C845" s="32">
        <v>0</v>
      </c>
      <c r="D845" s="32">
        <v>9</v>
      </c>
      <c r="E845" s="32">
        <v>16</v>
      </c>
      <c r="F845" s="32">
        <v>3</v>
      </c>
      <c r="G845" s="32">
        <v>28</v>
      </c>
    </row>
    <row r="846" spans="2:7">
      <c r="B846" s="25" t="s">
        <v>1085</v>
      </c>
      <c r="C846" s="32">
        <v>0</v>
      </c>
      <c r="D846" s="32">
        <v>13</v>
      </c>
      <c r="E846" s="32">
        <v>15</v>
      </c>
      <c r="F846" s="32">
        <v>5</v>
      </c>
      <c r="G846" s="32">
        <v>33</v>
      </c>
    </row>
    <row r="847" spans="2:7">
      <c r="B847" s="25" t="s">
        <v>1087</v>
      </c>
      <c r="C847" s="32">
        <v>0</v>
      </c>
      <c r="D847" s="32">
        <v>9</v>
      </c>
      <c r="E847" s="32">
        <v>13</v>
      </c>
      <c r="F847" s="32">
        <v>7</v>
      </c>
      <c r="G847" s="32">
        <v>29</v>
      </c>
    </row>
    <row r="848" spans="2:7">
      <c r="B848" s="25" t="s">
        <v>1090</v>
      </c>
      <c r="C848" s="32">
        <v>0</v>
      </c>
      <c r="D848" s="32">
        <v>7</v>
      </c>
      <c r="E848" s="32">
        <v>13</v>
      </c>
      <c r="F848" s="32">
        <v>4</v>
      </c>
      <c r="G848" s="32">
        <v>24</v>
      </c>
    </row>
    <row r="849" spans="2:7">
      <c r="B849" s="25" t="s">
        <v>1093</v>
      </c>
      <c r="C849" s="32">
        <v>0</v>
      </c>
      <c r="D849" s="32">
        <v>11</v>
      </c>
      <c r="E849" s="32">
        <v>13</v>
      </c>
      <c r="F849" s="32">
        <v>1</v>
      </c>
      <c r="G849" s="32">
        <v>25</v>
      </c>
    </row>
    <row r="850" spans="2:7">
      <c r="B850" s="25" t="s">
        <v>1096</v>
      </c>
      <c r="C850" s="32">
        <v>0</v>
      </c>
      <c r="D850" s="32">
        <v>13</v>
      </c>
      <c r="E850" s="32">
        <v>32</v>
      </c>
      <c r="F850" s="32">
        <v>5</v>
      </c>
      <c r="G850" s="32">
        <v>50</v>
      </c>
    </row>
    <row r="851" spans="2:7">
      <c r="B851" s="25" t="s">
        <v>1114</v>
      </c>
      <c r="C851" s="32">
        <v>0</v>
      </c>
      <c r="D851" s="32">
        <v>14</v>
      </c>
      <c r="E851" s="32">
        <v>25</v>
      </c>
      <c r="F851" s="32">
        <v>1</v>
      </c>
      <c r="G851" s="32">
        <v>40</v>
      </c>
    </row>
    <row r="852" spans="2:7">
      <c r="B852" s="25" t="s">
        <v>1117</v>
      </c>
      <c r="C852" s="32">
        <v>0</v>
      </c>
      <c r="D852" s="32">
        <v>11</v>
      </c>
      <c r="E852" s="32">
        <v>25</v>
      </c>
      <c r="F852" s="32">
        <v>8</v>
      </c>
      <c r="G852" s="32">
        <v>44</v>
      </c>
    </row>
    <row r="853" spans="2:7">
      <c r="B853" s="25" t="s">
        <v>1120</v>
      </c>
      <c r="C853" s="32">
        <v>0</v>
      </c>
      <c r="D853" s="32">
        <v>8</v>
      </c>
      <c r="E853" s="32">
        <v>26</v>
      </c>
      <c r="F853" s="32">
        <v>5</v>
      </c>
      <c r="G853" s="32">
        <v>39</v>
      </c>
    </row>
    <row r="854" spans="2:7">
      <c r="B854" s="25" t="s">
        <v>1123</v>
      </c>
      <c r="C854" s="32">
        <v>0</v>
      </c>
      <c r="D854" s="32">
        <v>9</v>
      </c>
      <c r="E854" s="32">
        <v>35</v>
      </c>
      <c r="F854" s="32">
        <v>3</v>
      </c>
      <c r="G854" s="32">
        <v>47</v>
      </c>
    </row>
    <row r="855" spans="2:7">
      <c r="B855" s="25" t="s">
        <v>1126</v>
      </c>
      <c r="C855" s="32">
        <v>0</v>
      </c>
      <c r="D855" s="32">
        <v>4</v>
      </c>
      <c r="E855" s="32">
        <v>34</v>
      </c>
      <c r="F855" s="32">
        <v>2</v>
      </c>
      <c r="G855" s="32">
        <v>40</v>
      </c>
    </row>
    <row r="856" spans="2:7">
      <c r="B856" s="25" t="s">
        <v>1130</v>
      </c>
      <c r="C856" s="32">
        <v>0</v>
      </c>
      <c r="D856" s="32">
        <v>4</v>
      </c>
      <c r="E856" s="32">
        <v>34</v>
      </c>
      <c r="F856" s="32">
        <v>2</v>
      </c>
      <c r="G856" s="32">
        <v>40</v>
      </c>
    </row>
    <row r="857" spans="2:7">
      <c r="B857" s="25" t="s">
        <v>1132</v>
      </c>
      <c r="C857" s="32">
        <v>0</v>
      </c>
      <c r="D857" s="32">
        <v>4</v>
      </c>
      <c r="E857" s="32">
        <v>34</v>
      </c>
      <c r="F857" s="32">
        <v>2</v>
      </c>
      <c r="G857" s="32">
        <v>40</v>
      </c>
    </row>
    <row r="858" spans="2:7">
      <c r="B858" s="25" t="s">
        <v>1134</v>
      </c>
      <c r="C858" s="32">
        <v>0</v>
      </c>
      <c r="D858" s="32">
        <v>13</v>
      </c>
      <c r="E858" s="32">
        <v>36</v>
      </c>
      <c r="F858" s="32">
        <v>11</v>
      </c>
      <c r="G858" s="32">
        <v>60</v>
      </c>
    </row>
    <row r="859" spans="2:7">
      <c r="B859" s="25" t="s">
        <v>1138</v>
      </c>
      <c r="C859" s="32">
        <v>0</v>
      </c>
      <c r="D859" s="32">
        <v>14</v>
      </c>
      <c r="E859" s="32">
        <v>32</v>
      </c>
      <c r="F859" s="32">
        <v>2</v>
      </c>
      <c r="G859" s="32">
        <v>48</v>
      </c>
    </row>
    <row r="860" spans="2:7">
      <c r="B860" s="25" t="s">
        <v>1141</v>
      </c>
      <c r="C860" s="32">
        <v>0</v>
      </c>
      <c r="D860" s="32">
        <v>20</v>
      </c>
      <c r="E860" s="32">
        <v>33</v>
      </c>
      <c r="F860" s="32">
        <v>2</v>
      </c>
      <c r="G860" s="32">
        <v>55</v>
      </c>
    </row>
    <row r="861" spans="2:7">
      <c r="B861" s="25" t="s">
        <v>1144</v>
      </c>
      <c r="C861" s="32">
        <v>0</v>
      </c>
      <c r="D861" s="32">
        <v>4</v>
      </c>
      <c r="E861" s="32">
        <v>9</v>
      </c>
      <c r="F861" s="32">
        <v>1</v>
      </c>
      <c r="G861" s="32">
        <v>14</v>
      </c>
    </row>
    <row r="862" spans="2:7">
      <c r="B862" s="25" t="s">
        <v>1147</v>
      </c>
      <c r="C862" s="32">
        <v>0</v>
      </c>
      <c r="D862" s="32">
        <v>12</v>
      </c>
      <c r="E862" s="32">
        <v>25</v>
      </c>
      <c r="F862" s="32">
        <v>1</v>
      </c>
      <c r="G862" s="32">
        <v>38</v>
      </c>
    </row>
    <row r="863" spans="2:7">
      <c r="B863" s="25" t="s">
        <v>1154</v>
      </c>
      <c r="C863" s="32">
        <v>0</v>
      </c>
      <c r="D863" s="32">
        <v>8</v>
      </c>
      <c r="E863" s="32">
        <v>28</v>
      </c>
      <c r="F863" s="32">
        <v>1</v>
      </c>
      <c r="G863" s="32">
        <v>37</v>
      </c>
    </row>
    <row r="864" spans="2:7">
      <c r="B864" s="25" t="s">
        <v>1162</v>
      </c>
      <c r="C864" s="32">
        <v>2</v>
      </c>
      <c r="D864" s="32">
        <v>3</v>
      </c>
      <c r="E864" s="32">
        <v>18</v>
      </c>
      <c r="F864" s="32">
        <v>3</v>
      </c>
      <c r="G864" s="32">
        <v>24</v>
      </c>
    </row>
    <row r="865" spans="1:7">
      <c r="B865" s="25" t="s">
        <v>1172</v>
      </c>
      <c r="C865" s="32">
        <v>4</v>
      </c>
      <c r="D865" s="32">
        <v>6</v>
      </c>
      <c r="E865" s="32">
        <v>24</v>
      </c>
      <c r="F865" s="32">
        <v>4</v>
      </c>
      <c r="G865" s="32">
        <v>34</v>
      </c>
    </row>
    <row r="866" spans="1:7">
      <c r="B866" s="25" t="s">
        <v>1177</v>
      </c>
      <c r="C866" s="32">
        <v>4</v>
      </c>
      <c r="D866" s="32">
        <v>12</v>
      </c>
      <c r="E866" s="32">
        <v>27</v>
      </c>
      <c r="F866" s="32">
        <v>2</v>
      </c>
      <c r="G866" s="32">
        <v>41</v>
      </c>
    </row>
    <row r="867" spans="1:7">
      <c r="B867" s="25" t="s">
        <v>1180</v>
      </c>
      <c r="C867" s="32">
        <v>7</v>
      </c>
      <c r="D867" s="32">
        <v>5</v>
      </c>
      <c r="E867" s="32">
        <v>22</v>
      </c>
      <c r="F867" s="32">
        <v>4</v>
      </c>
      <c r="G867" s="32">
        <v>31</v>
      </c>
    </row>
    <row r="868" spans="1:7">
      <c r="B868" s="25" t="s">
        <v>1182</v>
      </c>
      <c r="C868" s="32">
        <v>0</v>
      </c>
      <c r="D868" s="32">
        <v>2</v>
      </c>
      <c r="E868" s="32">
        <v>2</v>
      </c>
      <c r="F868" s="32">
        <v>0</v>
      </c>
      <c r="G868" s="32">
        <v>4</v>
      </c>
    </row>
    <row r="869" spans="1:7">
      <c r="B869" s="25" t="s">
        <v>1187</v>
      </c>
      <c r="C869" s="32">
        <v>6</v>
      </c>
      <c r="D869" s="32">
        <v>13</v>
      </c>
      <c r="E869" s="32">
        <v>21</v>
      </c>
      <c r="F869" s="32">
        <v>3</v>
      </c>
      <c r="G869" s="32">
        <v>37</v>
      </c>
    </row>
    <row r="870" spans="1:7">
      <c r="B870" s="25" t="s">
        <v>1189</v>
      </c>
      <c r="C870" s="32">
        <v>2</v>
      </c>
      <c r="D870" s="32">
        <v>10</v>
      </c>
      <c r="E870" s="32">
        <v>18</v>
      </c>
      <c r="F870" s="32">
        <v>4</v>
      </c>
      <c r="G870" s="32">
        <v>32</v>
      </c>
    </row>
    <row r="871" spans="1:7">
      <c r="B871" s="25" t="s">
        <v>1194</v>
      </c>
      <c r="C871" s="32">
        <v>2</v>
      </c>
      <c r="D871" s="32">
        <v>12</v>
      </c>
      <c r="E871" s="32">
        <v>25</v>
      </c>
      <c r="F871" s="32">
        <v>3</v>
      </c>
      <c r="G871" s="32">
        <v>40</v>
      </c>
    </row>
    <row r="872" spans="1:7">
      <c r="B872" s="25" t="s">
        <v>1197</v>
      </c>
      <c r="C872" s="32">
        <v>2</v>
      </c>
      <c r="D872" s="32">
        <v>17</v>
      </c>
      <c r="E872" s="32">
        <v>23</v>
      </c>
      <c r="F872" s="32">
        <v>4</v>
      </c>
      <c r="G872" s="32">
        <v>44</v>
      </c>
    </row>
    <row r="873" spans="1:7">
      <c r="A873" s="341"/>
      <c r="B873" s="25" t="s">
        <v>1200</v>
      </c>
      <c r="C873" s="32">
        <v>4</v>
      </c>
      <c r="D873" s="32">
        <v>9</v>
      </c>
      <c r="E873" s="32">
        <v>15</v>
      </c>
      <c r="F873" s="32">
        <v>2</v>
      </c>
      <c r="G873" s="32">
        <v>26</v>
      </c>
    </row>
    <row r="874" spans="1:7">
      <c r="A874" s="341"/>
      <c r="B874" s="25" t="s">
        <v>1204</v>
      </c>
      <c r="C874" s="32">
        <v>1</v>
      </c>
      <c r="D874" s="32">
        <v>13</v>
      </c>
      <c r="E874" s="32">
        <v>16</v>
      </c>
      <c r="F874" s="32">
        <v>1</v>
      </c>
      <c r="G874" s="32">
        <v>30</v>
      </c>
    </row>
    <row r="875" spans="1:7">
      <c r="A875" s="341"/>
      <c r="B875" s="25" t="s">
        <v>1207</v>
      </c>
      <c r="C875" s="32">
        <v>5</v>
      </c>
      <c r="D875" s="32">
        <v>15</v>
      </c>
      <c r="E875" s="32">
        <v>26</v>
      </c>
      <c r="F875" s="32">
        <v>1</v>
      </c>
      <c r="G875" s="32">
        <v>42</v>
      </c>
    </row>
    <row r="876" spans="1:7">
      <c r="A876" s="358"/>
      <c r="B876" s="25" t="s">
        <v>1209</v>
      </c>
      <c r="C876" s="32">
        <v>1</v>
      </c>
      <c r="D876" s="32">
        <v>14</v>
      </c>
      <c r="E876" s="32">
        <v>11</v>
      </c>
      <c r="F876" s="32">
        <v>0</v>
      </c>
      <c r="G876" s="32">
        <v>26</v>
      </c>
    </row>
    <row r="877" spans="1:7">
      <c r="A877" s="358"/>
      <c r="B877" s="25" t="s">
        <v>1215</v>
      </c>
      <c r="C877" s="32">
        <v>1</v>
      </c>
      <c r="D877" s="32">
        <v>3</v>
      </c>
      <c r="E877" s="32">
        <v>9</v>
      </c>
      <c r="F877" s="32">
        <v>0</v>
      </c>
      <c r="G877" s="32">
        <v>12</v>
      </c>
    </row>
    <row r="878" spans="1:7">
      <c r="A878" s="358"/>
      <c r="B878" s="25" t="s">
        <v>1216</v>
      </c>
      <c r="C878" s="32">
        <v>2</v>
      </c>
      <c r="D878" s="32">
        <v>13</v>
      </c>
      <c r="E878" s="32">
        <v>13</v>
      </c>
      <c r="F878" s="32">
        <v>3</v>
      </c>
      <c r="G878" s="32">
        <v>29</v>
      </c>
    </row>
    <row r="879" spans="1:7">
      <c r="A879" s="358"/>
      <c r="B879" s="25" t="s">
        <v>1218</v>
      </c>
      <c r="C879" s="32">
        <v>8</v>
      </c>
      <c r="D879" s="32">
        <v>11</v>
      </c>
      <c r="E879" s="32">
        <v>12</v>
      </c>
      <c r="F879" s="32">
        <v>0</v>
      </c>
      <c r="G879" s="32">
        <v>23</v>
      </c>
    </row>
    <row r="880" spans="1:7">
      <c r="A880" s="358"/>
      <c r="B880" s="25" t="s">
        <v>1222</v>
      </c>
      <c r="C880" s="32">
        <v>1</v>
      </c>
      <c r="D880" s="32">
        <v>10</v>
      </c>
      <c r="E880" s="32">
        <v>18</v>
      </c>
      <c r="F880" s="32">
        <v>6</v>
      </c>
      <c r="G880" s="32">
        <v>34</v>
      </c>
    </row>
    <row r="881" spans="1:7">
      <c r="A881" s="358"/>
      <c r="B881" s="25" t="s">
        <v>1225</v>
      </c>
      <c r="C881" s="32">
        <v>1</v>
      </c>
      <c r="D881" s="32">
        <v>7</v>
      </c>
      <c r="E881" s="32">
        <v>17</v>
      </c>
      <c r="F881" s="32">
        <v>5</v>
      </c>
      <c r="G881" s="32">
        <v>29</v>
      </c>
    </row>
    <row r="882" spans="1:7">
      <c r="A882" s="358"/>
      <c r="B882" s="25" t="s">
        <v>1229</v>
      </c>
      <c r="C882" s="32">
        <v>1</v>
      </c>
      <c r="D882" s="32">
        <v>7</v>
      </c>
      <c r="E882" s="32">
        <v>14</v>
      </c>
      <c r="F882" s="32">
        <v>2</v>
      </c>
      <c r="G882" s="32">
        <v>23</v>
      </c>
    </row>
    <row r="883" spans="1:7">
      <c r="A883" s="358"/>
      <c r="B883" s="368" t="s">
        <v>1232</v>
      </c>
      <c r="C883" s="32">
        <v>3</v>
      </c>
      <c r="D883" s="32">
        <v>5</v>
      </c>
      <c r="E883" s="32">
        <v>8</v>
      </c>
      <c r="F883" s="32">
        <v>2</v>
      </c>
      <c r="G883" s="32">
        <v>15</v>
      </c>
    </row>
    <row r="884" spans="1:7">
      <c r="A884" s="358"/>
      <c r="B884" s="368" t="s">
        <v>1235</v>
      </c>
      <c r="C884" s="32">
        <v>5</v>
      </c>
      <c r="D884" s="32">
        <v>13</v>
      </c>
      <c r="E884" s="32">
        <v>13</v>
      </c>
      <c r="F884" s="32">
        <v>1</v>
      </c>
      <c r="G884" s="32">
        <v>27</v>
      </c>
    </row>
    <row r="885" spans="1:7">
      <c r="A885" s="358"/>
      <c r="B885" s="368" t="s">
        <v>1239</v>
      </c>
      <c r="C885" s="32">
        <v>0</v>
      </c>
      <c r="D885" s="32">
        <v>17</v>
      </c>
      <c r="E885" s="32">
        <v>14</v>
      </c>
      <c r="F885" s="32">
        <v>2</v>
      </c>
      <c r="G885" s="32">
        <v>33</v>
      </c>
    </row>
    <row r="886" spans="1:7">
      <c r="A886" s="358"/>
      <c r="B886" s="368" t="s">
        <v>1242</v>
      </c>
      <c r="C886" s="32">
        <v>4</v>
      </c>
      <c r="D886" s="32">
        <v>7</v>
      </c>
      <c r="E886" s="32">
        <v>6</v>
      </c>
      <c r="F886" s="32">
        <v>3</v>
      </c>
      <c r="G886" s="32">
        <v>16</v>
      </c>
    </row>
    <row r="887" spans="1:7">
      <c r="A887" s="358"/>
      <c r="B887" s="368" t="s">
        <v>1245</v>
      </c>
      <c r="C887" s="32">
        <v>1</v>
      </c>
      <c r="D887" s="32">
        <v>2</v>
      </c>
      <c r="E887" s="32">
        <v>14</v>
      </c>
      <c r="F887" s="32">
        <v>4</v>
      </c>
      <c r="G887" s="32">
        <v>20</v>
      </c>
    </row>
    <row r="888" spans="1:7">
      <c r="A888" s="358"/>
      <c r="B888" s="368" t="s">
        <v>1247</v>
      </c>
      <c r="C888" s="32">
        <v>5</v>
      </c>
      <c r="D888" s="32">
        <v>5</v>
      </c>
      <c r="E888" s="32">
        <v>16</v>
      </c>
      <c r="F888" s="32">
        <v>0</v>
      </c>
      <c r="G888" s="32">
        <v>21</v>
      </c>
    </row>
    <row r="889" spans="1:7">
      <c r="A889" s="358"/>
      <c r="B889" s="368" t="s">
        <v>1249</v>
      </c>
      <c r="C889" s="32">
        <v>7</v>
      </c>
      <c r="D889" s="32">
        <v>7</v>
      </c>
      <c r="E889" s="32">
        <v>24</v>
      </c>
      <c r="F889" s="32">
        <v>1</v>
      </c>
      <c r="G889" s="32">
        <v>32</v>
      </c>
    </row>
    <row r="890" spans="1:7">
      <c r="A890" s="358"/>
      <c r="B890" s="368" t="s">
        <v>1251</v>
      </c>
      <c r="C890" s="32">
        <v>0</v>
      </c>
      <c r="D890" s="32">
        <v>5</v>
      </c>
      <c r="E890" s="32">
        <v>9</v>
      </c>
      <c r="F890" s="32">
        <v>0</v>
      </c>
      <c r="G890" s="32">
        <v>14</v>
      </c>
    </row>
    <row r="891" spans="1:7">
      <c r="A891" s="358"/>
      <c r="B891" s="368" t="s">
        <v>1253</v>
      </c>
      <c r="C891" s="32">
        <v>1</v>
      </c>
      <c r="D891" s="32">
        <v>9</v>
      </c>
      <c r="E891" s="32">
        <v>12</v>
      </c>
      <c r="F891" s="32">
        <v>0</v>
      </c>
      <c r="G891" s="32">
        <v>21</v>
      </c>
    </row>
    <row r="892" spans="1:7">
      <c r="A892" s="358"/>
      <c r="B892" s="368" t="s">
        <v>1255</v>
      </c>
      <c r="C892" s="32">
        <v>3</v>
      </c>
      <c r="D892" s="32">
        <v>6</v>
      </c>
      <c r="E892" s="32">
        <v>15</v>
      </c>
      <c r="F892" s="32">
        <v>3</v>
      </c>
      <c r="G892" s="32">
        <v>24</v>
      </c>
    </row>
    <row r="893" spans="1:7">
      <c r="A893" s="358"/>
      <c r="B893" s="368" t="s">
        <v>1257</v>
      </c>
      <c r="C893" s="32">
        <v>2</v>
      </c>
      <c r="D893" s="32">
        <v>17</v>
      </c>
      <c r="E893" s="32">
        <v>20</v>
      </c>
      <c r="F893" s="32">
        <v>2</v>
      </c>
      <c r="G893" s="32">
        <v>39</v>
      </c>
    </row>
    <row r="894" spans="1:7">
      <c r="A894" s="384"/>
      <c r="B894" s="389" t="s">
        <v>1259</v>
      </c>
      <c r="C894" s="390">
        <v>1</v>
      </c>
      <c r="D894" s="390">
        <v>10</v>
      </c>
      <c r="E894" s="390">
        <v>19</v>
      </c>
      <c r="F894" s="390">
        <v>1</v>
      </c>
      <c r="G894" s="390">
        <v>30</v>
      </c>
    </row>
    <row r="895" spans="1:7">
      <c r="A895" s="384"/>
      <c r="B895" s="389" t="s">
        <v>1262</v>
      </c>
      <c r="C895" s="390">
        <v>1</v>
      </c>
      <c r="D895" s="390">
        <v>10</v>
      </c>
      <c r="E895" s="390">
        <v>16</v>
      </c>
      <c r="F895" s="390">
        <v>3</v>
      </c>
      <c r="G895" s="390">
        <v>29</v>
      </c>
    </row>
    <row r="896" spans="1:7">
      <c r="A896" s="384"/>
      <c r="B896" s="389" t="s">
        <v>1263</v>
      </c>
      <c r="C896" s="390">
        <v>2</v>
      </c>
      <c r="D896" s="390">
        <v>12</v>
      </c>
      <c r="E896" s="390">
        <v>19</v>
      </c>
      <c r="F896" s="390">
        <v>2</v>
      </c>
      <c r="G896" s="390">
        <v>33</v>
      </c>
    </row>
    <row r="897" spans="1:7">
      <c r="A897" s="384"/>
      <c r="B897" s="389" t="s">
        <v>1267</v>
      </c>
      <c r="C897" s="390">
        <f>$C$91</f>
        <v>3</v>
      </c>
      <c r="D897" s="390">
        <f>$D$91</f>
        <v>4</v>
      </c>
      <c r="E897" s="390">
        <f>$E$91</f>
        <v>18</v>
      </c>
      <c r="F897" s="390">
        <f>$F$91</f>
        <v>0</v>
      </c>
      <c r="G897" s="390">
        <f>$G$91</f>
        <v>22</v>
      </c>
    </row>
    <row r="899" spans="1:7">
      <c r="B899" s="33" t="s">
        <v>511</v>
      </c>
      <c r="C899" s="34">
        <f>SUM(C897-C896)/C896</f>
        <v>0.5</v>
      </c>
      <c r="D899" s="34">
        <f t="shared" ref="D899:G899" si="3">SUM(D897-D896)/D896</f>
        <v>-0.66666666666666663</v>
      </c>
      <c r="E899" s="34">
        <f t="shared" si="3"/>
        <v>-5.2631578947368418E-2</v>
      </c>
      <c r="F899" s="34">
        <f t="shared" si="3"/>
        <v>-1</v>
      </c>
      <c r="G899" s="34">
        <f t="shared" si="3"/>
        <v>-0.33333333333333331</v>
      </c>
    </row>
    <row r="900" spans="1:7">
      <c r="B900" s="33" t="s">
        <v>512</v>
      </c>
      <c r="C900" s="34">
        <f>SUM(C897-C894)/C894</f>
        <v>2</v>
      </c>
      <c r="D900" s="34">
        <f t="shared" ref="D900:G900" si="4">SUM(D897-D894)/D894</f>
        <v>-0.6</v>
      </c>
      <c r="E900" s="34">
        <f t="shared" si="4"/>
        <v>-5.2631578947368418E-2</v>
      </c>
      <c r="F900" s="34">
        <f t="shared" si="4"/>
        <v>-1</v>
      </c>
      <c r="G900" s="34">
        <f t="shared" si="4"/>
        <v>-0.26666666666666666</v>
      </c>
    </row>
  </sheetData>
  <sheetProtection selectLockedCells="1" selectUnlockedCells="1"/>
  <pageMargins left="0.75" right="0.75" top="1" bottom="1" header="0.51180555555555551" footer="0.51180555555555551"/>
  <pageSetup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dimension ref="A2:T1089"/>
  <sheetViews>
    <sheetView showGridLines="0" topLeftCell="A173" zoomScale="70" zoomScaleNormal="70" zoomScalePageLayoutView="85" workbookViewId="0">
      <selection activeCell="C216" sqref="C216"/>
    </sheetView>
  </sheetViews>
  <sheetFormatPr defaultColWidth="8.85546875" defaultRowHeight="11.25"/>
  <cols>
    <col min="1" max="1" width="34.85546875" style="40" customWidth="1"/>
    <col min="2" max="3" width="20" style="14" customWidth="1"/>
    <col min="4" max="4" width="16.140625" style="15" customWidth="1"/>
    <col min="5" max="5" width="23.28515625" style="15" bestFit="1" customWidth="1"/>
    <col min="6" max="6" width="23.140625" style="15" bestFit="1" customWidth="1"/>
    <col min="7" max="9" width="19" style="15" customWidth="1"/>
    <col min="10" max="10" width="16.140625" style="14" bestFit="1" customWidth="1"/>
    <col min="11" max="11" width="11.5703125" style="14" bestFit="1" customWidth="1"/>
    <col min="12" max="12" width="10.42578125" style="14" bestFit="1" customWidth="1"/>
    <col min="13" max="16384" width="8.85546875" style="14"/>
  </cols>
  <sheetData>
    <row r="2" spans="1:20" s="121" customFormat="1" ht="22.5">
      <c r="A2" s="132" t="s">
        <v>21</v>
      </c>
    </row>
    <row r="3" spans="1:20" s="119" customFormat="1" ht="16.5">
      <c r="A3" s="122" t="s">
        <v>1266</v>
      </c>
    </row>
    <row r="5" spans="1:20">
      <c r="J5" s="370"/>
      <c r="K5" s="370"/>
      <c r="L5" s="370"/>
      <c r="M5" s="370"/>
      <c r="N5" s="370"/>
      <c r="O5" s="370"/>
      <c r="P5" s="370"/>
      <c r="Q5" s="370"/>
      <c r="R5" s="370"/>
    </row>
    <row r="6" spans="1:20" ht="15">
      <c r="A6" s="133" t="s">
        <v>173</v>
      </c>
      <c r="J6" s="370"/>
      <c r="K6" s="370"/>
      <c r="L6" s="370"/>
      <c r="M6" s="370"/>
      <c r="N6" s="370"/>
      <c r="O6" s="370"/>
      <c r="P6" s="370"/>
      <c r="Q6" s="370"/>
      <c r="R6" s="370"/>
      <c r="S6" s="370"/>
      <c r="T6" s="370"/>
    </row>
    <row r="7" spans="1:20" ht="12.75">
      <c r="J7" s="370"/>
      <c r="K7" s="370"/>
      <c r="L7" s="370"/>
      <c r="M7" s="370"/>
      <c r="N7" s="370"/>
      <c r="O7" s="376"/>
      <c r="P7" s="376"/>
      <c r="Q7" s="376"/>
      <c r="R7" s="370"/>
      <c r="S7" s="370"/>
      <c r="T7" s="370"/>
    </row>
    <row r="8" spans="1:20" ht="12.75">
      <c r="A8" s="40" t="s">
        <v>151</v>
      </c>
      <c r="B8" s="17"/>
      <c r="C8" s="18" t="s">
        <v>1072</v>
      </c>
      <c r="D8" s="18" t="s">
        <v>152</v>
      </c>
      <c r="E8" s="18" t="s">
        <v>153</v>
      </c>
      <c r="F8" s="18" t="s">
        <v>154</v>
      </c>
      <c r="G8" s="18" t="s">
        <v>1098</v>
      </c>
      <c r="H8" s="101" t="s">
        <v>1100</v>
      </c>
      <c r="I8" s="18"/>
      <c r="Q8" s="382"/>
      <c r="R8" s="370"/>
      <c r="S8" s="370"/>
      <c r="T8" s="370"/>
    </row>
    <row r="9" spans="1:20" ht="12.75">
      <c r="A9" s="49" t="s">
        <v>555</v>
      </c>
      <c r="B9" s="18" t="s">
        <v>156</v>
      </c>
      <c r="C9" s="18" t="s">
        <v>1073</v>
      </c>
      <c r="D9" s="19" t="s">
        <v>157</v>
      </c>
      <c r="E9" s="19" t="s">
        <v>158</v>
      </c>
      <c r="F9" s="19" t="s">
        <v>1102</v>
      </c>
      <c r="G9" s="18" t="s">
        <v>1099</v>
      </c>
      <c r="H9" s="101" t="s">
        <v>1101</v>
      </c>
      <c r="I9" s="18" t="s">
        <v>160</v>
      </c>
      <c r="Q9" s="382"/>
      <c r="R9" s="370"/>
      <c r="S9" s="370"/>
      <c r="T9" s="370"/>
    </row>
    <row r="10" spans="1:20" ht="12.75">
      <c r="B10" s="17"/>
      <c r="C10" s="17"/>
      <c r="D10" s="18"/>
      <c r="E10" s="18"/>
      <c r="F10" s="18"/>
      <c r="G10" s="18"/>
      <c r="H10" s="18"/>
      <c r="I10" s="18"/>
      <c r="Q10" s="382"/>
      <c r="R10" s="370"/>
      <c r="S10" s="370"/>
      <c r="T10" s="370"/>
    </row>
    <row r="11" spans="1:20" ht="12.75">
      <c r="A11" s="40" t="s">
        <v>553</v>
      </c>
      <c r="C11" s="15">
        <v>0</v>
      </c>
      <c r="D11" s="15">
        <v>0</v>
      </c>
      <c r="E11" s="15">
        <v>0</v>
      </c>
      <c r="F11" s="15">
        <v>1</v>
      </c>
      <c r="G11" s="15">
        <v>0</v>
      </c>
      <c r="H11" s="15">
        <v>0</v>
      </c>
      <c r="I11" s="15">
        <f>F11+G11+H11+E11+C11+D11</f>
        <v>1</v>
      </c>
      <c r="Q11" s="382"/>
      <c r="R11" s="370"/>
      <c r="S11" s="370"/>
      <c r="T11" s="370"/>
    </row>
    <row r="12" spans="1:20" ht="12.75">
      <c r="A12" s="40" t="s">
        <v>162</v>
      </c>
      <c r="C12" s="385">
        <v>0</v>
      </c>
      <c r="D12" s="15">
        <v>6</v>
      </c>
      <c r="E12" s="15">
        <v>4</v>
      </c>
      <c r="F12" s="15">
        <v>1</v>
      </c>
      <c r="G12" s="385">
        <v>0</v>
      </c>
      <c r="H12" s="385">
        <v>0</v>
      </c>
      <c r="I12" s="15">
        <f>F12+G12+H12+E12+C12+D12</f>
        <v>11</v>
      </c>
      <c r="Q12" s="382"/>
      <c r="R12" s="370"/>
      <c r="S12" s="370"/>
      <c r="T12" s="370"/>
    </row>
    <row r="13" spans="1:20" ht="12.75">
      <c r="Q13" s="382"/>
      <c r="R13" s="370"/>
      <c r="S13" s="370"/>
      <c r="T13" s="370"/>
    </row>
    <row r="14" spans="1:20" ht="12.75">
      <c r="Q14" s="382"/>
      <c r="R14" s="370"/>
      <c r="S14" s="370"/>
      <c r="T14" s="370"/>
    </row>
    <row r="15" spans="1:20" ht="12.75">
      <c r="A15" s="40" t="s">
        <v>151</v>
      </c>
      <c r="B15" s="17"/>
      <c r="C15" s="18" t="s">
        <v>1072</v>
      </c>
      <c r="D15" s="18" t="s">
        <v>152</v>
      </c>
      <c r="E15" s="18" t="s">
        <v>153</v>
      </c>
      <c r="F15" s="18" t="s">
        <v>154</v>
      </c>
      <c r="G15" s="18" t="s">
        <v>1098</v>
      </c>
      <c r="H15" s="101" t="s">
        <v>1100</v>
      </c>
      <c r="I15" s="18"/>
      <c r="Q15" s="382"/>
      <c r="R15" s="370"/>
      <c r="S15" s="370"/>
      <c r="T15" s="370"/>
    </row>
    <row r="16" spans="1:20" ht="12.75">
      <c r="A16" s="49" t="s">
        <v>556</v>
      </c>
      <c r="B16" s="18" t="s">
        <v>156</v>
      </c>
      <c r="C16" s="18" t="s">
        <v>1073</v>
      </c>
      <c r="D16" s="19" t="s">
        <v>157</v>
      </c>
      <c r="E16" s="19" t="s">
        <v>158</v>
      </c>
      <c r="F16" s="19" t="s">
        <v>1102</v>
      </c>
      <c r="G16" s="18" t="s">
        <v>1099</v>
      </c>
      <c r="H16" s="101" t="s">
        <v>1101</v>
      </c>
      <c r="I16" s="18" t="s">
        <v>160</v>
      </c>
      <c r="Q16" s="382"/>
      <c r="R16" s="370"/>
      <c r="S16" s="370"/>
      <c r="T16" s="370"/>
    </row>
    <row r="17" spans="1:20" ht="12.75">
      <c r="B17" s="17"/>
      <c r="C17" s="17"/>
      <c r="D17" s="18"/>
      <c r="E17" s="18"/>
      <c r="F17" s="18"/>
      <c r="G17" s="18"/>
      <c r="H17" s="18"/>
      <c r="I17" s="18"/>
      <c r="Q17" s="382"/>
      <c r="R17" s="370"/>
      <c r="S17" s="370"/>
      <c r="T17" s="370"/>
    </row>
    <row r="18" spans="1:20" ht="12.75">
      <c r="A18" s="40" t="s">
        <v>553</v>
      </c>
      <c r="C18" s="15">
        <v>0</v>
      </c>
      <c r="D18" s="15">
        <v>2</v>
      </c>
      <c r="E18" s="15">
        <v>6</v>
      </c>
      <c r="F18" s="15">
        <v>9</v>
      </c>
      <c r="G18" s="15">
        <v>0</v>
      </c>
      <c r="H18" s="15">
        <v>0</v>
      </c>
      <c r="I18" s="15">
        <f>F18+G18+H18+E18+C18+D18</f>
        <v>17</v>
      </c>
      <c r="Q18" s="382"/>
      <c r="R18" s="370"/>
      <c r="S18" s="370"/>
      <c r="T18" s="370"/>
    </row>
    <row r="19" spans="1:20" ht="12.75">
      <c r="A19" s="40" t="s">
        <v>162</v>
      </c>
      <c r="C19" s="15">
        <v>0</v>
      </c>
      <c r="D19" s="15">
        <v>3</v>
      </c>
      <c r="E19" s="15">
        <v>10</v>
      </c>
      <c r="F19" s="15">
        <v>7</v>
      </c>
      <c r="G19" s="15">
        <v>0</v>
      </c>
      <c r="H19" s="15">
        <v>0</v>
      </c>
      <c r="I19" s="15">
        <f>F19+G19+H19+E19+C19+D19</f>
        <v>20</v>
      </c>
      <c r="Q19" s="382"/>
      <c r="R19" s="370"/>
      <c r="S19" s="370"/>
    </row>
    <row r="20" spans="1:20" ht="12.75">
      <c r="Q20" s="382"/>
      <c r="R20" s="370"/>
      <c r="S20" s="370"/>
    </row>
    <row r="21" spans="1:20" ht="12.75">
      <c r="Q21" s="382"/>
      <c r="R21" s="370"/>
      <c r="S21" s="370"/>
    </row>
    <row r="22" spans="1:20" ht="12.75">
      <c r="A22" s="40" t="s">
        <v>151</v>
      </c>
      <c r="B22" s="17"/>
      <c r="C22" s="18" t="s">
        <v>1072</v>
      </c>
      <c r="D22" s="18" t="s">
        <v>152</v>
      </c>
      <c r="E22" s="18" t="s">
        <v>153</v>
      </c>
      <c r="F22" s="18" t="s">
        <v>154</v>
      </c>
      <c r="G22" s="18" t="s">
        <v>1098</v>
      </c>
      <c r="H22" s="101" t="s">
        <v>1100</v>
      </c>
      <c r="I22" s="18"/>
      <c r="Q22" s="382"/>
      <c r="R22" s="370"/>
      <c r="S22" s="370"/>
    </row>
    <row r="23" spans="1:20" ht="12.75">
      <c r="A23" s="49" t="s">
        <v>557</v>
      </c>
      <c r="B23" s="18" t="s">
        <v>156</v>
      </c>
      <c r="C23" s="18" t="s">
        <v>1073</v>
      </c>
      <c r="D23" s="19" t="s">
        <v>157</v>
      </c>
      <c r="E23" s="19" t="s">
        <v>158</v>
      </c>
      <c r="F23" s="19" t="s">
        <v>1102</v>
      </c>
      <c r="G23" s="18" t="s">
        <v>1099</v>
      </c>
      <c r="H23" s="101" t="s">
        <v>1101</v>
      </c>
      <c r="I23" s="18" t="s">
        <v>160</v>
      </c>
      <c r="Q23" s="382"/>
      <c r="R23" s="370"/>
      <c r="S23" s="370"/>
    </row>
    <row r="24" spans="1:20">
      <c r="B24" s="17"/>
      <c r="C24" s="17"/>
      <c r="D24" s="18"/>
      <c r="E24" s="18"/>
      <c r="F24" s="18"/>
      <c r="G24" s="18"/>
      <c r="H24" s="18"/>
      <c r="I24" s="18"/>
      <c r="P24" s="370"/>
      <c r="Q24" s="370"/>
      <c r="R24" s="370"/>
    </row>
    <row r="25" spans="1:20">
      <c r="A25" s="40" t="s">
        <v>553</v>
      </c>
      <c r="C25" s="15">
        <v>0</v>
      </c>
      <c r="D25" s="15">
        <v>2</v>
      </c>
      <c r="E25" s="15">
        <v>5</v>
      </c>
      <c r="F25" s="15">
        <v>6</v>
      </c>
      <c r="G25" s="15">
        <v>0</v>
      </c>
      <c r="H25" s="15">
        <v>0</v>
      </c>
      <c r="I25" s="15">
        <f>F25+G25+H25+E25+C25+D25</f>
        <v>13</v>
      </c>
      <c r="P25" s="370"/>
      <c r="Q25" s="370"/>
      <c r="R25" s="370"/>
    </row>
    <row r="26" spans="1:20">
      <c r="A26" s="40" t="s">
        <v>162</v>
      </c>
      <c r="C26" s="15">
        <v>0</v>
      </c>
      <c r="D26" s="15">
        <v>0</v>
      </c>
      <c r="E26" s="15">
        <v>11</v>
      </c>
      <c r="F26" s="15">
        <v>5</v>
      </c>
      <c r="G26" s="15">
        <v>1</v>
      </c>
      <c r="H26" s="15">
        <v>0</v>
      </c>
      <c r="I26" s="15">
        <f>F26+G26+H26+E26+C26+D26</f>
        <v>17</v>
      </c>
      <c r="P26" s="370"/>
      <c r="Q26" s="370"/>
      <c r="R26" s="370"/>
    </row>
    <row r="27" spans="1:20">
      <c r="P27" s="370"/>
      <c r="Q27" s="370"/>
    </row>
    <row r="29" spans="1:20">
      <c r="A29" s="40" t="s">
        <v>151</v>
      </c>
      <c r="B29" s="17"/>
      <c r="C29" s="18" t="s">
        <v>1072</v>
      </c>
      <c r="D29" s="18" t="s">
        <v>152</v>
      </c>
      <c r="E29" s="18" t="s">
        <v>153</v>
      </c>
      <c r="F29" s="18" t="s">
        <v>154</v>
      </c>
      <c r="G29" s="18" t="s">
        <v>1098</v>
      </c>
      <c r="H29" s="101" t="s">
        <v>1100</v>
      </c>
      <c r="I29" s="18"/>
    </row>
    <row r="30" spans="1:20">
      <c r="A30" s="49" t="s">
        <v>558</v>
      </c>
      <c r="B30" s="18" t="s">
        <v>156</v>
      </c>
      <c r="C30" s="18" t="s">
        <v>1073</v>
      </c>
      <c r="D30" s="19" t="s">
        <v>157</v>
      </c>
      <c r="E30" s="19" t="s">
        <v>158</v>
      </c>
      <c r="F30" s="19" t="s">
        <v>1102</v>
      </c>
      <c r="G30" s="18" t="s">
        <v>1099</v>
      </c>
      <c r="H30" s="101" t="s">
        <v>1101</v>
      </c>
      <c r="I30" s="18" t="s">
        <v>160</v>
      </c>
    </row>
    <row r="31" spans="1:20">
      <c r="B31" s="17"/>
      <c r="C31" s="364"/>
      <c r="D31" s="364"/>
      <c r="E31" s="364"/>
      <c r="F31" s="364"/>
      <c r="G31" s="364"/>
      <c r="H31" s="364"/>
      <c r="I31" s="18"/>
    </row>
    <row r="32" spans="1:20">
      <c r="A32" s="40" t="s">
        <v>553</v>
      </c>
      <c r="C32" s="15">
        <v>0</v>
      </c>
      <c r="D32" s="15">
        <v>1</v>
      </c>
      <c r="E32" s="359">
        <v>0</v>
      </c>
      <c r="F32" s="15">
        <v>3</v>
      </c>
      <c r="G32" s="15">
        <v>0</v>
      </c>
      <c r="H32" s="15">
        <v>0</v>
      </c>
      <c r="I32" s="15">
        <f>F32+G32+H32+E32+C32+D32</f>
        <v>4</v>
      </c>
    </row>
    <row r="33" spans="1:9">
      <c r="A33" s="40" t="s">
        <v>162</v>
      </c>
      <c r="C33" s="364">
        <v>3</v>
      </c>
      <c r="D33" s="364">
        <v>5</v>
      </c>
      <c r="E33" s="364">
        <v>14</v>
      </c>
      <c r="F33" s="364">
        <v>10</v>
      </c>
      <c r="G33" s="364">
        <v>0</v>
      </c>
      <c r="H33" s="364">
        <v>0</v>
      </c>
      <c r="I33" s="15">
        <f>F33+G33+H33+E33+C33+D33</f>
        <v>32</v>
      </c>
    </row>
    <row r="36" spans="1:9">
      <c r="A36" s="40" t="s">
        <v>151</v>
      </c>
      <c r="B36" s="17"/>
      <c r="C36" s="18" t="s">
        <v>1072</v>
      </c>
      <c r="D36" s="18" t="s">
        <v>152</v>
      </c>
      <c r="E36" s="18" t="s">
        <v>153</v>
      </c>
      <c r="F36" s="18" t="s">
        <v>154</v>
      </c>
      <c r="G36" s="18" t="s">
        <v>1098</v>
      </c>
      <c r="H36" s="101" t="s">
        <v>1100</v>
      </c>
      <c r="I36" s="18"/>
    </row>
    <row r="37" spans="1:9">
      <c r="A37" s="49" t="s">
        <v>559</v>
      </c>
      <c r="B37" s="18" t="s">
        <v>156</v>
      </c>
      <c r="C37" s="18" t="s">
        <v>1073</v>
      </c>
      <c r="D37" s="19" t="s">
        <v>157</v>
      </c>
      <c r="E37" s="19" t="s">
        <v>158</v>
      </c>
      <c r="F37" s="19" t="s">
        <v>1102</v>
      </c>
      <c r="G37" s="18" t="s">
        <v>1099</v>
      </c>
      <c r="H37" s="101" t="s">
        <v>1101</v>
      </c>
      <c r="I37" s="18" t="s">
        <v>160</v>
      </c>
    </row>
    <row r="38" spans="1:9">
      <c r="B38" s="17"/>
      <c r="C38" s="17"/>
      <c r="D38" s="18"/>
      <c r="E38" s="18"/>
      <c r="F38" s="18"/>
      <c r="G38" s="18"/>
      <c r="H38" s="18"/>
      <c r="I38" s="18"/>
    </row>
    <row r="39" spans="1:9">
      <c r="A39" s="40" t="s">
        <v>553</v>
      </c>
      <c r="C39" s="385">
        <v>0</v>
      </c>
      <c r="D39" s="385">
        <v>0</v>
      </c>
      <c r="E39" s="385">
        <v>0</v>
      </c>
      <c r="F39" s="385">
        <v>0</v>
      </c>
      <c r="G39" s="385">
        <v>0</v>
      </c>
      <c r="H39" s="385">
        <v>0</v>
      </c>
      <c r="I39" s="15">
        <f>F39+G39+H39+E39+C39+D39</f>
        <v>0</v>
      </c>
    </row>
    <row r="40" spans="1:9">
      <c r="A40" s="40" t="s">
        <v>162</v>
      </c>
      <c r="C40" s="385">
        <v>0</v>
      </c>
      <c r="D40" s="385">
        <v>0</v>
      </c>
      <c r="E40" s="385">
        <v>0</v>
      </c>
      <c r="F40" s="385">
        <v>0</v>
      </c>
      <c r="G40" s="385">
        <v>0</v>
      </c>
      <c r="H40" s="385">
        <v>0</v>
      </c>
      <c r="I40" s="15">
        <f>F40+G40+H40+E40+C40+D40</f>
        <v>0</v>
      </c>
    </row>
    <row r="43" spans="1:9">
      <c r="A43" s="40" t="s">
        <v>151</v>
      </c>
      <c r="B43" s="17"/>
      <c r="C43" s="18" t="s">
        <v>1072</v>
      </c>
      <c r="D43" s="18" t="s">
        <v>152</v>
      </c>
      <c r="E43" s="18" t="s">
        <v>153</v>
      </c>
      <c r="F43" s="18" t="s">
        <v>154</v>
      </c>
      <c r="G43" s="18" t="s">
        <v>1098</v>
      </c>
      <c r="H43" s="101" t="s">
        <v>1100</v>
      </c>
      <c r="I43" s="18"/>
    </row>
    <row r="44" spans="1:9">
      <c r="A44" s="49" t="s">
        <v>560</v>
      </c>
      <c r="B44" s="18" t="s">
        <v>156</v>
      </c>
      <c r="C44" s="18" t="s">
        <v>1073</v>
      </c>
      <c r="D44" s="19" t="s">
        <v>157</v>
      </c>
      <c r="E44" s="19" t="s">
        <v>158</v>
      </c>
      <c r="F44" s="19" t="s">
        <v>1102</v>
      </c>
      <c r="G44" s="18" t="s">
        <v>1099</v>
      </c>
      <c r="H44" s="101" t="s">
        <v>1101</v>
      </c>
      <c r="I44" s="18" t="s">
        <v>160</v>
      </c>
    </row>
    <row r="45" spans="1:9">
      <c r="B45" s="17"/>
      <c r="C45" s="15"/>
      <c r="I45" s="18"/>
    </row>
    <row r="46" spans="1:9">
      <c r="A46" s="40" t="s">
        <v>553</v>
      </c>
      <c r="C46" s="359">
        <v>0</v>
      </c>
      <c r="D46" s="359">
        <v>0</v>
      </c>
      <c r="E46" s="359">
        <v>0</v>
      </c>
      <c r="F46" s="359">
        <v>0</v>
      </c>
      <c r="G46" s="359">
        <v>0</v>
      </c>
      <c r="H46" s="359">
        <v>0</v>
      </c>
      <c r="I46" s="15">
        <f>F46+G46+H46+E46+C46+D46</f>
        <v>0</v>
      </c>
    </row>
    <row r="47" spans="1:9">
      <c r="A47" s="40" t="s">
        <v>162</v>
      </c>
      <c r="C47" s="359">
        <v>0</v>
      </c>
      <c r="D47" s="359">
        <v>0</v>
      </c>
      <c r="E47" s="359">
        <v>2</v>
      </c>
      <c r="F47" s="359">
        <v>3</v>
      </c>
      <c r="G47" s="359">
        <v>0</v>
      </c>
      <c r="H47" s="359">
        <v>0</v>
      </c>
      <c r="I47" s="15">
        <f>F47+G47+H47+E47+C47+D47</f>
        <v>5</v>
      </c>
    </row>
    <row r="50" spans="1:9">
      <c r="A50" s="40" t="s">
        <v>151</v>
      </c>
      <c r="B50" s="17"/>
      <c r="C50" s="18" t="s">
        <v>1072</v>
      </c>
      <c r="D50" s="18" t="s">
        <v>152</v>
      </c>
      <c r="E50" s="18" t="s">
        <v>153</v>
      </c>
      <c r="F50" s="18" t="s">
        <v>154</v>
      </c>
      <c r="G50" s="18" t="s">
        <v>1098</v>
      </c>
      <c r="H50" s="101" t="s">
        <v>1100</v>
      </c>
      <c r="I50" s="18"/>
    </row>
    <row r="51" spans="1:9">
      <c r="A51" s="49" t="s">
        <v>561</v>
      </c>
      <c r="B51" s="18" t="s">
        <v>156</v>
      </c>
      <c r="C51" s="18" t="s">
        <v>1073</v>
      </c>
      <c r="D51" s="19" t="s">
        <v>157</v>
      </c>
      <c r="E51" s="19" t="s">
        <v>158</v>
      </c>
      <c r="F51" s="19" t="s">
        <v>1102</v>
      </c>
      <c r="G51" s="18" t="s">
        <v>1099</v>
      </c>
      <c r="H51" s="101" t="s">
        <v>1101</v>
      </c>
      <c r="I51" s="18" t="s">
        <v>160</v>
      </c>
    </row>
    <row r="52" spans="1:9">
      <c r="B52" s="17"/>
      <c r="C52" s="364"/>
      <c r="D52" s="385"/>
      <c r="E52" s="385"/>
      <c r="F52" s="385"/>
      <c r="G52" s="385"/>
      <c r="H52" s="364"/>
      <c r="I52" s="18"/>
    </row>
    <row r="53" spans="1:9">
      <c r="A53" s="40" t="s">
        <v>553</v>
      </c>
      <c r="C53" s="342">
        <v>0</v>
      </c>
      <c r="D53" s="342">
        <v>0</v>
      </c>
      <c r="E53" s="342">
        <v>4</v>
      </c>
      <c r="F53" s="342">
        <v>6</v>
      </c>
      <c r="G53" s="342">
        <v>0</v>
      </c>
      <c r="H53" s="342">
        <v>0</v>
      </c>
      <c r="I53" s="15">
        <f>F53+G53+H53+E53+C53+D53</f>
        <v>10</v>
      </c>
    </row>
    <row r="54" spans="1:9">
      <c r="A54" s="40" t="s">
        <v>162</v>
      </c>
      <c r="C54" s="15">
        <v>0</v>
      </c>
      <c r="D54" s="15">
        <v>1</v>
      </c>
      <c r="E54" s="15">
        <v>25</v>
      </c>
      <c r="F54" s="15">
        <v>21</v>
      </c>
      <c r="G54" s="15">
        <v>0</v>
      </c>
      <c r="H54" s="15">
        <v>0</v>
      </c>
      <c r="I54" s="15">
        <f>F54+G54+H54+E54+C54+D54</f>
        <v>47</v>
      </c>
    </row>
    <row r="57" spans="1:9">
      <c r="A57" s="40" t="s">
        <v>151</v>
      </c>
      <c r="B57" s="17"/>
      <c r="C57" s="18" t="s">
        <v>1072</v>
      </c>
      <c r="D57" s="18" t="s">
        <v>152</v>
      </c>
      <c r="E57" s="18" t="s">
        <v>153</v>
      </c>
      <c r="F57" s="18" t="s">
        <v>154</v>
      </c>
      <c r="G57" s="18" t="s">
        <v>1098</v>
      </c>
      <c r="H57" s="101" t="s">
        <v>1100</v>
      </c>
      <c r="I57" s="18"/>
    </row>
    <row r="58" spans="1:9">
      <c r="A58" s="49" t="s">
        <v>562</v>
      </c>
      <c r="B58" s="18" t="s">
        <v>156</v>
      </c>
      <c r="C58" s="18" t="s">
        <v>1073</v>
      </c>
      <c r="D58" s="19" t="s">
        <v>157</v>
      </c>
      <c r="E58" s="19" t="s">
        <v>158</v>
      </c>
      <c r="F58" s="19" t="s">
        <v>1102</v>
      </c>
      <c r="G58" s="18" t="s">
        <v>1099</v>
      </c>
      <c r="H58" s="101" t="s">
        <v>1101</v>
      </c>
      <c r="I58" s="18" t="s">
        <v>160</v>
      </c>
    </row>
    <row r="59" spans="1:9">
      <c r="B59" s="17"/>
      <c r="C59" s="385"/>
      <c r="D59" s="385"/>
      <c r="E59" s="385"/>
      <c r="F59" s="385"/>
      <c r="G59" s="385"/>
      <c r="H59" s="385"/>
      <c r="I59" s="18"/>
    </row>
    <row r="60" spans="1:9">
      <c r="A60" s="40" t="s">
        <v>553</v>
      </c>
      <c r="C60" s="385">
        <v>0</v>
      </c>
      <c r="D60" s="385">
        <v>0</v>
      </c>
      <c r="E60" s="385">
        <v>2</v>
      </c>
      <c r="F60" s="385">
        <v>0</v>
      </c>
      <c r="G60" s="385">
        <v>0</v>
      </c>
      <c r="H60" s="385">
        <v>0</v>
      </c>
      <c r="I60" s="15">
        <f>F60+G60+H60+E60+C60+D60</f>
        <v>2</v>
      </c>
    </row>
    <row r="61" spans="1:9">
      <c r="A61" s="40" t="s">
        <v>162</v>
      </c>
      <c r="C61" s="15">
        <v>3</v>
      </c>
      <c r="D61" s="15">
        <v>7</v>
      </c>
      <c r="E61" s="15">
        <v>1</v>
      </c>
      <c r="F61" s="15">
        <v>0</v>
      </c>
      <c r="G61" s="15">
        <v>0</v>
      </c>
      <c r="H61" s="15">
        <v>0</v>
      </c>
      <c r="I61" s="15">
        <f>F61+G61+H61+E61+C61+D61</f>
        <v>11</v>
      </c>
    </row>
    <row r="63" spans="1:9">
      <c r="A63" s="40" t="s">
        <v>151</v>
      </c>
      <c r="B63" s="17"/>
      <c r="C63" s="18" t="s">
        <v>1072</v>
      </c>
      <c r="D63" s="18" t="s">
        <v>152</v>
      </c>
      <c r="E63" s="18" t="s">
        <v>153</v>
      </c>
      <c r="F63" s="18" t="s">
        <v>154</v>
      </c>
      <c r="G63" s="18" t="s">
        <v>1098</v>
      </c>
      <c r="H63" s="101" t="s">
        <v>1100</v>
      </c>
      <c r="I63" s="18"/>
    </row>
    <row r="64" spans="1:9">
      <c r="A64" s="49" t="s">
        <v>978</v>
      </c>
      <c r="B64" s="18" t="s">
        <v>156</v>
      </c>
      <c r="C64" s="18" t="s">
        <v>1073</v>
      </c>
      <c r="D64" s="19" t="s">
        <v>157</v>
      </c>
      <c r="E64" s="19" t="s">
        <v>158</v>
      </c>
      <c r="F64" s="19" t="s">
        <v>1102</v>
      </c>
      <c r="G64" s="18" t="s">
        <v>1099</v>
      </c>
      <c r="H64" s="101" t="s">
        <v>1101</v>
      </c>
      <c r="I64" s="18" t="s">
        <v>160</v>
      </c>
    </row>
    <row r="65" spans="1:19">
      <c r="B65" s="17"/>
      <c r="C65" s="17"/>
      <c r="D65" s="18"/>
      <c r="E65" s="18"/>
      <c r="F65" s="18"/>
      <c r="G65" s="18"/>
      <c r="H65" s="18"/>
      <c r="I65" s="18"/>
    </row>
    <row r="66" spans="1:19">
      <c r="A66" s="40" t="s">
        <v>553</v>
      </c>
      <c r="C66" s="15">
        <v>1</v>
      </c>
      <c r="D66" s="15">
        <v>0</v>
      </c>
      <c r="E66" s="15">
        <v>1</v>
      </c>
      <c r="F66" s="15">
        <v>1</v>
      </c>
      <c r="G66" s="15">
        <v>0</v>
      </c>
      <c r="H66" s="15">
        <v>0</v>
      </c>
      <c r="I66" s="15">
        <f>F66+G66+H66+E66+C66+D66</f>
        <v>3</v>
      </c>
    </row>
    <row r="67" spans="1:19">
      <c r="A67" s="40" t="s">
        <v>162</v>
      </c>
      <c r="C67" s="15">
        <v>1</v>
      </c>
      <c r="D67" s="15">
        <v>1</v>
      </c>
      <c r="E67" s="15">
        <v>17</v>
      </c>
      <c r="F67" s="15">
        <v>7</v>
      </c>
      <c r="G67" s="15">
        <v>0</v>
      </c>
      <c r="H67" s="15">
        <v>0</v>
      </c>
      <c r="I67" s="15">
        <f>F67+G67+H67+E67+C67+D67</f>
        <v>26</v>
      </c>
    </row>
    <row r="70" spans="1:19" ht="12.75">
      <c r="A70" s="40" t="s">
        <v>151</v>
      </c>
      <c r="B70" s="17"/>
      <c r="C70" s="18" t="s">
        <v>1072</v>
      </c>
      <c r="D70" s="18" t="s">
        <v>152</v>
      </c>
      <c r="E70" s="18" t="s">
        <v>153</v>
      </c>
      <c r="F70" s="18" t="s">
        <v>154</v>
      </c>
      <c r="G70" s="18" t="s">
        <v>1098</v>
      </c>
      <c r="H70" s="101" t="s">
        <v>1100</v>
      </c>
      <c r="I70" s="18"/>
      <c r="O70" s="397"/>
    </row>
    <row r="71" spans="1:19" ht="12.75">
      <c r="A71" s="49" t="s">
        <v>563</v>
      </c>
      <c r="B71" s="18" t="s">
        <v>156</v>
      </c>
      <c r="C71" s="18" t="s">
        <v>1073</v>
      </c>
      <c r="D71" s="19" t="s">
        <v>157</v>
      </c>
      <c r="E71" s="19" t="s">
        <v>158</v>
      </c>
      <c r="F71" s="19" t="s">
        <v>1102</v>
      </c>
      <c r="G71" s="18" t="s">
        <v>1099</v>
      </c>
      <c r="H71" s="101" t="s">
        <v>1101</v>
      </c>
      <c r="I71" s="18" t="s">
        <v>160</v>
      </c>
      <c r="O71" s="397"/>
      <c r="P71" s="99"/>
      <c r="Q71" s="99"/>
      <c r="R71" s="99"/>
      <c r="S71" s="99"/>
    </row>
    <row r="72" spans="1:19" ht="12.75">
      <c r="B72" s="17"/>
      <c r="C72" s="384"/>
      <c r="D72" s="385"/>
      <c r="E72" s="385"/>
      <c r="F72" s="385"/>
      <c r="G72" s="385"/>
      <c r="H72" s="385"/>
      <c r="I72" s="18"/>
      <c r="O72" s="397"/>
      <c r="P72" s="99"/>
      <c r="Q72" s="99"/>
      <c r="R72" s="99"/>
      <c r="S72" s="99"/>
    </row>
    <row r="73" spans="1:19" ht="12.75">
      <c r="A73" s="40" t="s">
        <v>553</v>
      </c>
      <c r="C73" s="15">
        <v>0</v>
      </c>
      <c r="D73" s="15">
        <v>0</v>
      </c>
      <c r="E73" s="15">
        <v>3</v>
      </c>
      <c r="F73" s="15">
        <v>0</v>
      </c>
      <c r="G73" s="15">
        <v>0</v>
      </c>
      <c r="H73" s="15">
        <v>0</v>
      </c>
      <c r="I73" s="15">
        <f>F73+G73+H73+E73+C73+D73</f>
        <v>3</v>
      </c>
      <c r="O73" s="397"/>
      <c r="P73" s="371"/>
      <c r="Q73" s="371"/>
      <c r="R73" s="371"/>
      <c r="S73" s="99"/>
    </row>
    <row r="74" spans="1:19" ht="12.75">
      <c r="A74" s="40" t="s">
        <v>162</v>
      </c>
      <c r="C74" s="15">
        <v>0</v>
      </c>
      <c r="D74" s="15">
        <v>2</v>
      </c>
      <c r="E74" s="15">
        <v>5</v>
      </c>
      <c r="F74" s="15">
        <v>1</v>
      </c>
      <c r="G74" s="15">
        <v>0</v>
      </c>
      <c r="H74" s="15">
        <v>0</v>
      </c>
      <c r="I74" s="15">
        <f>F74+G74+H74+E74+C74+D74</f>
        <v>8</v>
      </c>
      <c r="O74" s="397"/>
      <c r="P74" s="371"/>
      <c r="Q74" s="371"/>
      <c r="R74" s="371"/>
      <c r="S74" s="99"/>
    </row>
    <row r="75" spans="1:19" ht="12.75">
      <c r="O75" s="397"/>
      <c r="P75" s="371"/>
      <c r="Q75" s="371"/>
      <c r="R75" s="371"/>
      <c r="S75" s="99"/>
    </row>
    <row r="76" spans="1:19" ht="12.75">
      <c r="O76" s="397"/>
      <c r="P76" s="99"/>
    </row>
    <row r="77" spans="1:19" ht="12.75">
      <c r="O77" s="397"/>
      <c r="P77" s="99"/>
    </row>
    <row r="78" spans="1:19" ht="15">
      <c r="A78" s="133" t="s">
        <v>150</v>
      </c>
      <c r="O78" s="397"/>
      <c r="P78" s="99"/>
    </row>
    <row r="79" spans="1:19" ht="12.75">
      <c r="A79" s="40" t="s">
        <v>151</v>
      </c>
      <c r="B79" s="17"/>
      <c r="C79" s="18" t="s">
        <v>1072</v>
      </c>
      <c r="D79" s="18" t="s">
        <v>152</v>
      </c>
      <c r="E79" s="18" t="s">
        <v>153</v>
      </c>
      <c r="F79" s="18" t="s">
        <v>154</v>
      </c>
      <c r="G79" s="18" t="s">
        <v>1098</v>
      </c>
      <c r="H79" s="101" t="s">
        <v>1100</v>
      </c>
      <c r="I79" s="18"/>
      <c r="O79" s="396"/>
      <c r="P79" s="99"/>
    </row>
    <row r="80" spans="1:19" ht="12.75">
      <c r="A80" s="49" t="s">
        <v>564</v>
      </c>
      <c r="B80" s="18" t="s">
        <v>156</v>
      </c>
      <c r="C80" s="18" t="s">
        <v>1073</v>
      </c>
      <c r="D80" s="19" t="s">
        <v>157</v>
      </c>
      <c r="E80" s="19" t="s">
        <v>158</v>
      </c>
      <c r="F80" s="19" t="s">
        <v>1102</v>
      </c>
      <c r="G80" s="18" t="s">
        <v>1099</v>
      </c>
      <c r="H80" s="101" t="s">
        <v>1101</v>
      </c>
      <c r="I80" s="18" t="s">
        <v>160</v>
      </c>
      <c r="O80" s="396"/>
      <c r="P80" s="99"/>
    </row>
    <row r="81" spans="1:16" ht="12.75">
      <c r="B81" s="17"/>
      <c r="C81" s="364"/>
      <c r="D81" s="364"/>
      <c r="E81" s="364"/>
      <c r="F81" s="364"/>
      <c r="G81" s="364"/>
      <c r="H81" s="364"/>
      <c r="I81" s="18"/>
      <c r="O81" s="396"/>
      <c r="P81" s="99"/>
    </row>
    <row r="82" spans="1:16" ht="12.75">
      <c r="A82" s="40" t="s">
        <v>553</v>
      </c>
      <c r="C82" s="364">
        <v>0</v>
      </c>
      <c r="D82" s="364">
        <v>0</v>
      </c>
      <c r="E82" s="364">
        <v>0</v>
      </c>
      <c r="F82" s="15">
        <v>1</v>
      </c>
      <c r="G82" s="15">
        <v>0</v>
      </c>
      <c r="H82" s="15">
        <v>0</v>
      </c>
      <c r="I82" s="15">
        <f>F82+G82+H82+E82+C82+D82</f>
        <v>1</v>
      </c>
      <c r="O82" s="396"/>
      <c r="P82" s="99"/>
    </row>
    <row r="83" spans="1:16" ht="12.75">
      <c r="A83" s="40" t="s">
        <v>162</v>
      </c>
      <c r="C83" s="385">
        <v>0</v>
      </c>
      <c r="D83" s="385">
        <v>0</v>
      </c>
      <c r="E83" s="385">
        <v>0</v>
      </c>
      <c r="F83" s="15">
        <v>5</v>
      </c>
      <c r="G83" s="385">
        <v>0</v>
      </c>
      <c r="H83" s="385">
        <v>0</v>
      </c>
      <c r="I83" s="15">
        <f>F83+G83+H83+E83+C83+D83</f>
        <v>5</v>
      </c>
      <c r="O83" s="396"/>
      <c r="P83" s="99"/>
    </row>
    <row r="84" spans="1:16" ht="12.75">
      <c r="O84" s="396"/>
      <c r="P84" s="99"/>
    </row>
    <row r="85" spans="1:16" ht="12.75">
      <c r="O85" s="396"/>
      <c r="P85" s="99"/>
    </row>
    <row r="86" spans="1:16">
      <c r="A86" s="40" t="s">
        <v>151</v>
      </c>
      <c r="B86" s="17"/>
      <c r="C86" s="18" t="s">
        <v>1072</v>
      </c>
      <c r="D86" s="18" t="s">
        <v>152</v>
      </c>
      <c r="E86" s="18" t="s">
        <v>153</v>
      </c>
      <c r="F86" s="18" t="s">
        <v>154</v>
      </c>
      <c r="G86" s="18" t="s">
        <v>1098</v>
      </c>
      <c r="H86" s="101" t="s">
        <v>1100</v>
      </c>
      <c r="I86" s="18"/>
      <c r="O86" s="99"/>
      <c r="P86" s="99"/>
    </row>
    <row r="87" spans="1:16">
      <c r="A87" s="49" t="s">
        <v>565</v>
      </c>
      <c r="B87" s="18" t="s">
        <v>156</v>
      </c>
      <c r="C87" s="18" t="s">
        <v>1073</v>
      </c>
      <c r="D87" s="19" t="s">
        <v>157</v>
      </c>
      <c r="E87" s="19" t="s">
        <v>158</v>
      </c>
      <c r="F87" s="19" t="s">
        <v>1102</v>
      </c>
      <c r="G87" s="18" t="s">
        <v>1099</v>
      </c>
      <c r="H87" s="101" t="s">
        <v>1101</v>
      </c>
      <c r="I87" s="18" t="s">
        <v>160</v>
      </c>
      <c r="O87" s="99"/>
      <c r="P87" s="99"/>
    </row>
    <row r="88" spans="1:16">
      <c r="B88" s="17"/>
      <c r="C88" s="17"/>
      <c r="D88" s="18"/>
      <c r="E88" s="18"/>
      <c r="F88" s="18"/>
      <c r="G88" s="18"/>
      <c r="H88" s="18"/>
      <c r="I88" s="18"/>
      <c r="O88" s="99"/>
      <c r="P88" s="99"/>
    </row>
    <row r="89" spans="1:16">
      <c r="A89" s="40" t="s">
        <v>553</v>
      </c>
      <c r="C89" s="385">
        <v>0</v>
      </c>
      <c r="D89" s="385">
        <v>0</v>
      </c>
      <c r="E89" s="385">
        <v>0</v>
      </c>
      <c r="F89" s="385">
        <v>0</v>
      </c>
      <c r="G89" s="385">
        <v>0</v>
      </c>
      <c r="H89" s="385">
        <v>0</v>
      </c>
      <c r="I89" s="15">
        <f>F89+G89+H89+E89+C89+D89</f>
        <v>0</v>
      </c>
      <c r="O89" s="99"/>
      <c r="P89" s="99"/>
    </row>
    <row r="90" spans="1:16">
      <c r="A90" s="40" t="s">
        <v>162</v>
      </c>
      <c r="C90" s="385">
        <v>0</v>
      </c>
      <c r="D90" s="385">
        <v>0</v>
      </c>
      <c r="E90" s="385">
        <v>0</v>
      </c>
      <c r="F90" s="385">
        <v>4</v>
      </c>
      <c r="G90" s="385">
        <v>0</v>
      </c>
      <c r="H90" s="385">
        <v>0</v>
      </c>
      <c r="I90" s="15">
        <f>F90+G90+H90+E90+C90+D90</f>
        <v>4</v>
      </c>
      <c r="O90" s="99"/>
      <c r="P90" s="99"/>
    </row>
    <row r="91" spans="1:16">
      <c r="O91" s="99"/>
      <c r="P91" s="99"/>
    </row>
    <row r="92" spans="1:16">
      <c r="O92" s="99"/>
      <c r="P92" s="99"/>
    </row>
    <row r="93" spans="1:16">
      <c r="A93" s="40" t="s">
        <v>151</v>
      </c>
      <c r="B93" s="17"/>
      <c r="C93" s="18" t="s">
        <v>1072</v>
      </c>
      <c r="D93" s="18" t="s">
        <v>152</v>
      </c>
      <c r="E93" s="18" t="s">
        <v>153</v>
      </c>
      <c r="F93" s="18" t="s">
        <v>154</v>
      </c>
      <c r="G93" s="18" t="s">
        <v>1098</v>
      </c>
      <c r="H93" s="101" t="s">
        <v>1100</v>
      </c>
      <c r="I93" s="18"/>
      <c r="O93" s="99"/>
      <c r="P93" s="99"/>
    </row>
    <row r="94" spans="1:16">
      <c r="A94" s="49" t="s">
        <v>566</v>
      </c>
      <c r="B94" s="18" t="s">
        <v>156</v>
      </c>
      <c r="C94" s="18" t="s">
        <v>1073</v>
      </c>
      <c r="D94" s="19" t="s">
        <v>157</v>
      </c>
      <c r="E94" s="19" t="s">
        <v>158</v>
      </c>
      <c r="F94" s="19" t="s">
        <v>1102</v>
      </c>
      <c r="G94" s="18" t="s">
        <v>1099</v>
      </c>
      <c r="H94" s="101" t="s">
        <v>1101</v>
      </c>
      <c r="I94" s="18" t="s">
        <v>160</v>
      </c>
    </row>
    <row r="95" spans="1:16">
      <c r="B95" s="17"/>
      <c r="C95" s="17"/>
      <c r="D95" s="18"/>
      <c r="E95" s="18"/>
      <c r="F95" s="18"/>
      <c r="G95" s="18"/>
      <c r="H95" s="18"/>
      <c r="I95" s="18"/>
    </row>
    <row r="96" spans="1:16">
      <c r="A96" s="40" t="s">
        <v>553</v>
      </c>
      <c r="C96" s="385">
        <v>0</v>
      </c>
      <c r="D96" s="385">
        <v>0</v>
      </c>
      <c r="E96" s="385">
        <v>0</v>
      </c>
      <c r="F96" s="385">
        <v>0</v>
      </c>
      <c r="G96" s="385">
        <v>0</v>
      </c>
      <c r="H96" s="385">
        <v>0</v>
      </c>
      <c r="I96" s="15">
        <f>F96+G96+H96+E96+C96+D96</f>
        <v>0</v>
      </c>
    </row>
    <row r="97" spans="1:14">
      <c r="A97" s="40" t="s">
        <v>162</v>
      </c>
      <c r="C97" s="385">
        <v>0</v>
      </c>
      <c r="D97" s="385">
        <v>0</v>
      </c>
      <c r="E97" s="385">
        <v>0</v>
      </c>
      <c r="F97" s="385">
        <v>0</v>
      </c>
      <c r="G97" s="385">
        <v>0</v>
      </c>
      <c r="H97" s="385">
        <v>0</v>
      </c>
      <c r="I97" s="15">
        <f>F97+G97+H97+E97+C97+D97</f>
        <v>0</v>
      </c>
    </row>
    <row r="100" spans="1:14">
      <c r="A100" s="40" t="s">
        <v>151</v>
      </c>
      <c r="B100" s="17"/>
      <c r="C100" s="18" t="s">
        <v>1072</v>
      </c>
      <c r="D100" s="18" t="s">
        <v>152</v>
      </c>
      <c r="E100" s="18" t="s">
        <v>153</v>
      </c>
      <c r="F100" s="18" t="s">
        <v>154</v>
      </c>
      <c r="G100" s="18" t="s">
        <v>1098</v>
      </c>
      <c r="H100" s="101" t="s">
        <v>1100</v>
      </c>
      <c r="I100" s="18"/>
    </row>
    <row r="101" spans="1:14">
      <c r="A101" s="49" t="s">
        <v>567</v>
      </c>
      <c r="B101" s="18" t="s">
        <v>156</v>
      </c>
      <c r="C101" s="18" t="s">
        <v>1073</v>
      </c>
      <c r="D101" s="19" t="s">
        <v>157</v>
      </c>
      <c r="E101" s="19" t="s">
        <v>158</v>
      </c>
      <c r="F101" s="19" t="s">
        <v>1102</v>
      </c>
      <c r="G101" s="18" t="s">
        <v>1099</v>
      </c>
      <c r="H101" s="101" t="s">
        <v>1101</v>
      </c>
      <c r="I101" s="18" t="s">
        <v>160</v>
      </c>
    </row>
    <row r="102" spans="1:14">
      <c r="B102" s="17"/>
      <c r="C102" s="17"/>
      <c r="D102" s="18"/>
      <c r="E102" s="18"/>
      <c r="F102" s="18"/>
      <c r="G102" s="18"/>
      <c r="H102" s="18"/>
      <c r="I102" s="18"/>
    </row>
    <row r="103" spans="1:14">
      <c r="A103" s="40" t="s">
        <v>553</v>
      </c>
      <c r="C103" s="385">
        <v>0</v>
      </c>
      <c r="D103" s="385">
        <v>0</v>
      </c>
      <c r="E103" s="385">
        <v>0</v>
      </c>
      <c r="F103" s="385">
        <v>0</v>
      </c>
      <c r="G103" s="385">
        <v>0</v>
      </c>
      <c r="H103" s="385">
        <v>0</v>
      </c>
      <c r="I103" s="15">
        <f>F103+G103+H103+E103+C103+D103</f>
        <v>0</v>
      </c>
    </row>
    <row r="104" spans="1:14" ht="12.75">
      <c r="A104" s="40" t="s">
        <v>162</v>
      </c>
      <c r="C104" s="385">
        <v>0</v>
      </c>
      <c r="D104" s="385">
        <v>0</v>
      </c>
      <c r="E104" s="385">
        <v>0</v>
      </c>
      <c r="F104" s="342">
        <v>6</v>
      </c>
      <c r="G104" s="385">
        <v>0</v>
      </c>
      <c r="H104" s="385">
        <v>0</v>
      </c>
      <c r="I104" s="15">
        <f>F104+G104+H104+E104+C104+D104</f>
        <v>6</v>
      </c>
      <c r="J104" s="395"/>
      <c r="K104" s="397"/>
      <c r="L104" s="397"/>
      <c r="M104" s="397"/>
      <c r="N104" s="397"/>
    </row>
    <row r="105" spans="1:14" ht="12.75">
      <c r="J105" s="395"/>
      <c r="K105" s="397"/>
      <c r="L105" s="397"/>
      <c r="M105" s="397"/>
      <c r="N105" s="397"/>
    </row>
    <row r="106" spans="1:14" ht="12.75">
      <c r="J106" s="395"/>
      <c r="K106" s="397"/>
      <c r="L106" s="397"/>
      <c r="M106" s="397"/>
      <c r="N106" s="397"/>
    </row>
    <row r="107" spans="1:14">
      <c r="A107" s="40" t="s">
        <v>151</v>
      </c>
      <c r="B107" s="17"/>
      <c r="C107" s="18" t="s">
        <v>1072</v>
      </c>
      <c r="D107" s="18" t="s">
        <v>152</v>
      </c>
      <c r="E107" s="18" t="s">
        <v>153</v>
      </c>
      <c r="F107" s="18" t="s">
        <v>154</v>
      </c>
      <c r="G107" s="18" t="s">
        <v>1098</v>
      </c>
      <c r="H107" s="101" t="s">
        <v>1100</v>
      </c>
      <c r="I107" s="18"/>
    </row>
    <row r="108" spans="1:14">
      <c r="A108" s="49" t="s">
        <v>568</v>
      </c>
      <c r="B108" s="18" t="s">
        <v>156</v>
      </c>
      <c r="C108" s="18" t="s">
        <v>1073</v>
      </c>
      <c r="D108" s="19" t="s">
        <v>157</v>
      </c>
      <c r="E108" s="19" t="s">
        <v>158</v>
      </c>
      <c r="F108" s="19" t="s">
        <v>1102</v>
      </c>
      <c r="G108" s="18" t="s">
        <v>1099</v>
      </c>
      <c r="H108" s="101" t="s">
        <v>1101</v>
      </c>
      <c r="I108" s="18" t="s">
        <v>160</v>
      </c>
    </row>
    <row r="109" spans="1:14">
      <c r="B109" s="17"/>
      <c r="C109" s="17"/>
      <c r="D109" s="18"/>
      <c r="E109" s="18"/>
      <c r="F109" s="18"/>
      <c r="G109" s="18"/>
      <c r="H109" s="18"/>
      <c r="I109" s="18"/>
    </row>
    <row r="110" spans="1:14">
      <c r="A110" s="40" t="s">
        <v>553</v>
      </c>
      <c r="C110" s="385">
        <v>0</v>
      </c>
      <c r="D110" s="385">
        <v>0</v>
      </c>
      <c r="E110" s="385">
        <v>0</v>
      </c>
      <c r="F110" s="385">
        <v>0</v>
      </c>
      <c r="G110" s="385">
        <v>0</v>
      </c>
      <c r="H110" s="385">
        <v>0</v>
      </c>
      <c r="I110" s="15">
        <f>F110+G110+H110+E110+C110+D110</f>
        <v>0</v>
      </c>
    </row>
    <row r="111" spans="1:14">
      <c r="A111" s="40" t="s">
        <v>162</v>
      </c>
      <c r="C111" s="385">
        <v>0</v>
      </c>
      <c r="D111" s="385">
        <v>0</v>
      </c>
      <c r="E111" s="385">
        <v>0</v>
      </c>
      <c r="F111" s="385">
        <v>0</v>
      </c>
      <c r="G111" s="385">
        <v>0</v>
      </c>
      <c r="H111" s="385">
        <v>0</v>
      </c>
      <c r="I111" s="15">
        <f>F111+G111+H111+E111+C111+D111</f>
        <v>0</v>
      </c>
    </row>
    <row r="114" spans="1:19">
      <c r="A114" s="40" t="s">
        <v>151</v>
      </c>
      <c r="B114" s="17"/>
      <c r="C114" s="18" t="s">
        <v>1072</v>
      </c>
      <c r="D114" s="18" t="s">
        <v>152</v>
      </c>
      <c r="E114" s="18" t="s">
        <v>153</v>
      </c>
      <c r="F114" s="18" t="s">
        <v>154</v>
      </c>
      <c r="G114" s="18" t="s">
        <v>1098</v>
      </c>
      <c r="H114" s="101" t="s">
        <v>1100</v>
      </c>
      <c r="I114" s="18"/>
    </row>
    <row r="115" spans="1:19">
      <c r="A115" s="49" t="s">
        <v>569</v>
      </c>
      <c r="B115" s="18" t="s">
        <v>156</v>
      </c>
      <c r="C115" s="18" t="s">
        <v>1073</v>
      </c>
      <c r="D115" s="19" t="s">
        <v>157</v>
      </c>
      <c r="E115" s="19" t="s">
        <v>158</v>
      </c>
      <c r="F115" s="19" t="s">
        <v>1102</v>
      </c>
      <c r="G115" s="18" t="s">
        <v>1099</v>
      </c>
      <c r="H115" s="101" t="s">
        <v>1101</v>
      </c>
      <c r="I115" s="18" t="s">
        <v>160</v>
      </c>
    </row>
    <row r="116" spans="1:19">
      <c r="B116" s="17"/>
      <c r="C116" s="358"/>
      <c r="D116" s="364"/>
      <c r="E116" s="364"/>
      <c r="F116" s="364"/>
      <c r="G116" s="364"/>
      <c r="H116" s="364"/>
      <c r="I116" s="18"/>
    </row>
    <row r="117" spans="1:19">
      <c r="A117" s="40" t="s">
        <v>553</v>
      </c>
      <c r="C117" s="15">
        <v>0</v>
      </c>
      <c r="D117" s="15">
        <v>0</v>
      </c>
      <c r="E117" s="15">
        <v>0</v>
      </c>
      <c r="F117" s="15">
        <v>9</v>
      </c>
      <c r="G117" s="15">
        <v>0</v>
      </c>
      <c r="H117" s="385">
        <v>0</v>
      </c>
      <c r="I117" s="15">
        <f>F117+G117+H117+E117+C117+D117</f>
        <v>9</v>
      </c>
    </row>
    <row r="118" spans="1:19">
      <c r="A118" s="40" t="s">
        <v>162</v>
      </c>
      <c r="C118" s="385">
        <v>0</v>
      </c>
      <c r="D118" s="385">
        <v>0</v>
      </c>
      <c r="E118" s="385">
        <v>0</v>
      </c>
      <c r="F118" s="15">
        <v>17</v>
      </c>
      <c r="G118" s="385">
        <v>0</v>
      </c>
      <c r="H118" s="385">
        <v>0</v>
      </c>
      <c r="I118" s="15">
        <f>SUM(C118:H118)</f>
        <v>17</v>
      </c>
    </row>
    <row r="121" spans="1:19">
      <c r="A121" s="40" t="s">
        <v>151</v>
      </c>
      <c r="B121" s="17"/>
      <c r="C121" s="18" t="s">
        <v>1072</v>
      </c>
      <c r="D121" s="18" t="s">
        <v>152</v>
      </c>
      <c r="E121" s="18" t="s">
        <v>153</v>
      </c>
      <c r="F121" s="18" t="s">
        <v>154</v>
      </c>
      <c r="G121" s="18" t="s">
        <v>1098</v>
      </c>
      <c r="H121" s="101" t="s">
        <v>1100</v>
      </c>
      <c r="I121" s="18"/>
      <c r="O121" s="99"/>
      <c r="P121" s="99"/>
      <c r="Q121" s="99"/>
      <c r="R121" s="99"/>
      <c r="S121" s="99"/>
    </row>
    <row r="122" spans="1:19" ht="12.75">
      <c r="A122" s="49" t="s">
        <v>570</v>
      </c>
      <c r="B122" s="18" t="s">
        <v>156</v>
      </c>
      <c r="C122" s="18" t="s">
        <v>1073</v>
      </c>
      <c r="D122" s="19" t="s">
        <v>157</v>
      </c>
      <c r="E122" s="19" t="s">
        <v>158</v>
      </c>
      <c r="F122" s="19" t="s">
        <v>1102</v>
      </c>
      <c r="G122" s="18" t="s">
        <v>1099</v>
      </c>
      <c r="H122" s="101" t="s">
        <v>1101</v>
      </c>
      <c r="I122" s="18" t="s">
        <v>160</v>
      </c>
      <c r="O122" s="371"/>
      <c r="P122" s="371"/>
      <c r="Q122" s="371"/>
      <c r="R122" s="371"/>
      <c r="S122" s="99"/>
    </row>
    <row r="123" spans="1:19" ht="12.75">
      <c r="B123" s="17"/>
      <c r="C123" s="364"/>
      <c r="D123" s="364"/>
      <c r="E123" s="364"/>
      <c r="F123" s="364"/>
      <c r="G123" s="364"/>
      <c r="H123" s="364"/>
      <c r="I123" s="18"/>
      <c r="O123" s="371"/>
      <c r="P123" s="371"/>
      <c r="Q123" s="371"/>
      <c r="R123" s="371"/>
      <c r="S123" s="99"/>
    </row>
    <row r="124" spans="1:19">
      <c r="A124" s="40" t="s">
        <v>553</v>
      </c>
      <c r="C124" s="364">
        <v>0</v>
      </c>
      <c r="D124" s="364">
        <v>0</v>
      </c>
      <c r="E124" s="364">
        <v>0</v>
      </c>
      <c r="F124" s="15">
        <v>0</v>
      </c>
      <c r="G124" s="15">
        <v>0</v>
      </c>
      <c r="H124" s="15">
        <v>0</v>
      </c>
      <c r="I124" s="15">
        <f>C124+D124+E124+F124+G124+H124</f>
        <v>0</v>
      </c>
    </row>
    <row r="125" spans="1:19">
      <c r="A125" s="40" t="s">
        <v>162</v>
      </c>
      <c r="C125" s="385">
        <v>0</v>
      </c>
      <c r="D125" s="385">
        <v>0</v>
      </c>
      <c r="E125" s="385">
        <v>0</v>
      </c>
      <c r="F125" s="385">
        <v>0</v>
      </c>
      <c r="G125" s="385">
        <v>0</v>
      </c>
      <c r="H125" s="385">
        <v>0</v>
      </c>
      <c r="I125" s="15">
        <f>F125+G125+H125+E125+C125+D125</f>
        <v>0</v>
      </c>
    </row>
    <row r="128" spans="1:19">
      <c r="A128" s="40" t="s">
        <v>151</v>
      </c>
      <c r="B128" s="17"/>
      <c r="C128" s="18" t="s">
        <v>1072</v>
      </c>
      <c r="D128" s="18" t="s">
        <v>152</v>
      </c>
      <c r="E128" s="18" t="s">
        <v>153</v>
      </c>
      <c r="F128" s="18" t="s">
        <v>154</v>
      </c>
      <c r="G128" s="18" t="s">
        <v>1098</v>
      </c>
      <c r="H128" s="101" t="s">
        <v>1100</v>
      </c>
      <c r="I128" s="18"/>
    </row>
    <row r="129" spans="1:9">
      <c r="A129" s="49" t="s">
        <v>571</v>
      </c>
      <c r="B129" s="18" t="s">
        <v>156</v>
      </c>
      <c r="C129" s="18" t="s">
        <v>1073</v>
      </c>
      <c r="D129" s="19" t="s">
        <v>157</v>
      </c>
      <c r="E129" s="19" t="s">
        <v>158</v>
      </c>
      <c r="F129" s="19" t="s">
        <v>1102</v>
      </c>
      <c r="G129" s="18" t="s">
        <v>1099</v>
      </c>
      <c r="H129" s="101" t="s">
        <v>1101</v>
      </c>
      <c r="I129" s="18" t="s">
        <v>160</v>
      </c>
    </row>
    <row r="130" spans="1:9">
      <c r="B130" s="17"/>
      <c r="C130" s="17"/>
      <c r="D130" s="18"/>
      <c r="E130" s="18"/>
      <c r="F130" s="18"/>
      <c r="G130" s="18"/>
      <c r="H130" s="18"/>
      <c r="I130" s="18"/>
    </row>
    <row r="131" spans="1:9">
      <c r="A131" s="40" t="s">
        <v>553</v>
      </c>
      <c r="C131" s="364">
        <v>0</v>
      </c>
      <c r="D131" s="364">
        <v>0</v>
      </c>
      <c r="E131" s="364">
        <v>0</v>
      </c>
      <c r="F131" s="15">
        <v>0</v>
      </c>
      <c r="G131" s="364">
        <v>0</v>
      </c>
      <c r="H131" s="364">
        <v>0</v>
      </c>
      <c r="I131" s="15">
        <f>F131+G131+H131+E131+C131+D131</f>
        <v>0</v>
      </c>
    </row>
    <row r="132" spans="1:9">
      <c r="A132" s="40" t="s">
        <v>162</v>
      </c>
      <c r="C132" s="385">
        <v>0</v>
      </c>
      <c r="D132" s="385">
        <v>0</v>
      </c>
      <c r="E132" s="385">
        <v>0</v>
      </c>
      <c r="F132" s="385">
        <v>0</v>
      </c>
      <c r="G132" s="385">
        <v>0</v>
      </c>
      <c r="H132" s="385">
        <v>0</v>
      </c>
      <c r="I132" s="15">
        <f>F132+G132+H132+E132+C132+D132</f>
        <v>0</v>
      </c>
    </row>
    <row r="135" spans="1:9">
      <c r="A135" s="40" t="s">
        <v>151</v>
      </c>
      <c r="B135" s="17"/>
      <c r="C135" s="18" t="s">
        <v>1072</v>
      </c>
      <c r="D135" s="18" t="s">
        <v>152</v>
      </c>
      <c r="E135" s="18" t="s">
        <v>153</v>
      </c>
      <c r="F135" s="18" t="s">
        <v>154</v>
      </c>
      <c r="G135" s="18" t="s">
        <v>1098</v>
      </c>
      <c r="H135" s="101" t="s">
        <v>1100</v>
      </c>
      <c r="I135" s="18"/>
    </row>
    <row r="136" spans="1:9" ht="22.5">
      <c r="A136" s="49" t="s">
        <v>572</v>
      </c>
      <c r="B136" s="18" t="s">
        <v>156</v>
      </c>
      <c r="C136" s="18" t="s">
        <v>1073</v>
      </c>
      <c r="D136" s="19" t="s">
        <v>157</v>
      </c>
      <c r="E136" s="19" t="s">
        <v>158</v>
      </c>
      <c r="F136" s="19" t="s">
        <v>1102</v>
      </c>
      <c r="G136" s="18" t="s">
        <v>1099</v>
      </c>
      <c r="H136" s="101" t="s">
        <v>1101</v>
      </c>
      <c r="I136" s="18" t="s">
        <v>160</v>
      </c>
    </row>
    <row r="137" spans="1:9">
      <c r="B137" s="17"/>
      <c r="C137" s="17"/>
      <c r="D137" s="18"/>
      <c r="E137" s="18"/>
      <c r="F137" s="18"/>
      <c r="G137" s="18"/>
      <c r="H137" s="18"/>
      <c r="I137" s="18"/>
    </row>
    <row r="138" spans="1:9">
      <c r="A138" s="40" t="s">
        <v>553</v>
      </c>
      <c r="C138" s="364">
        <v>0</v>
      </c>
      <c r="D138" s="364">
        <v>0</v>
      </c>
      <c r="E138" s="364">
        <v>0</v>
      </c>
      <c r="F138" s="15">
        <v>1</v>
      </c>
      <c r="G138" s="364">
        <v>0</v>
      </c>
      <c r="H138" s="364">
        <v>0</v>
      </c>
      <c r="I138" s="15">
        <f>F138+G138+H138+E138+C138+D138</f>
        <v>1</v>
      </c>
    </row>
    <row r="139" spans="1:9">
      <c r="A139" s="40" t="s">
        <v>162</v>
      </c>
      <c r="C139" s="385">
        <v>0</v>
      </c>
      <c r="D139" s="385">
        <v>0</v>
      </c>
      <c r="E139" s="385">
        <v>0</v>
      </c>
      <c r="F139" s="385">
        <v>0</v>
      </c>
      <c r="G139" s="385">
        <v>0</v>
      </c>
      <c r="H139" s="385">
        <v>0</v>
      </c>
      <c r="I139" s="15">
        <f>F139+G139+H139+E139+C139+D139</f>
        <v>0</v>
      </c>
    </row>
    <row r="142" spans="1:9">
      <c r="A142" s="40" t="s">
        <v>151</v>
      </c>
      <c r="B142" s="17"/>
      <c r="C142" s="18" t="s">
        <v>1072</v>
      </c>
      <c r="D142" s="18" t="s">
        <v>152</v>
      </c>
      <c r="E142" s="18" t="s">
        <v>153</v>
      </c>
      <c r="F142" s="366" t="s">
        <v>154</v>
      </c>
      <c r="G142" s="18" t="s">
        <v>1098</v>
      </c>
      <c r="H142" s="101" t="s">
        <v>1100</v>
      </c>
      <c r="I142" s="18"/>
    </row>
    <row r="143" spans="1:9" ht="22.5">
      <c r="A143" s="49" t="s">
        <v>573</v>
      </c>
      <c r="B143" s="18" t="s">
        <v>156</v>
      </c>
      <c r="C143" s="18" t="s">
        <v>1073</v>
      </c>
      <c r="D143" s="19" t="s">
        <v>157</v>
      </c>
      <c r="E143" s="19" t="s">
        <v>158</v>
      </c>
      <c r="F143" s="19" t="s">
        <v>1102</v>
      </c>
      <c r="G143" s="18" t="s">
        <v>1099</v>
      </c>
      <c r="H143" s="101" t="s">
        <v>1101</v>
      </c>
      <c r="I143" s="18" t="s">
        <v>160</v>
      </c>
    </row>
    <row r="144" spans="1:9">
      <c r="B144" s="17"/>
      <c r="C144" s="17"/>
      <c r="D144" s="18"/>
      <c r="E144" s="18"/>
      <c r="F144" s="18"/>
      <c r="G144" s="18"/>
      <c r="H144" s="18"/>
      <c r="I144" s="18"/>
    </row>
    <row r="145" spans="1:9">
      <c r="A145" s="40" t="s">
        <v>553</v>
      </c>
      <c r="C145" s="385">
        <v>0</v>
      </c>
      <c r="D145" s="385">
        <v>0</v>
      </c>
      <c r="E145" s="385">
        <v>0</v>
      </c>
      <c r="F145" s="385">
        <v>0</v>
      </c>
      <c r="G145" s="385">
        <v>0</v>
      </c>
      <c r="H145" s="385">
        <v>0</v>
      </c>
      <c r="I145" s="15">
        <f>F145+G145+H145+E145+C145+D145</f>
        <v>0</v>
      </c>
    </row>
    <row r="146" spans="1:9">
      <c r="A146" s="40" t="s">
        <v>162</v>
      </c>
      <c r="C146" s="385">
        <v>0</v>
      </c>
      <c r="D146" s="385">
        <v>0</v>
      </c>
      <c r="E146" s="385">
        <v>0</v>
      </c>
      <c r="F146" s="385">
        <v>0</v>
      </c>
      <c r="G146" s="385">
        <v>0</v>
      </c>
      <c r="H146" s="385">
        <v>0</v>
      </c>
      <c r="I146" s="15">
        <f>F146+G146+H146+E146+C146+D146</f>
        <v>0</v>
      </c>
    </row>
    <row r="149" spans="1:9">
      <c r="A149" s="40" t="s">
        <v>151</v>
      </c>
      <c r="B149" s="17"/>
      <c r="C149" s="18" t="s">
        <v>1072</v>
      </c>
      <c r="D149" s="18" t="s">
        <v>152</v>
      </c>
      <c r="E149" s="18" t="s">
        <v>153</v>
      </c>
      <c r="F149" s="18" t="s">
        <v>154</v>
      </c>
      <c r="G149" s="18" t="s">
        <v>1098</v>
      </c>
      <c r="H149" s="101" t="s">
        <v>1100</v>
      </c>
      <c r="I149" s="18"/>
    </row>
    <row r="150" spans="1:9" ht="22.5">
      <c r="A150" s="49" t="s">
        <v>574</v>
      </c>
      <c r="B150" s="18" t="s">
        <v>156</v>
      </c>
      <c r="C150" s="18" t="s">
        <v>1073</v>
      </c>
      <c r="D150" s="19" t="s">
        <v>157</v>
      </c>
      <c r="E150" s="19" t="s">
        <v>158</v>
      </c>
      <c r="F150" s="19" t="s">
        <v>1102</v>
      </c>
      <c r="G150" s="18" t="s">
        <v>1099</v>
      </c>
      <c r="H150" s="101" t="s">
        <v>1101</v>
      </c>
      <c r="I150" s="18" t="s">
        <v>160</v>
      </c>
    </row>
    <row r="151" spans="1:9">
      <c r="B151" s="17"/>
      <c r="C151" s="17"/>
      <c r="D151" s="18"/>
      <c r="E151" s="18"/>
      <c r="F151" s="18"/>
      <c r="G151" s="18"/>
      <c r="H151" s="18"/>
      <c r="I151" s="18"/>
    </row>
    <row r="152" spans="1:9">
      <c r="A152" s="40" t="s">
        <v>553</v>
      </c>
      <c r="C152" s="385">
        <v>0</v>
      </c>
      <c r="D152" s="385">
        <v>0</v>
      </c>
      <c r="E152" s="385">
        <v>0</v>
      </c>
      <c r="F152" s="385">
        <v>0</v>
      </c>
      <c r="G152" s="385">
        <v>0</v>
      </c>
      <c r="H152" s="385">
        <v>0</v>
      </c>
      <c r="I152" s="15">
        <f>F152+G152+H152+E152+C152+D152</f>
        <v>0</v>
      </c>
    </row>
    <row r="153" spans="1:9">
      <c r="A153" s="40" t="s">
        <v>162</v>
      </c>
      <c r="C153" s="385">
        <v>0</v>
      </c>
      <c r="D153" s="385">
        <v>0</v>
      </c>
      <c r="E153" s="385">
        <v>0</v>
      </c>
      <c r="F153" s="385">
        <v>0</v>
      </c>
      <c r="G153" s="385">
        <v>0</v>
      </c>
      <c r="H153" s="385">
        <v>0</v>
      </c>
      <c r="I153" s="15">
        <f>F153+G153+H153+E153+C153+D153</f>
        <v>0</v>
      </c>
    </row>
    <row r="156" spans="1:9">
      <c r="A156" s="40" t="s">
        <v>151</v>
      </c>
      <c r="B156" s="17"/>
      <c r="C156" s="18" t="s">
        <v>1072</v>
      </c>
      <c r="D156" s="18" t="s">
        <v>152</v>
      </c>
      <c r="E156" s="18" t="s">
        <v>153</v>
      </c>
      <c r="F156" s="18" t="s">
        <v>154</v>
      </c>
      <c r="G156" s="18" t="s">
        <v>1098</v>
      </c>
      <c r="H156" s="101" t="s">
        <v>1100</v>
      </c>
      <c r="I156" s="18"/>
    </row>
    <row r="157" spans="1:9" ht="22.5">
      <c r="A157" s="49" t="s">
        <v>575</v>
      </c>
      <c r="B157" s="18" t="s">
        <v>156</v>
      </c>
      <c r="C157" s="18" t="s">
        <v>1073</v>
      </c>
      <c r="D157" s="19" t="s">
        <v>157</v>
      </c>
      <c r="E157" s="19" t="s">
        <v>158</v>
      </c>
      <c r="F157" s="19" t="s">
        <v>1102</v>
      </c>
      <c r="G157" s="18" t="s">
        <v>1099</v>
      </c>
      <c r="H157" s="101" t="s">
        <v>1101</v>
      </c>
      <c r="I157" s="18" t="s">
        <v>160</v>
      </c>
    </row>
    <row r="158" spans="1:9">
      <c r="B158" s="17"/>
      <c r="C158" s="17"/>
      <c r="D158" s="18"/>
      <c r="E158" s="18"/>
      <c r="F158" s="18"/>
      <c r="G158" s="18"/>
      <c r="H158" s="18"/>
      <c r="I158" s="18"/>
    </row>
    <row r="159" spans="1:9">
      <c r="A159" s="40" t="s">
        <v>553</v>
      </c>
      <c r="C159" s="385">
        <v>0</v>
      </c>
      <c r="D159" s="385">
        <v>0</v>
      </c>
      <c r="E159" s="385">
        <v>0</v>
      </c>
      <c r="F159" s="385">
        <v>0</v>
      </c>
      <c r="G159" s="385">
        <v>0</v>
      </c>
      <c r="H159" s="385">
        <v>0</v>
      </c>
      <c r="I159" s="15">
        <f>F159+G159+H159+E159+C159+D159</f>
        <v>0</v>
      </c>
    </row>
    <row r="160" spans="1:9">
      <c r="A160" s="40" t="s">
        <v>162</v>
      </c>
      <c r="C160" s="385">
        <v>0</v>
      </c>
      <c r="D160" s="385">
        <v>0</v>
      </c>
      <c r="E160" s="385">
        <v>0</v>
      </c>
      <c r="F160" s="385">
        <v>0</v>
      </c>
      <c r="G160" s="385">
        <v>0</v>
      </c>
      <c r="H160" s="385">
        <v>0</v>
      </c>
      <c r="I160" s="15">
        <f>F160+G160+H160+E160+C160+D160</f>
        <v>0</v>
      </c>
    </row>
    <row r="163" spans="1:15">
      <c r="A163" s="40" t="s">
        <v>151</v>
      </c>
      <c r="B163" s="17"/>
      <c r="C163" s="18" t="s">
        <v>1072</v>
      </c>
      <c r="D163" s="18" t="s">
        <v>152</v>
      </c>
      <c r="E163" s="18" t="s">
        <v>153</v>
      </c>
      <c r="F163" s="18" t="s">
        <v>154</v>
      </c>
      <c r="G163" s="18" t="s">
        <v>1098</v>
      </c>
      <c r="H163" s="101" t="s">
        <v>1100</v>
      </c>
      <c r="I163" s="18"/>
    </row>
    <row r="164" spans="1:15" ht="22.5">
      <c r="A164" s="49" t="s">
        <v>576</v>
      </c>
      <c r="B164" s="18" t="s">
        <v>156</v>
      </c>
      <c r="C164" s="18" t="s">
        <v>1073</v>
      </c>
      <c r="D164" s="19" t="s">
        <v>157</v>
      </c>
      <c r="E164" s="19" t="s">
        <v>158</v>
      </c>
      <c r="F164" s="19" t="s">
        <v>1102</v>
      </c>
      <c r="G164" s="18" t="s">
        <v>1099</v>
      </c>
      <c r="H164" s="101" t="s">
        <v>1101</v>
      </c>
      <c r="I164" s="18" t="s">
        <v>160</v>
      </c>
    </row>
    <row r="165" spans="1:15">
      <c r="B165" s="17"/>
      <c r="C165" s="17"/>
      <c r="D165" s="18"/>
      <c r="E165" s="18"/>
      <c r="F165" s="18"/>
      <c r="G165" s="18"/>
      <c r="H165" s="18"/>
      <c r="I165" s="18"/>
    </row>
    <row r="166" spans="1:15">
      <c r="A166" s="40" t="s">
        <v>553</v>
      </c>
      <c r="C166" s="364">
        <v>0</v>
      </c>
      <c r="D166" s="364">
        <v>0</v>
      </c>
      <c r="E166" s="364">
        <v>0</v>
      </c>
      <c r="F166" s="15">
        <v>11</v>
      </c>
      <c r="G166" s="364">
        <v>0</v>
      </c>
      <c r="H166" s="364">
        <v>3</v>
      </c>
      <c r="I166" s="15">
        <f>SUM(C166:H166)</f>
        <v>14</v>
      </c>
    </row>
    <row r="167" spans="1:15">
      <c r="A167" s="40" t="s">
        <v>162</v>
      </c>
      <c r="C167" s="364">
        <v>0</v>
      </c>
      <c r="D167" s="364">
        <v>0</v>
      </c>
      <c r="E167" s="364">
        <v>0</v>
      </c>
      <c r="F167" s="15">
        <v>27</v>
      </c>
      <c r="G167" s="364">
        <v>3</v>
      </c>
      <c r="H167" s="364">
        <v>2</v>
      </c>
      <c r="I167" s="15">
        <f>F167+G167+H167+E167+C167+D167</f>
        <v>32</v>
      </c>
    </row>
    <row r="170" spans="1:15">
      <c r="A170" s="40" t="s">
        <v>151</v>
      </c>
      <c r="B170" s="17"/>
      <c r="C170" s="18" t="s">
        <v>1072</v>
      </c>
      <c r="D170" s="18" t="s">
        <v>152</v>
      </c>
      <c r="E170" s="18" t="s">
        <v>153</v>
      </c>
      <c r="F170" s="18" t="s">
        <v>154</v>
      </c>
      <c r="G170" s="18" t="s">
        <v>1098</v>
      </c>
      <c r="H170" s="101" t="s">
        <v>1100</v>
      </c>
      <c r="I170" s="18"/>
    </row>
    <row r="171" spans="1:15" ht="22.5">
      <c r="A171" s="49" t="s">
        <v>577</v>
      </c>
      <c r="B171" s="18" t="s">
        <v>156</v>
      </c>
      <c r="C171" s="18" t="s">
        <v>1073</v>
      </c>
      <c r="D171" s="19" t="s">
        <v>157</v>
      </c>
      <c r="E171" s="19" t="s">
        <v>158</v>
      </c>
      <c r="F171" s="19" t="s">
        <v>1102</v>
      </c>
      <c r="G171" s="18" t="s">
        <v>1099</v>
      </c>
      <c r="H171" s="101" t="s">
        <v>1101</v>
      </c>
      <c r="I171" s="18" t="s">
        <v>160</v>
      </c>
    </row>
    <row r="172" spans="1:15">
      <c r="B172" s="17"/>
      <c r="C172" s="17"/>
      <c r="D172" s="18"/>
      <c r="E172" s="18"/>
      <c r="F172" s="18"/>
      <c r="G172" s="18"/>
      <c r="H172" s="18"/>
      <c r="I172" s="18"/>
    </row>
    <row r="173" spans="1:15">
      <c r="A173" s="40" t="s">
        <v>553</v>
      </c>
      <c r="C173" s="364">
        <v>0</v>
      </c>
      <c r="D173" s="364">
        <v>0</v>
      </c>
      <c r="E173" s="364">
        <v>0</v>
      </c>
      <c r="F173" s="364">
        <v>3</v>
      </c>
      <c r="G173" s="364">
        <v>0</v>
      </c>
      <c r="H173" s="364">
        <v>0</v>
      </c>
      <c r="I173" s="15">
        <f>F173+G173+H173+E173+C173+D173</f>
        <v>3</v>
      </c>
    </row>
    <row r="174" spans="1:15" ht="15.75">
      <c r="A174" s="40" t="s">
        <v>162</v>
      </c>
      <c r="C174" s="385">
        <v>0</v>
      </c>
      <c r="D174" s="385">
        <v>0</v>
      </c>
      <c r="E174" s="385">
        <v>0</v>
      </c>
      <c r="F174" s="385">
        <v>0</v>
      </c>
      <c r="G174" s="385">
        <v>0</v>
      </c>
      <c r="H174" s="385">
        <v>0</v>
      </c>
      <c r="I174" s="15">
        <f>F174+G174+H174+E174+C174+D174</f>
        <v>0</v>
      </c>
      <c r="J174" s="377"/>
      <c r="K174" s="372"/>
      <c r="L174" s="373"/>
      <c r="M174" s="377"/>
      <c r="N174" s="374"/>
      <c r="O174" s="370"/>
    </row>
    <row r="175" spans="1:15" ht="12.75">
      <c r="J175" s="375"/>
      <c r="K175" s="376"/>
      <c r="L175" s="376"/>
      <c r="M175" s="376"/>
      <c r="N175" s="376"/>
      <c r="O175" s="370"/>
    </row>
    <row r="176" spans="1:15" ht="12.75">
      <c r="J176" s="375"/>
      <c r="K176" s="376"/>
      <c r="L176" s="376"/>
      <c r="M176" s="376"/>
      <c r="N176" s="376"/>
      <c r="O176" s="370"/>
    </row>
    <row r="177" spans="1:19" ht="12.75">
      <c r="A177" s="40" t="s">
        <v>151</v>
      </c>
      <c r="B177" s="17"/>
      <c r="C177" s="18" t="s">
        <v>1072</v>
      </c>
      <c r="D177" s="18" t="s">
        <v>152</v>
      </c>
      <c r="E177" s="18" t="s">
        <v>153</v>
      </c>
      <c r="F177" s="18" t="s">
        <v>154</v>
      </c>
      <c r="G177" s="18" t="s">
        <v>1098</v>
      </c>
      <c r="H177" s="101" t="s">
        <v>1100</v>
      </c>
      <c r="I177" s="18"/>
      <c r="J177" s="375"/>
      <c r="K177" s="376"/>
      <c r="L177" s="376"/>
      <c r="M177" s="376"/>
      <c r="N177" s="376"/>
      <c r="O177" s="370"/>
    </row>
    <row r="178" spans="1:19" ht="23.25">
      <c r="A178" s="49" t="s">
        <v>578</v>
      </c>
      <c r="B178" s="18" t="s">
        <v>156</v>
      </c>
      <c r="C178" s="18" t="s">
        <v>1073</v>
      </c>
      <c r="D178" s="19" t="s">
        <v>157</v>
      </c>
      <c r="E178" s="19" t="s">
        <v>158</v>
      </c>
      <c r="F178" s="19" t="s">
        <v>1102</v>
      </c>
      <c r="G178" s="18" t="s">
        <v>1099</v>
      </c>
      <c r="H178" s="101" t="s">
        <v>1101</v>
      </c>
      <c r="I178" s="18" t="s">
        <v>160</v>
      </c>
      <c r="J178" s="375"/>
      <c r="K178" s="376"/>
      <c r="L178" s="376"/>
      <c r="M178" s="376"/>
      <c r="N178" s="376"/>
      <c r="O178" s="370"/>
    </row>
    <row r="179" spans="1:19" ht="12.75">
      <c r="B179" s="17"/>
      <c r="C179" s="17"/>
      <c r="D179" s="18"/>
      <c r="E179" s="18"/>
      <c r="F179" s="18"/>
      <c r="G179" s="18"/>
      <c r="H179" s="18"/>
      <c r="I179" s="18"/>
      <c r="J179" s="375"/>
      <c r="K179" s="376"/>
      <c r="L179" s="376"/>
      <c r="M179" s="376"/>
      <c r="N179" s="376"/>
      <c r="O179" s="370"/>
    </row>
    <row r="180" spans="1:19" ht="12.75">
      <c r="A180" s="40" t="s">
        <v>553</v>
      </c>
      <c r="C180" s="385">
        <v>0</v>
      </c>
      <c r="D180" s="385">
        <v>0</v>
      </c>
      <c r="E180" s="385">
        <v>0</v>
      </c>
      <c r="F180" s="385">
        <v>0</v>
      </c>
      <c r="G180" s="385">
        <v>0</v>
      </c>
      <c r="H180" s="385">
        <v>0</v>
      </c>
      <c r="I180" s="15">
        <f>F180+G180+H180+E180+C180+D180</f>
        <v>0</v>
      </c>
      <c r="J180" s="375"/>
      <c r="K180" s="376"/>
      <c r="L180" s="376"/>
      <c r="M180" s="376"/>
      <c r="N180" s="376"/>
      <c r="O180" s="370"/>
    </row>
    <row r="181" spans="1:19" ht="12.75">
      <c r="A181" s="40" t="s">
        <v>162</v>
      </c>
      <c r="C181" s="385">
        <v>0</v>
      </c>
      <c r="D181" s="385">
        <v>0</v>
      </c>
      <c r="E181" s="385">
        <v>0</v>
      </c>
      <c r="F181" s="385">
        <v>0</v>
      </c>
      <c r="G181" s="385">
        <v>0</v>
      </c>
      <c r="H181" s="385">
        <v>0</v>
      </c>
      <c r="I181" s="15">
        <f>F181+G181+H181+E181+C181+D181</f>
        <v>0</v>
      </c>
      <c r="J181" s="375"/>
      <c r="K181" s="376"/>
      <c r="L181" s="376"/>
      <c r="M181" s="376"/>
      <c r="N181" s="376"/>
      <c r="O181" s="370"/>
    </row>
    <row r="182" spans="1:19" ht="12.75">
      <c r="J182" s="375"/>
      <c r="K182" s="376"/>
      <c r="L182" s="376"/>
      <c r="M182" s="376"/>
      <c r="N182" s="376"/>
      <c r="O182" s="370"/>
    </row>
    <row r="183" spans="1:19" ht="12.75">
      <c r="J183" s="375"/>
      <c r="K183" s="376"/>
      <c r="L183" s="376"/>
      <c r="M183" s="376"/>
      <c r="N183" s="376"/>
      <c r="O183" s="370"/>
    </row>
    <row r="184" spans="1:19" ht="12.75">
      <c r="A184" s="40" t="s">
        <v>151</v>
      </c>
      <c r="B184" s="17"/>
      <c r="C184" s="18" t="s">
        <v>1072</v>
      </c>
      <c r="D184" s="18" t="s">
        <v>152</v>
      </c>
      <c r="E184" s="18" t="s">
        <v>153</v>
      </c>
      <c r="F184" s="18" t="s">
        <v>154</v>
      </c>
      <c r="G184" s="18" t="s">
        <v>1098</v>
      </c>
      <c r="H184" s="101" t="s">
        <v>1100</v>
      </c>
      <c r="I184" s="18"/>
      <c r="J184" s="375"/>
      <c r="K184" s="376"/>
      <c r="L184" s="376"/>
      <c r="M184" s="376"/>
      <c r="N184" s="376"/>
      <c r="O184" s="370"/>
    </row>
    <row r="185" spans="1:19" ht="23.25">
      <c r="A185" s="49" t="s">
        <v>579</v>
      </c>
      <c r="B185" s="18" t="s">
        <v>156</v>
      </c>
      <c r="C185" s="18" t="s">
        <v>1073</v>
      </c>
      <c r="D185" s="19" t="s">
        <v>157</v>
      </c>
      <c r="E185" s="19" t="s">
        <v>158</v>
      </c>
      <c r="F185" s="19" t="s">
        <v>1102</v>
      </c>
      <c r="G185" s="18" t="s">
        <v>1099</v>
      </c>
      <c r="H185" s="101" t="s">
        <v>1101</v>
      </c>
      <c r="I185" s="18" t="s">
        <v>160</v>
      </c>
      <c r="J185" s="375"/>
      <c r="K185" s="376"/>
      <c r="L185" s="376"/>
      <c r="M185" s="376"/>
      <c r="N185" s="376"/>
      <c r="O185" s="370"/>
    </row>
    <row r="186" spans="1:19" ht="12.75">
      <c r="B186" s="17"/>
      <c r="C186" s="17"/>
      <c r="D186" s="18"/>
      <c r="E186" s="18"/>
      <c r="F186" s="18"/>
      <c r="G186" s="18"/>
      <c r="H186" s="18"/>
      <c r="I186" s="18"/>
      <c r="J186" s="375"/>
      <c r="K186" s="376"/>
      <c r="L186" s="376"/>
      <c r="M186" s="376"/>
      <c r="N186" s="376"/>
      <c r="O186" s="370"/>
    </row>
    <row r="187" spans="1:19" ht="12.75">
      <c r="A187" s="40" t="s">
        <v>553</v>
      </c>
      <c r="C187" s="385">
        <v>0</v>
      </c>
      <c r="D187" s="385">
        <v>0</v>
      </c>
      <c r="E187" s="385">
        <v>0</v>
      </c>
      <c r="F187" s="385">
        <v>0</v>
      </c>
      <c r="G187" s="385">
        <v>0</v>
      </c>
      <c r="H187" s="385">
        <v>0</v>
      </c>
      <c r="I187" s="15">
        <f>F187+G187+H187+E187+C187+D187</f>
        <v>0</v>
      </c>
      <c r="J187" s="375"/>
      <c r="K187" s="376"/>
      <c r="L187" s="376"/>
      <c r="M187" s="376"/>
      <c r="N187" s="376"/>
      <c r="O187" s="370"/>
      <c r="P187" s="99"/>
      <c r="Q187" s="99"/>
      <c r="R187" s="99"/>
      <c r="S187" s="99"/>
    </row>
    <row r="188" spans="1:19" ht="12.75">
      <c r="A188" s="40" t="s">
        <v>162</v>
      </c>
      <c r="C188" s="385">
        <v>0</v>
      </c>
      <c r="D188" s="385">
        <v>0</v>
      </c>
      <c r="E188" s="385">
        <v>0</v>
      </c>
      <c r="F188" s="385">
        <v>0</v>
      </c>
      <c r="G188" s="385">
        <v>0</v>
      </c>
      <c r="H188" s="385">
        <v>0</v>
      </c>
      <c r="I188" s="15">
        <f>F188+G188+H188+E188+C188+D188</f>
        <v>0</v>
      </c>
      <c r="J188" s="375"/>
      <c r="K188" s="376"/>
      <c r="L188" s="376"/>
      <c r="M188" s="376"/>
      <c r="N188" s="376"/>
      <c r="O188" s="378"/>
      <c r="P188" s="371"/>
      <c r="Q188" s="371"/>
      <c r="R188" s="371"/>
      <c r="S188" s="371"/>
    </row>
    <row r="189" spans="1:19" ht="12.75">
      <c r="J189" s="375"/>
      <c r="K189" s="376"/>
      <c r="L189" s="376"/>
      <c r="M189" s="376"/>
      <c r="N189" s="376"/>
      <c r="O189" s="378"/>
      <c r="P189" s="371"/>
      <c r="Q189" s="371"/>
      <c r="R189" s="371"/>
      <c r="S189" s="371"/>
    </row>
    <row r="190" spans="1:19" ht="12.75">
      <c r="J190" s="395"/>
      <c r="K190" s="398"/>
      <c r="L190" s="398"/>
      <c r="M190" s="398"/>
      <c r="N190" s="398"/>
      <c r="O190" s="378"/>
      <c r="P190" s="371"/>
      <c r="Q190" s="371"/>
      <c r="R190" s="371"/>
      <c r="S190" s="371"/>
    </row>
    <row r="191" spans="1:19" ht="12.75">
      <c r="A191" s="40" t="s">
        <v>151</v>
      </c>
      <c r="B191" s="17"/>
      <c r="C191" s="18" t="s">
        <v>1072</v>
      </c>
      <c r="D191" s="18" t="s">
        <v>152</v>
      </c>
      <c r="E191" s="18" t="s">
        <v>153</v>
      </c>
      <c r="F191" s="18" t="s">
        <v>154</v>
      </c>
      <c r="G191" s="18" t="s">
        <v>1098</v>
      </c>
      <c r="H191" s="101" t="s">
        <v>1100</v>
      </c>
      <c r="I191" s="18"/>
      <c r="J191" s="395"/>
      <c r="K191" s="398"/>
      <c r="L191" s="398"/>
      <c r="M191" s="398"/>
      <c r="N191" s="398"/>
      <c r="O191" s="370"/>
      <c r="P191" s="99"/>
      <c r="Q191" s="99"/>
      <c r="R191" s="99"/>
      <c r="S191" s="99"/>
    </row>
    <row r="192" spans="1:19" ht="23.25">
      <c r="A192" s="49" t="s">
        <v>580</v>
      </c>
      <c r="B192" s="18" t="s">
        <v>156</v>
      </c>
      <c r="C192" s="18" t="s">
        <v>1073</v>
      </c>
      <c r="D192" s="19" t="s">
        <v>157</v>
      </c>
      <c r="E192" s="19" t="s">
        <v>158</v>
      </c>
      <c r="F192" s="19" t="s">
        <v>1102</v>
      </c>
      <c r="G192" s="18" t="s">
        <v>1099</v>
      </c>
      <c r="H192" s="101" t="s">
        <v>1101</v>
      </c>
      <c r="I192" s="18" t="s">
        <v>160</v>
      </c>
      <c r="J192" s="395"/>
      <c r="K192" s="398"/>
      <c r="L192" s="398"/>
      <c r="M192" s="398"/>
      <c r="N192" s="398"/>
      <c r="O192" s="370"/>
    </row>
    <row r="193" spans="1:15" ht="12.75">
      <c r="B193" s="17"/>
      <c r="C193" s="17"/>
      <c r="D193" s="18"/>
      <c r="E193" s="18"/>
      <c r="F193" s="18"/>
      <c r="G193" s="18"/>
      <c r="H193" s="18"/>
      <c r="I193" s="18"/>
      <c r="J193" s="395"/>
      <c r="K193" s="398"/>
      <c r="L193" s="398"/>
      <c r="M193" s="398"/>
      <c r="N193" s="398"/>
      <c r="O193" s="370"/>
    </row>
    <row r="194" spans="1:15" ht="12.75">
      <c r="A194" s="40" t="s">
        <v>553</v>
      </c>
      <c r="C194" s="364">
        <v>0</v>
      </c>
      <c r="D194" s="364">
        <v>0</v>
      </c>
      <c r="E194" s="364">
        <v>0</v>
      </c>
      <c r="F194" s="359">
        <v>3</v>
      </c>
      <c r="G194" s="364">
        <v>6</v>
      </c>
      <c r="H194" s="364">
        <v>2</v>
      </c>
      <c r="I194" s="15">
        <f>F194+G194+H194+E194+C194+D194</f>
        <v>11</v>
      </c>
      <c r="J194" s="395"/>
      <c r="K194" s="398"/>
      <c r="L194" s="398"/>
      <c r="M194" s="398"/>
      <c r="N194" s="398"/>
    </row>
    <row r="195" spans="1:15" ht="12.75">
      <c r="A195" s="40" t="s">
        <v>162</v>
      </c>
      <c r="C195" s="364">
        <v>0</v>
      </c>
      <c r="D195" s="364">
        <v>0</v>
      </c>
      <c r="E195" s="364">
        <v>0</v>
      </c>
      <c r="F195" s="364">
        <v>17</v>
      </c>
      <c r="G195" s="364">
        <v>9</v>
      </c>
      <c r="H195" s="364">
        <v>5</v>
      </c>
      <c r="I195" s="15">
        <f>F195+G195+H195+E195+C195+D195</f>
        <v>31</v>
      </c>
      <c r="J195" s="395"/>
      <c r="K195" s="398"/>
      <c r="L195" s="398"/>
      <c r="M195" s="398"/>
      <c r="N195" s="398"/>
    </row>
    <row r="196" spans="1:15" ht="12.75">
      <c r="J196" s="395"/>
      <c r="K196" s="398"/>
      <c r="L196" s="398"/>
      <c r="M196" s="398"/>
      <c r="N196" s="398"/>
    </row>
    <row r="197" spans="1:15" ht="12.75">
      <c r="J197" s="395"/>
      <c r="K197" s="398"/>
      <c r="L197" s="398"/>
      <c r="M197" s="398"/>
      <c r="N197" s="398"/>
    </row>
    <row r="198" spans="1:15" ht="12.75">
      <c r="A198" s="40" t="s">
        <v>151</v>
      </c>
      <c r="B198" s="17"/>
      <c r="C198" s="18" t="s">
        <v>1072</v>
      </c>
      <c r="D198" s="18" t="s">
        <v>152</v>
      </c>
      <c r="E198" s="18" t="s">
        <v>153</v>
      </c>
      <c r="F198" s="18" t="s">
        <v>154</v>
      </c>
      <c r="G198" s="18" t="s">
        <v>1098</v>
      </c>
      <c r="H198" s="101" t="s">
        <v>1100</v>
      </c>
      <c r="I198" s="18"/>
      <c r="J198" s="395"/>
      <c r="K198" s="398"/>
      <c r="L198" s="398"/>
      <c r="M198" s="398"/>
      <c r="N198" s="398"/>
    </row>
    <row r="199" spans="1:15" ht="12.75">
      <c r="A199" s="49" t="s">
        <v>581</v>
      </c>
      <c r="B199" s="18" t="s">
        <v>156</v>
      </c>
      <c r="C199" s="18" t="s">
        <v>1073</v>
      </c>
      <c r="D199" s="19" t="s">
        <v>157</v>
      </c>
      <c r="E199" s="19" t="s">
        <v>158</v>
      </c>
      <c r="F199" s="19" t="s">
        <v>1102</v>
      </c>
      <c r="G199" s="18" t="s">
        <v>1099</v>
      </c>
      <c r="H199" s="101" t="s">
        <v>1101</v>
      </c>
      <c r="I199" s="18" t="s">
        <v>160</v>
      </c>
      <c r="J199" s="400"/>
      <c r="K199" s="399"/>
      <c r="L199" s="399"/>
      <c r="M199" s="399"/>
      <c r="N199" s="399"/>
    </row>
    <row r="200" spans="1:15" ht="12.75">
      <c r="B200" s="17"/>
      <c r="C200" s="17"/>
      <c r="D200" s="18"/>
      <c r="E200" s="18"/>
      <c r="F200" s="18"/>
      <c r="G200" s="18"/>
      <c r="H200" s="18"/>
      <c r="I200" s="18"/>
      <c r="J200" s="400"/>
      <c r="K200" s="399"/>
      <c r="L200" s="399"/>
      <c r="M200" s="399"/>
      <c r="N200" s="399"/>
    </row>
    <row r="201" spans="1:15" ht="12.75">
      <c r="A201" s="40" t="s">
        <v>553</v>
      </c>
      <c r="C201" s="364">
        <v>0</v>
      </c>
      <c r="D201" s="364">
        <v>0</v>
      </c>
      <c r="E201" s="364">
        <v>2</v>
      </c>
      <c r="F201" s="364">
        <v>1</v>
      </c>
      <c r="G201" s="364">
        <v>0</v>
      </c>
      <c r="H201" s="364">
        <v>0</v>
      </c>
      <c r="I201" s="15">
        <f>F201+G201+H201+E201+C201+D201</f>
        <v>3</v>
      </c>
      <c r="J201" s="400"/>
      <c r="K201" s="399"/>
      <c r="L201" s="399"/>
      <c r="M201" s="399"/>
      <c r="N201" s="399"/>
    </row>
    <row r="202" spans="1:15" ht="12.75">
      <c r="A202" s="40" t="s">
        <v>162</v>
      </c>
      <c r="C202" s="364">
        <v>0</v>
      </c>
      <c r="D202" s="364">
        <v>0</v>
      </c>
      <c r="E202" s="364">
        <v>0</v>
      </c>
      <c r="F202" s="364">
        <v>8</v>
      </c>
      <c r="G202" s="364">
        <v>0</v>
      </c>
      <c r="H202" s="364">
        <v>0</v>
      </c>
      <c r="I202" s="15">
        <f>F202+G202+H202+E202+C202+D202</f>
        <v>8</v>
      </c>
      <c r="J202" s="400"/>
      <c r="K202" s="399"/>
      <c r="L202" s="399"/>
      <c r="M202" s="399"/>
      <c r="N202" s="399"/>
    </row>
    <row r="203" spans="1:15" ht="12.75">
      <c r="J203" s="400"/>
      <c r="K203" s="399"/>
      <c r="L203" s="399"/>
      <c r="M203" s="399"/>
      <c r="N203" s="399"/>
    </row>
    <row r="204" spans="1:15" ht="12.75">
      <c r="J204" s="400"/>
      <c r="K204" s="399"/>
      <c r="L204" s="399"/>
      <c r="M204" s="399"/>
      <c r="N204" s="399"/>
    </row>
    <row r="205" spans="1:15" ht="12.75">
      <c r="A205" s="40" t="s">
        <v>151</v>
      </c>
      <c r="B205" s="17"/>
      <c r="C205" s="18" t="s">
        <v>1072</v>
      </c>
      <c r="D205" s="18" t="s">
        <v>152</v>
      </c>
      <c r="E205" s="18" t="s">
        <v>153</v>
      </c>
      <c r="F205" s="18" t="s">
        <v>154</v>
      </c>
      <c r="G205" s="18" t="s">
        <v>1098</v>
      </c>
      <c r="H205" s="101" t="s">
        <v>1100</v>
      </c>
      <c r="I205" s="18"/>
      <c r="J205" s="400"/>
      <c r="K205" s="399"/>
      <c r="L205" s="399"/>
      <c r="M205" s="399"/>
      <c r="N205" s="399"/>
    </row>
    <row r="206" spans="1:15" ht="12.75">
      <c r="A206" s="49" t="s">
        <v>582</v>
      </c>
      <c r="B206" s="18" t="s">
        <v>156</v>
      </c>
      <c r="C206" s="18" t="s">
        <v>1073</v>
      </c>
      <c r="D206" s="19" t="s">
        <v>157</v>
      </c>
      <c r="E206" s="19" t="s">
        <v>158</v>
      </c>
      <c r="F206" s="19" t="s">
        <v>1102</v>
      </c>
      <c r="G206" s="18" t="s">
        <v>1099</v>
      </c>
      <c r="H206" s="101" t="s">
        <v>1101</v>
      </c>
      <c r="I206" s="18" t="s">
        <v>160</v>
      </c>
      <c r="J206" s="400"/>
      <c r="K206" s="399"/>
      <c r="L206" s="399"/>
      <c r="M206" s="399"/>
      <c r="N206" s="399"/>
    </row>
    <row r="207" spans="1:15" ht="12.75">
      <c r="B207" s="17"/>
      <c r="I207" s="18"/>
      <c r="J207" s="400"/>
      <c r="K207" s="399"/>
      <c r="L207" s="399"/>
      <c r="M207" s="399"/>
      <c r="N207" s="399"/>
    </row>
    <row r="208" spans="1:15" ht="12.75">
      <c r="A208" s="40" t="s">
        <v>553</v>
      </c>
      <c r="C208" s="364">
        <v>0</v>
      </c>
      <c r="D208" s="364">
        <v>0</v>
      </c>
      <c r="E208" s="364">
        <v>1</v>
      </c>
      <c r="F208" s="364">
        <v>0</v>
      </c>
      <c r="G208" s="364">
        <v>0</v>
      </c>
      <c r="H208" s="364">
        <v>0</v>
      </c>
      <c r="I208" s="15">
        <f>SUM(C208:H208)</f>
        <v>1</v>
      </c>
      <c r="J208" s="400"/>
      <c r="K208" s="399"/>
      <c r="L208" s="399"/>
      <c r="M208" s="399"/>
      <c r="N208" s="399"/>
    </row>
    <row r="209" spans="1:14" ht="12.75">
      <c r="A209" s="40" t="s">
        <v>162</v>
      </c>
      <c r="C209" s="15">
        <v>0</v>
      </c>
      <c r="D209" s="15">
        <v>2</v>
      </c>
      <c r="E209" s="15">
        <v>0</v>
      </c>
      <c r="F209" s="15">
        <v>0</v>
      </c>
      <c r="G209" s="15">
        <v>0</v>
      </c>
      <c r="H209" s="15">
        <v>0</v>
      </c>
      <c r="I209" s="15">
        <f>SUM(C209:H209)</f>
        <v>2</v>
      </c>
      <c r="J209" s="400"/>
      <c r="K209" s="399"/>
      <c r="L209" s="399"/>
      <c r="M209" s="399"/>
      <c r="N209" s="399"/>
    </row>
    <row r="210" spans="1:14" ht="12.75">
      <c r="J210" s="400"/>
      <c r="K210" s="399"/>
      <c r="L210" s="399"/>
      <c r="M210" s="399"/>
      <c r="N210" s="399"/>
    </row>
    <row r="211" spans="1:14" ht="12.75">
      <c r="J211" s="400"/>
      <c r="K211" s="399"/>
      <c r="L211" s="399"/>
      <c r="M211" s="399"/>
      <c r="N211" s="399"/>
    </row>
    <row r="212" spans="1:14" ht="12.75">
      <c r="A212" s="40" t="s">
        <v>151</v>
      </c>
      <c r="B212" s="17"/>
      <c r="C212" s="18" t="s">
        <v>1072</v>
      </c>
      <c r="D212" s="18" t="s">
        <v>152</v>
      </c>
      <c r="E212" s="18" t="s">
        <v>153</v>
      </c>
      <c r="F212" s="18" t="s">
        <v>154</v>
      </c>
      <c r="G212" s="18" t="s">
        <v>1098</v>
      </c>
      <c r="H212" s="101" t="s">
        <v>1100</v>
      </c>
      <c r="I212" s="18"/>
      <c r="J212" s="400"/>
      <c r="K212" s="399"/>
      <c r="L212" s="399"/>
      <c r="M212" s="399"/>
      <c r="N212" s="399"/>
    </row>
    <row r="213" spans="1:14" ht="12.75">
      <c r="A213" s="49" t="s">
        <v>583</v>
      </c>
      <c r="B213" s="18" t="s">
        <v>156</v>
      </c>
      <c r="C213" s="18" t="s">
        <v>1073</v>
      </c>
      <c r="D213" s="19" t="s">
        <v>157</v>
      </c>
      <c r="E213" s="19" t="s">
        <v>158</v>
      </c>
      <c r="F213" s="19" t="s">
        <v>1102</v>
      </c>
      <c r="G213" s="18" t="s">
        <v>1099</v>
      </c>
      <c r="H213" s="101" t="s">
        <v>1101</v>
      </c>
      <c r="I213" s="18" t="s">
        <v>160</v>
      </c>
      <c r="J213" s="400"/>
      <c r="K213" s="399"/>
      <c r="L213" s="399"/>
      <c r="M213" s="399"/>
      <c r="N213" s="399"/>
    </row>
    <row r="214" spans="1:14">
      <c r="B214" s="17"/>
      <c r="C214" s="15"/>
      <c r="I214" s="18"/>
      <c r="J214" s="27"/>
      <c r="K214" s="27"/>
      <c r="L214" s="99"/>
    </row>
    <row r="215" spans="1:14">
      <c r="A215" s="40" t="s">
        <v>553</v>
      </c>
      <c r="C215" s="364">
        <v>0</v>
      </c>
      <c r="D215" s="364">
        <v>0</v>
      </c>
      <c r="E215" s="364">
        <v>0</v>
      </c>
      <c r="F215" s="364">
        <v>0</v>
      </c>
      <c r="G215" s="364">
        <v>0</v>
      </c>
      <c r="H215" s="364">
        <v>0</v>
      </c>
      <c r="I215" s="15">
        <f>SUM(C215:H215)</f>
        <v>0</v>
      </c>
      <c r="J215" s="27"/>
      <c r="K215" s="27"/>
      <c r="L215" s="99"/>
    </row>
    <row r="216" spans="1:14">
      <c r="A216" s="40" t="s">
        <v>162</v>
      </c>
      <c r="C216" s="15">
        <v>0</v>
      </c>
      <c r="D216" s="15">
        <v>0</v>
      </c>
      <c r="E216" s="15">
        <v>0</v>
      </c>
      <c r="F216" s="15">
        <v>0</v>
      </c>
      <c r="G216" s="15">
        <v>0</v>
      </c>
      <c r="H216" s="15">
        <v>0</v>
      </c>
      <c r="I216" s="15">
        <f>SUM(C216:H216)</f>
        <v>0</v>
      </c>
      <c r="J216" s="27"/>
      <c r="K216" s="27"/>
      <c r="L216" s="99"/>
    </row>
    <row r="218" spans="1:14" ht="22.5">
      <c r="C218" s="21" t="s">
        <v>1074</v>
      </c>
      <c r="D218" s="21" t="s">
        <v>177</v>
      </c>
      <c r="E218" s="21" t="s">
        <v>178</v>
      </c>
      <c r="F218" s="21" t="s">
        <v>179</v>
      </c>
      <c r="G218" s="21" t="s">
        <v>1104</v>
      </c>
      <c r="H218" s="21" t="s">
        <v>1106</v>
      </c>
      <c r="I218" s="21" t="s">
        <v>1108</v>
      </c>
      <c r="J218" s="27"/>
      <c r="K218" s="27"/>
      <c r="L218" s="99"/>
    </row>
    <row r="219" spans="1:14">
      <c r="C219" s="138">
        <f>C215+C208+C201+C194+C187+C180+C173+C166+C159+C145+C152+C138+C131+C124+C117+C110+C103+C96+C89+C82+C73+C66+C60+C53+C46+C39+C32+C25+C18+C11</f>
        <v>1</v>
      </c>
      <c r="D219" s="138">
        <f>D215+D208+D201+D194+D187+D180+D173+D159+D152+D145+D138+D131+D166+D117+D110+D103+D96+D89+D82+D73+D60+D53+D46+D39+D32+D25+D18+D11+D66</f>
        <v>5</v>
      </c>
      <c r="E219" s="138">
        <f>E215+E208+E201+E194+E187+E180+E173+E159+E152+E145+E138+E131+E166+E117+E110+E103+E96+E89+E82+E73+E60+E53+E46+E39+E32+E25+E18+E11+E66</f>
        <v>24</v>
      </c>
      <c r="F219" s="138">
        <f>F11+F18+F25+F32+F39+F46+F53+F60+F66+F73+F82+F89+F96+F103+F110+F117+F124+F131+F138+F145+F152+F159+F166+F173+F180+F187+F194+F201+F208+F215</f>
        <v>55</v>
      </c>
      <c r="G219" s="138">
        <f>G216+G209+G201+G194+G187+G180+G173+G159+G152+G145+G138+G131+G166+G117+G110+G103+G96+G89+G82+G73+G60+G53+G46+G39+G32+G25+G18+G11+G66</f>
        <v>6</v>
      </c>
      <c r="H219" s="138">
        <f>H216+H209+H201+H194+H187+H180+H173+H159+H152+H145+H138+H131+H166+H117+H110+H103+H96+H89+H82+H73+H60+H53+H46+H39+H32+H25+H18+H11+H66</f>
        <v>5</v>
      </c>
      <c r="I219" s="138">
        <f>C219+D219+E219+F219+G219+H219</f>
        <v>96</v>
      </c>
      <c r="J219" s="27"/>
      <c r="K219" s="27"/>
      <c r="L219" s="99"/>
    </row>
    <row r="220" spans="1:14">
      <c r="C220" s="15"/>
      <c r="J220" s="27"/>
      <c r="K220" s="27"/>
      <c r="L220" s="99"/>
    </row>
    <row r="221" spans="1:14" ht="22.5">
      <c r="C221" s="21" t="s">
        <v>1075</v>
      </c>
      <c r="D221" s="21" t="s">
        <v>181</v>
      </c>
      <c r="E221" s="21" t="s">
        <v>182</v>
      </c>
      <c r="F221" s="21" t="s">
        <v>183</v>
      </c>
      <c r="G221" s="21" t="s">
        <v>1105</v>
      </c>
      <c r="H221" s="21" t="s">
        <v>1107</v>
      </c>
      <c r="I221" s="21" t="s">
        <v>1109</v>
      </c>
      <c r="J221" s="27"/>
      <c r="K221" s="27"/>
      <c r="L221" s="99"/>
    </row>
    <row r="222" spans="1:14">
      <c r="C222" s="138">
        <f>C216+C209+C202+C195+C188+C181+C174+C167+C160+C153+C146+C139+C132+C125+C118+C111+C104+C97+C90+C83+C74+C61+C54+C47+C40+C33+C26+C19+C12+C67</f>
        <v>7</v>
      </c>
      <c r="D222" s="138">
        <f>D216+D209+D202+D195+D188+D181+D174+D167+D160+D153+D146+D139+D132+D125+D118+D111+D104+D97+D90+D83+D74+D61+D54+D47+D40+D33+D26+D19+D12+D67</f>
        <v>27</v>
      </c>
      <c r="E222" s="138">
        <f>E216+E209+E202+E195+E188+E181+E174+E167+E160+E153+E146+E139+E132+E125+E118+E111+E104+E97+E90+E83+E74+E61+E54+E47+E40+E33+E26+E19+E12+E67</f>
        <v>89</v>
      </c>
      <c r="F222" s="138">
        <f>F216+F209+F202+F195+F188+F181+F174+F167+F160+F153+F146+F139+F132+F125+F118+F111+F104+F97+F90+F83+F74+F61+F54+F47+F40+F33+F26+F19++F67</f>
        <v>138</v>
      </c>
      <c r="G222" s="138">
        <f>G216+G209+G202+G195+G188+G181+G174+G167+G160+G153+G146+G139+G132+G125+G118+G111+G104+G97+G90+G83+G74+G61+G54+G47+G40+G33+G26+G19+G12+G67</f>
        <v>13</v>
      </c>
      <c r="H222" s="138">
        <f>H216+H209+H202+H195+H188+H181+H174+H167+H160+H153+H146+H139+H132+H125+H118+H111+H104+H97+H90+H83+H74+H61+H54+H47+H40+H33+H26+H19+H12+H67</f>
        <v>7</v>
      </c>
      <c r="I222" s="138">
        <f>I216+I209+I202+I195+I188+I181+I174+I167+I160+I153+I146+I139+I132+I125+I118+I111+I104+I97+I90+I83+I74+I61+I54+I47+I40+I33+I26+I19+I12+I67</f>
        <v>282</v>
      </c>
      <c r="J222" s="27"/>
      <c r="K222" s="27"/>
      <c r="L222" s="99"/>
    </row>
    <row r="223" spans="1:14" s="20" customFormat="1">
      <c r="A223" s="134"/>
      <c r="D223" s="22"/>
      <c r="E223" s="22"/>
      <c r="F223" s="22"/>
      <c r="G223" s="22"/>
      <c r="H223" s="22"/>
      <c r="I223" s="22"/>
      <c r="J223" s="27"/>
      <c r="K223" s="27"/>
      <c r="L223" s="99"/>
      <c r="M223" s="14"/>
      <c r="N223" s="14"/>
    </row>
    <row r="224" spans="1:14" s="20" customFormat="1">
      <c r="A224" s="134"/>
      <c r="D224" s="22"/>
      <c r="E224" s="22"/>
      <c r="F224" s="22"/>
      <c r="G224" s="22"/>
      <c r="H224" s="22"/>
      <c r="I224" s="22"/>
      <c r="J224" s="27"/>
      <c r="K224" s="27"/>
      <c r="L224" s="99"/>
      <c r="M224" s="14"/>
      <c r="N224" s="14"/>
    </row>
    <row r="225" spans="1:12">
      <c r="D225" s="14"/>
      <c r="E225" s="14"/>
      <c r="F225" s="14"/>
      <c r="G225" s="14"/>
      <c r="H225" s="14"/>
      <c r="I225" s="14"/>
      <c r="J225" s="27"/>
      <c r="K225" s="27"/>
      <c r="L225" s="99"/>
    </row>
    <row r="226" spans="1:12">
      <c r="D226" s="14"/>
      <c r="E226" s="14"/>
      <c r="F226" s="14"/>
      <c r="G226" s="14"/>
      <c r="H226" s="14"/>
      <c r="I226" s="14"/>
      <c r="J226" s="27"/>
      <c r="K226" s="27"/>
      <c r="L226" s="99"/>
    </row>
    <row r="227" spans="1:12">
      <c r="D227" s="14"/>
      <c r="E227" s="14"/>
      <c r="F227" s="14"/>
      <c r="G227" s="14"/>
      <c r="H227" s="14"/>
      <c r="I227" s="14"/>
      <c r="J227" s="27"/>
      <c r="K227" s="27"/>
      <c r="L227" s="99"/>
    </row>
    <row r="228" spans="1:12" ht="33.75">
      <c r="A228" s="135" t="s">
        <v>185</v>
      </c>
      <c r="B228" s="25" t="s">
        <v>186</v>
      </c>
      <c r="C228" s="97" t="s">
        <v>1068</v>
      </c>
      <c r="D228" s="103" t="s">
        <v>1069</v>
      </c>
      <c r="E228" s="103" t="s">
        <v>1070</v>
      </c>
      <c r="F228" s="103" t="s">
        <v>1110</v>
      </c>
      <c r="G228" s="97" t="s">
        <v>1111</v>
      </c>
      <c r="H228" s="97" t="s">
        <v>1112</v>
      </c>
      <c r="I228" s="103" t="s">
        <v>160</v>
      </c>
      <c r="J228" s="27"/>
      <c r="K228" s="27"/>
      <c r="L228" s="99"/>
    </row>
    <row r="229" spans="1:12">
      <c r="A229" s="136"/>
      <c r="B229" s="25" t="s">
        <v>187</v>
      </c>
      <c r="C229" s="31">
        <v>0</v>
      </c>
      <c r="D229" s="31">
        <v>20</v>
      </c>
      <c r="E229" s="31">
        <v>57</v>
      </c>
      <c r="F229" s="31">
        <v>43</v>
      </c>
      <c r="G229" s="32">
        <v>0</v>
      </c>
      <c r="H229" s="32">
        <v>0</v>
      </c>
      <c r="I229" s="31">
        <v>120</v>
      </c>
      <c r="J229" s="27"/>
      <c r="K229" s="27"/>
      <c r="L229" s="99"/>
    </row>
    <row r="230" spans="1:12">
      <c r="A230" s="136"/>
      <c r="B230" s="25" t="s">
        <v>188</v>
      </c>
      <c r="C230" s="31">
        <v>0</v>
      </c>
      <c r="D230" s="32">
        <v>22</v>
      </c>
      <c r="E230" s="32">
        <v>43</v>
      </c>
      <c r="F230" s="32">
        <v>47</v>
      </c>
      <c r="G230" s="32">
        <v>0</v>
      </c>
      <c r="H230" s="32">
        <v>0</v>
      </c>
      <c r="I230" s="32">
        <v>112</v>
      </c>
      <c r="J230" s="27"/>
      <c r="K230" s="27"/>
      <c r="L230" s="99"/>
    </row>
    <row r="231" spans="1:12">
      <c r="A231" s="136"/>
      <c r="B231" s="25" t="s">
        <v>189</v>
      </c>
      <c r="C231" s="31">
        <v>0</v>
      </c>
      <c r="D231" s="32">
        <v>26</v>
      </c>
      <c r="E231" s="32">
        <v>51</v>
      </c>
      <c r="F231" s="32">
        <v>27</v>
      </c>
      <c r="G231" s="32">
        <v>0</v>
      </c>
      <c r="H231" s="32">
        <v>0</v>
      </c>
      <c r="I231" s="32">
        <v>104</v>
      </c>
      <c r="J231" s="27"/>
      <c r="K231" s="27"/>
      <c r="L231" s="99"/>
    </row>
    <row r="232" spans="1:12">
      <c r="A232" s="136"/>
      <c r="B232" s="25" t="s">
        <v>190</v>
      </c>
      <c r="C232" s="31">
        <v>0</v>
      </c>
      <c r="D232" s="32">
        <v>24</v>
      </c>
      <c r="E232" s="32">
        <v>50</v>
      </c>
      <c r="F232" s="32">
        <v>40</v>
      </c>
      <c r="G232" s="32">
        <v>0</v>
      </c>
      <c r="H232" s="32">
        <v>0</v>
      </c>
      <c r="I232" s="32">
        <v>114</v>
      </c>
      <c r="J232" s="27"/>
      <c r="K232" s="27"/>
      <c r="L232" s="99"/>
    </row>
    <row r="233" spans="1:12">
      <c r="A233" s="136"/>
      <c r="B233" s="25" t="s">
        <v>191</v>
      </c>
      <c r="C233" s="31">
        <v>0</v>
      </c>
      <c r="D233" s="32">
        <v>24</v>
      </c>
      <c r="E233" s="32">
        <v>49</v>
      </c>
      <c r="F233" s="32">
        <v>45</v>
      </c>
      <c r="G233" s="32">
        <v>0</v>
      </c>
      <c r="H233" s="32">
        <v>0</v>
      </c>
      <c r="I233" s="32">
        <v>118</v>
      </c>
      <c r="J233" s="27"/>
      <c r="K233" s="27"/>
      <c r="L233" s="99"/>
    </row>
    <row r="234" spans="1:12">
      <c r="A234" s="136"/>
      <c r="B234" s="25" t="s">
        <v>192</v>
      </c>
      <c r="C234" s="31">
        <v>0</v>
      </c>
      <c r="D234" s="32">
        <v>29</v>
      </c>
      <c r="E234" s="32">
        <v>50</v>
      </c>
      <c r="F234" s="32">
        <v>33</v>
      </c>
      <c r="G234" s="32">
        <v>0</v>
      </c>
      <c r="H234" s="32">
        <v>0</v>
      </c>
      <c r="I234" s="32">
        <v>112</v>
      </c>
      <c r="J234" s="27"/>
      <c r="K234" s="27"/>
      <c r="L234" s="99"/>
    </row>
    <row r="235" spans="1:12">
      <c r="A235" s="136"/>
      <c r="B235" s="25" t="s">
        <v>193</v>
      </c>
      <c r="C235" s="31">
        <v>0</v>
      </c>
      <c r="D235" s="32">
        <v>29</v>
      </c>
      <c r="E235" s="32">
        <v>58</v>
      </c>
      <c r="F235" s="32">
        <v>52</v>
      </c>
      <c r="G235" s="32">
        <v>0</v>
      </c>
      <c r="H235" s="32">
        <v>0</v>
      </c>
      <c r="I235" s="32">
        <v>139</v>
      </c>
      <c r="J235" s="27"/>
      <c r="K235" s="27"/>
      <c r="L235" s="99"/>
    </row>
    <row r="236" spans="1:12">
      <c r="A236" s="136"/>
      <c r="B236" s="25" t="s">
        <v>194</v>
      </c>
      <c r="C236" s="31">
        <v>0</v>
      </c>
      <c r="D236" s="32">
        <v>35</v>
      </c>
      <c r="E236" s="32">
        <v>45</v>
      </c>
      <c r="F236" s="32">
        <v>60</v>
      </c>
      <c r="G236" s="32">
        <v>0</v>
      </c>
      <c r="H236" s="32">
        <v>0</v>
      </c>
      <c r="I236" s="32">
        <v>140</v>
      </c>
      <c r="J236" s="27"/>
      <c r="K236" s="27"/>
      <c r="L236" s="99"/>
    </row>
    <row r="237" spans="1:12">
      <c r="A237" s="136"/>
      <c r="B237" s="25" t="s">
        <v>195</v>
      </c>
      <c r="C237" s="31">
        <v>0</v>
      </c>
      <c r="D237" s="32">
        <v>37</v>
      </c>
      <c r="E237" s="32">
        <v>64</v>
      </c>
      <c r="F237" s="32">
        <v>39</v>
      </c>
      <c r="G237" s="32">
        <v>0</v>
      </c>
      <c r="H237" s="32">
        <v>0</v>
      </c>
      <c r="I237" s="32">
        <v>140</v>
      </c>
      <c r="J237" s="27"/>
      <c r="K237" s="27"/>
      <c r="L237" s="99"/>
    </row>
    <row r="238" spans="1:12">
      <c r="A238" s="136"/>
      <c r="B238" s="25" t="s">
        <v>196</v>
      </c>
      <c r="C238" s="31">
        <v>0</v>
      </c>
      <c r="D238" s="32">
        <v>34</v>
      </c>
      <c r="E238" s="32">
        <v>64</v>
      </c>
      <c r="F238" s="32">
        <v>58</v>
      </c>
      <c r="G238" s="32">
        <v>0</v>
      </c>
      <c r="H238" s="32">
        <v>0</v>
      </c>
      <c r="I238" s="32">
        <v>156</v>
      </c>
      <c r="J238" s="27"/>
      <c r="K238" s="27"/>
      <c r="L238" s="99"/>
    </row>
    <row r="239" spans="1:12">
      <c r="A239" s="136"/>
      <c r="B239" s="25" t="s">
        <v>197</v>
      </c>
      <c r="C239" s="31">
        <v>0</v>
      </c>
      <c r="D239" s="32">
        <v>39</v>
      </c>
      <c r="E239" s="32">
        <v>64</v>
      </c>
      <c r="F239" s="32">
        <v>47</v>
      </c>
      <c r="G239" s="32">
        <v>0</v>
      </c>
      <c r="H239" s="32">
        <v>0</v>
      </c>
      <c r="I239" s="32">
        <v>150</v>
      </c>
      <c r="J239" s="27"/>
      <c r="K239" s="27"/>
      <c r="L239" s="99"/>
    </row>
    <row r="240" spans="1:12">
      <c r="A240" s="136"/>
      <c r="B240" s="25" t="s">
        <v>198</v>
      </c>
      <c r="C240" s="31">
        <v>0</v>
      </c>
      <c r="D240" s="32">
        <v>53</v>
      </c>
      <c r="E240" s="32">
        <v>73</v>
      </c>
      <c r="F240" s="32">
        <v>54</v>
      </c>
      <c r="G240" s="32">
        <v>0</v>
      </c>
      <c r="H240" s="32">
        <v>0</v>
      </c>
      <c r="I240" s="32">
        <v>180</v>
      </c>
      <c r="J240" s="27"/>
      <c r="K240" s="27"/>
      <c r="L240" s="99"/>
    </row>
    <row r="241" spans="1:12">
      <c r="A241" s="136"/>
      <c r="B241" s="25" t="s">
        <v>199</v>
      </c>
      <c r="C241" s="31">
        <v>0</v>
      </c>
      <c r="D241" s="32">
        <v>40</v>
      </c>
      <c r="E241" s="32">
        <v>54</v>
      </c>
      <c r="F241" s="32">
        <v>43</v>
      </c>
      <c r="G241" s="32">
        <v>0</v>
      </c>
      <c r="H241" s="32">
        <v>0</v>
      </c>
      <c r="I241" s="32">
        <v>137</v>
      </c>
      <c r="J241" s="27"/>
      <c r="K241" s="27"/>
      <c r="L241" s="99"/>
    </row>
    <row r="242" spans="1:12">
      <c r="A242" s="136"/>
      <c r="B242" s="25" t="s">
        <v>200</v>
      </c>
      <c r="C242" s="31">
        <v>0</v>
      </c>
      <c r="D242" s="32">
        <v>24</v>
      </c>
      <c r="E242" s="32">
        <v>47</v>
      </c>
      <c r="F242" s="32">
        <v>39</v>
      </c>
      <c r="G242" s="32">
        <v>0</v>
      </c>
      <c r="H242" s="32">
        <v>0</v>
      </c>
      <c r="I242" s="32">
        <v>110</v>
      </c>
      <c r="J242" s="27"/>
      <c r="K242" s="27"/>
      <c r="L242" s="99"/>
    </row>
    <row r="243" spans="1:12">
      <c r="A243" s="136"/>
      <c r="B243" s="25" t="s">
        <v>201</v>
      </c>
      <c r="C243" s="31">
        <v>0</v>
      </c>
      <c r="D243" s="32">
        <v>29</v>
      </c>
      <c r="E243" s="32">
        <v>56</v>
      </c>
      <c r="F243" s="32">
        <v>51</v>
      </c>
      <c r="G243" s="32">
        <v>0</v>
      </c>
      <c r="H243" s="32">
        <v>0</v>
      </c>
      <c r="I243" s="32">
        <v>136</v>
      </c>
      <c r="J243" s="27"/>
      <c r="K243" s="27"/>
      <c r="L243" s="99"/>
    </row>
    <row r="244" spans="1:12">
      <c r="A244" s="136"/>
      <c r="B244" s="25" t="s">
        <v>202</v>
      </c>
      <c r="C244" s="31">
        <v>0</v>
      </c>
      <c r="D244" s="32">
        <v>26</v>
      </c>
      <c r="E244" s="32">
        <v>51</v>
      </c>
      <c r="F244" s="32">
        <v>43</v>
      </c>
      <c r="G244" s="32">
        <v>0</v>
      </c>
      <c r="H244" s="32">
        <v>0</v>
      </c>
      <c r="I244" s="32">
        <v>120</v>
      </c>
      <c r="J244" s="27"/>
      <c r="K244" s="27"/>
      <c r="L244" s="99"/>
    </row>
    <row r="245" spans="1:12">
      <c r="A245" s="136"/>
      <c r="B245" s="25" t="s">
        <v>203</v>
      </c>
      <c r="C245" s="31">
        <v>0</v>
      </c>
      <c r="D245" s="32">
        <v>28</v>
      </c>
      <c r="E245" s="32">
        <v>48</v>
      </c>
      <c r="F245" s="32">
        <v>48</v>
      </c>
      <c r="G245" s="32">
        <v>0</v>
      </c>
      <c r="H245" s="32">
        <v>0</v>
      </c>
      <c r="I245" s="32">
        <v>124</v>
      </c>
      <c r="J245" s="27"/>
      <c r="K245" s="27"/>
      <c r="L245" s="99"/>
    </row>
    <row r="246" spans="1:12">
      <c r="A246" s="136"/>
      <c r="B246" s="25" t="s">
        <v>204</v>
      </c>
      <c r="C246" s="31">
        <v>0</v>
      </c>
      <c r="D246" s="32">
        <v>35</v>
      </c>
      <c r="E246" s="32">
        <v>46</v>
      </c>
      <c r="F246" s="32">
        <v>37</v>
      </c>
      <c r="G246" s="32">
        <v>0</v>
      </c>
      <c r="H246" s="32">
        <v>0</v>
      </c>
      <c r="I246" s="32">
        <v>118</v>
      </c>
      <c r="J246" s="27"/>
      <c r="K246" s="27"/>
      <c r="L246" s="99"/>
    </row>
    <row r="247" spans="1:12">
      <c r="A247" s="136"/>
      <c r="B247" s="25" t="s">
        <v>205</v>
      </c>
      <c r="C247" s="31">
        <v>0</v>
      </c>
      <c r="D247" s="32">
        <v>26</v>
      </c>
      <c r="E247" s="32">
        <v>53</v>
      </c>
      <c r="F247" s="32">
        <v>43</v>
      </c>
      <c r="G247" s="32">
        <v>0</v>
      </c>
      <c r="H247" s="32">
        <v>0</v>
      </c>
      <c r="I247" s="32">
        <v>122</v>
      </c>
      <c r="J247" s="27"/>
      <c r="K247" s="27"/>
      <c r="L247" s="99"/>
    </row>
    <row r="248" spans="1:12">
      <c r="A248" s="136"/>
      <c r="B248" s="25" t="s">
        <v>206</v>
      </c>
      <c r="C248" s="31">
        <v>0</v>
      </c>
      <c r="D248" s="32">
        <v>23</v>
      </c>
      <c r="E248" s="32">
        <v>54</v>
      </c>
      <c r="F248" s="32">
        <v>36</v>
      </c>
      <c r="G248" s="32">
        <v>0</v>
      </c>
      <c r="H248" s="32">
        <v>0</v>
      </c>
      <c r="I248" s="32">
        <v>113</v>
      </c>
      <c r="J248" s="27"/>
      <c r="K248" s="27"/>
      <c r="L248" s="99"/>
    </row>
    <row r="249" spans="1:12">
      <c r="A249" s="136"/>
      <c r="B249" s="25" t="s">
        <v>207</v>
      </c>
      <c r="C249" s="31">
        <v>0</v>
      </c>
      <c r="D249" s="32">
        <v>18</v>
      </c>
      <c r="E249" s="32">
        <v>51</v>
      </c>
      <c r="F249" s="32">
        <v>39</v>
      </c>
      <c r="G249" s="32">
        <v>0</v>
      </c>
      <c r="H249" s="32">
        <v>0</v>
      </c>
      <c r="I249" s="32">
        <v>108</v>
      </c>
      <c r="J249" s="27"/>
      <c r="K249" s="27"/>
      <c r="L249" s="99"/>
    </row>
    <row r="250" spans="1:12">
      <c r="A250" s="136"/>
      <c r="B250" s="25" t="s">
        <v>208</v>
      </c>
      <c r="C250" s="31">
        <v>0</v>
      </c>
      <c r="D250" s="32">
        <v>11</v>
      </c>
      <c r="E250" s="32">
        <v>47</v>
      </c>
      <c r="F250" s="32">
        <v>41</v>
      </c>
      <c r="G250" s="32">
        <v>0</v>
      </c>
      <c r="H250" s="32">
        <v>0</v>
      </c>
      <c r="I250" s="32">
        <v>99</v>
      </c>
      <c r="J250" s="27"/>
      <c r="K250" s="27"/>
      <c r="L250" s="99"/>
    </row>
    <row r="251" spans="1:12">
      <c r="A251" s="136"/>
      <c r="B251" s="25" t="s">
        <v>209</v>
      </c>
      <c r="C251" s="31">
        <v>0</v>
      </c>
      <c r="D251" s="32">
        <v>15</v>
      </c>
      <c r="E251" s="32">
        <v>49</v>
      </c>
      <c r="F251" s="32">
        <v>38</v>
      </c>
      <c r="G251" s="32">
        <v>0</v>
      </c>
      <c r="H251" s="32">
        <v>0</v>
      </c>
      <c r="I251" s="32">
        <v>102</v>
      </c>
      <c r="J251" s="27"/>
      <c r="K251" s="27"/>
      <c r="L251" s="99"/>
    </row>
    <row r="252" spans="1:12">
      <c r="A252" s="136"/>
      <c r="B252" s="25" t="s">
        <v>210</v>
      </c>
      <c r="C252" s="31">
        <v>0</v>
      </c>
      <c r="D252" s="32">
        <v>22</v>
      </c>
      <c r="E252" s="32">
        <v>50</v>
      </c>
      <c r="F252" s="32">
        <v>45</v>
      </c>
      <c r="G252" s="32">
        <v>0</v>
      </c>
      <c r="H252" s="32">
        <v>0</v>
      </c>
      <c r="I252" s="32">
        <v>117</v>
      </c>
      <c r="J252" s="27"/>
      <c r="K252" s="27"/>
      <c r="L252" s="99"/>
    </row>
    <row r="253" spans="1:12">
      <c r="A253" s="136"/>
      <c r="B253" s="25" t="s">
        <v>211</v>
      </c>
      <c r="C253" s="31">
        <v>0</v>
      </c>
      <c r="D253" s="32">
        <v>23</v>
      </c>
      <c r="E253" s="32">
        <v>52</v>
      </c>
      <c r="F253" s="32">
        <v>48</v>
      </c>
      <c r="G253" s="32">
        <v>0</v>
      </c>
      <c r="H253" s="32">
        <v>0</v>
      </c>
      <c r="I253" s="32">
        <v>123</v>
      </c>
      <c r="J253" s="27"/>
      <c r="K253" s="27"/>
      <c r="L253" s="99"/>
    </row>
    <row r="254" spans="1:12">
      <c r="A254" s="136"/>
      <c r="B254" s="25" t="s">
        <v>212</v>
      </c>
      <c r="C254" s="31">
        <v>0</v>
      </c>
      <c r="D254" s="32">
        <v>12</v>
      </c>
      <c r="E254" s="32">
        <v>49</v>
      </c>
      <c r="F254" s="32">
        <v>43</v>
      </c>
      <c r="G254" s="32">
        <v>0</v>
      </c>
      <c r="H254" s="32">
        <v>0</v>
      </c>
      <c r="I254" s="32">
        <v>104</v>
      </c>
      <c r="J254" s="27"/>
      <c r="K254" s="27"/>
      <c r="L254" s="99"/>
    </row>
    <row r="255" spans="1:12">
      <c r="A255" s="136"/>
      <c r="B255" s="25" t="s">
        <v>213</v>
      </c>
      <c r="C255" s="31">
        <v>0</v>
      </c>
      <c r="D255" s="32">
        <v>14</v>
      </c>
      <c r="E255" s="32">
        <v>50</v>
      </c>
      <c r="F255" s="32">
        <v>51</v>
      </c>
      <c r="G255" s="32">
        <v>0</v>
      </c>
      <c r="H255" s="32">
        <v>0</v>
      </c>
      <c r="I255" s="32">
        <v>115</v>
      </c>
      <c r="J255" s="27"/>
      <c r="K255" s="27"/>
      <c r="L255" s="99"/>
    </row>
    <row r="256" spans="1:12">
      <c r="A256" s="136"/>
      <c r="B256" s="25" t="s">
        <v>214</v>
      </c>
      <c r="C256" s="31">
        <v>0</v>
      </c>
      <c r="D256" s="32">
        <v>13</v>
      </c>
      <c r="E256" s="32">
        <v>35</v>
      </c>
      <c r="F256" s="32">
        <v>39</v>
      </c>
      <c r="G256" s="32">
        <v>0</v>
      </c>
      <c r="H256" s="32">
        <v>0</v>
      </c>
      <c r="I256" s="32">
        <v>87</v>
      </c>
      <c r="J256" s="27"/>
      <c r="K256" s="27"/>
      <c r="L256" s="99"/>
    </row>
    <row r="257" spans="1:12">
      <c r="A257" s="136"/>
      <c r="B257" s="25" t="s">
        <v>215</v>
      </c>
      <c r="C257" s="31">
        <v>0</v>
      </c>
      <c r="D257" s="32">
        <v>17</v>
      </c>
      <c r="E257" s="32">
        <v>36</v>
      </c>
      <c r="F257" s="32">
        <v>49</v>
      </c>
      <c r="G257" s="32">
        <v>0</v>
      </c>
      <c r="H257" s="32">
        <v>0</v>
      </c>
      <c r="I257" s="32">
        <v>102</v>
      </c>
      <c r="J257" s="27"/>
      <c r="K257" s="27"/>
      <c r="L257" s="99"/>
    </row>
    <row r="258" spans="1:12">
      <c r="A258" s="136"/>
      <c r="B258" s="25" t="s">
        <v>216</v>
      </c>
      <c r="C258" s="31">
        <v>0</v>
      </c>
      <c r="D258" s="32">
        <v>15</v>
      </c>
      <c r="E258" s="32">
        <v>33</v>
      </c>
      <c r="F258" s="32">
        <v>34</v>
      </c>
      <c r="G258" s="32">
        <v>0</v>
      </c>
      <c r="H258" s="32">
        <v>0</v>
      </c>
      <c r="I258" s="32">
        <v>82</v>
      </c>
      <c r="J258" s="27"/>
      <c r="K258" s="27"/>
      <c r="L258" s="99"/>
    </row>
    <row r="259" spans="1:12">
      <c r="A259" s="136"/>
      <c r="B259" s="25" t="s">
        <v>217</v>
      </c>
      <c r="C259" s="31">
        <v>0</v>
      </c>
      <c r="D259" s="32">
        <v>14</v>
      </c>
      <c r="E259" s="32">
        <v>27</v>
      </c>
      <c r="F259" s="32">
        <v>33</v>
      </c>
      <c r="G259" s="32">
        <v>0</v>
      </c>
      <c r="H259" s="32">
        <v>0</v>
      </c>
      <c r="I259" s="32">
        <v>74</v>
      </c>
      <c r="J259" s="27"/>
      <c r="K259" s="27"/>
      <c r="L259" s="99"/>
    </row>
    <row r="260" spans="1:12">
      <c r="A260" s="136"/>
      <c r="B260" s="25" t="s">
        <v>218</v>
      </c>
      <c r="C260" s="31">
        <v>0</v>
      </c>
      <c r="D260" s="32">
        <v>3</v>
      </c>
      <c r="E260" s="32">
        <v>41</v>
      </c>
      <c r="F260" s="32">
        <v>37</v>
      </c>
      <c r="G260" s="32">
        <v>0</v>
      </c>
      <c r="H260" s="32">
        <v>0</v>
      </c>
      <c r="I260" s="32">
        <v>81</v>
      </c>
      <c r="J260" s="27"/>
      <c r="K260" s="27"/>
      <c r="L260" s="99"/>
    </row>
    <row r="261" spans="1:12">
      <c r="A261" s="136"/>
      <c r="B261" s="25" t="s">
        <v>219</v>
      </c>
      <c r="C261" s="31">
        <v>0</v>
      </c>
      <c r="D261" s="32">
        <v>14</v>
      </c>
      <c r="E261" s="32">
        <v>39</v>
      </c>
      <c r="F261" s="32">
        <v>27</v>
      </c>
      <c r="G261" s="32">
        <v>0</v>
      </c>
      <c r="H261" s="32">
        <v>0</v>
      </c>
      <c r="I261" s="32">
        <v>80</v>
      </c>
      <c r="J261" s="27"/>
      <c r="K261" s="27"/>
      <c r="L261" s="99"/>
    </row>
    <row r="262" spans="1:12">
      <c r="A262" s="136"/>
      <c r="B262" s="25" t="s">
        <v>220</v>
      </c>
      <c r="C262" s="31">
        <v>0</v>
      </c>
      <c r="D262" s="32">
        <v>15</v>
      </c>
      <c r="E262" s="32">
        <v>34</v>
      </c>
      <c r="F262" s="32">
        <v>46</v>
      </c>
      <c r="G262" s="32">
        <v>0</v>
      </c>
      <c r="H262" s="32">
        <v>0</v>
      </c>
      <c r="I262" s="32">
        <v>95</v>
      </c>
      <c r="J262" s="27"/>
      <c r="K262" s="27"/>
      <c r="L262" s="99"/>
    </row>
    <row r="263" spans="1:12">
      <c r="A263" s="136"/>
      <c r="B263" s="25" t="s">
        <v>221</v>
      </c>
      <c r="C263" s="31">
        <v>0</v>
      </c>
      <c r="D263" s="32">
        <v>9</v>
      </c>
      <c r="E263" s="32">
        <v>33</v>
      </c>
      <c r="F263" s="32">
        <v>39</v>
      </c>
      <c r="G263" s="32">
        <v>0</v>
      </c>
      <c r="H263" s="32">
        <v>0</v>
      </c>
      <c r="I263" s="32">
        <v>81</v>
      </c>
      <c r="J263" s="27"/>
      <c r="K263" s="27"/>
      <c r="L263" s="99"/>
    </row>
    <row r="264" spans="1:12">
      <c r="A264" s="136"/>
      <c r="B264" s="25" t="s">
        <v>222</v>
      </c>
      <c r="C264" s="31">
        <v>0</v>
      </c>
      <c r="D264" s="32">
        <v>13</v>
      </c>
      <c r="E264" s="32">
        <v>33</v>
      </c>
      <c r="F264" s="32">
        <v>52</v>
      </c>
      <c r="G264" s="32">
        <v>0</v>
      </c>
      <c r="H264" s="32">
        <v>0</v>
      </c>
      <c r="I264" s="32">
        <v>98</v>
      </c>
      <c r="J264" s="27"/>
      <c r="K264" s="27"/>
      <c r="L264" s="99"/>
    </row>
    <row r="265" spans="1:12">
      <c r="A265" s="136"/>
      <c r="B265" s="25" t="s">
        <v>223</v>
      </c>
      <c r="C265" s="31">
        <v>0</v>
      </c>
      <c r="D265" s="32">
        <v>10</v>
      </c>
      <c r="E265" s="32">
        <v>34</v>
      </c>
      <c r="F265" s="32">
        <v>43</v>
      </c>
      <c r="G265" s="32">
        <v>0</v>
      </c>
      <c r="H265" s="32">
        <v>0</v>
      </c>
      <c r="I265" s="32">
        <v>87</v>
      </c>
      <c r="J265" s="27"/>
      <c r="K265" s="27"/>
      <c r="L265" s="99"/>
    </row>
    <row r="266" spans="1:12">
      <c r="A266" s="136"/>
      <c r="B266" s="25" t="s">
        <v>224</v>
      </c>
      <c r="C266" s="31">
        <v>0</v>
      </c>
      <c r="D266" s="32">
        <v>9</v>
      </c>
      <c r="E266" s="32">
        <v>46</v>
      </c>
      <c r="F266" s="32">
        <v>30</v>
      </c>
      <c r="G266" s="32">
        <v>0</v>
      </c>
      <c r="H266" s="32">
        <v>0</v>
      </c>
      <c r="I266" s="32">
        <v>85</v>
      </c>
      <c r="J266" s="27"/>
      <c r="K266" s="27"/>
      <c r="L266" s="99"/>
    </row>
    <row r="267" spans="1:12">
      <c r="A267" s="136"/>
      <c r="B267" s="25" t="s">
        <v>225</v>
      </c>
      <c r="C267" s="31">
        <v>0</v>
      </c>
      <c r="D267" s="32">
        <v>8</v>
      </c>
      <c r="E267" s="32">
        <v>30</v>
      </c>
      <c r="F267" s="32">
        <v>30</v>
      </c>
      <c r="G267" s="32">
        <v>0</v>
      </c>
      <c r="H267" s="32">
        <v>0</v>
      </c>
      <c r="I267" s="32">
        <v>68</v>
      </c>
      <c r="J267" s="27"/>
      <c r="K267" s="27"/>
      <c r="L267" s="99"/>
    </row>
    <row r="268" spans="1:12">
      <c r="A268" s="136"/>
      <c r="B268" s="25" t="s">
        <v>226</v>
      </c>
      <c r="C268" s="31">
        <v>0</v>
      </c>
      <c r="D268" s="32">
        <v>7</v>
      </c>
      <c r="E268" s="32">
        <v>34</v>
      </c>
      <c r="F268" s="32">
        <v>30</v>
      </c>
      <c r="G268" s="32">
        <v>0</v>
      </c>
      <c r="H268" s="32">
        <v>0</v>
      </c>
      <c r="I268" s="32">
        <v>71</v>
      </c>
      <c r="J268" s="27"/>
      <c r="K268" s="27"/>
      <c r="L268" s="99"/>
    </row>
    <row r="269" spans="1:12">
      <c r="A269" s="136"/>
      <c r="B269" s="25" t="s">
        <v>227</v>
      </c>
      <c r="C269" s="31">
        <v>0</v>
      </c>
      <c r="D269" s="32">
        <v>14</v>
      </c>
      <c r="E269" s="32">
        <v>31</v>
      </c>
      <c r="F269" s="32">
        <v>41</v>
      </c>
      <c r="G269" s="32">
        <v>0</v>
      </c>
      <c r="H269" s="32">
        <v>0</v>
      </c>
      <c r="I269" s="32">
        <v>86</v>
      </c>
      <c r="J269" s="27"/>
      <c r="K269" s="27"/>
      <c r="L269" s="99"/>
    </row>
    <row r="270" spans="1:12">
      <c r="A270" s="136"/>
      <c r="B270" s="25" t="s">
        <v>228</v>
      </c>
      <c r="C270" s="31">
        <v>0</v>
      </c>
      <c r="D270" s="32">
        <v>16</v>
      </c>
      <c r="E270" s="32">
        <v>31</v>
      </c>
      <c r="F270" s="32">
        <v>39</v>
      </c>
      <c r="G270" s="32">
        <v>0</v>
      </c>
      <c r="H270" s="32">
        <v>0</v>
      </c>
      <c r="I270" s="32">
        <v>86</v>
      </c>
      <c r="J270" s="27"/>
      <c r="K270" s="27"/>
      <c r="L270" s="99"/>
    </row>
    <row r="271" spans="1:12">
      <c r="A271" s="136"/>
      <c r="B271" s="25" t="s">
        <v>229</v>
      </c>
      <c r="C271" s="31">
        <v>0</v>
      </c>
      <c r="D271" s="32">
        <v>7</v>
      </c>
      <c r="E271" s="32">
        <v>38</v>
      </c>
      <c r="F271" s="32">
        <v>28</v>
      </c>
      <c r="G271" s="32">
        <v>0</v>
      </c>
      <c r="H271" s="32">
        <v>0</v>
      </c>
      <c r="I271" s="32">
        <v>73</v>
      </c>
      <c r="J271" s="27"/>
      <c r="K271" s="27"/>
      <c r="L271" s="99"/>
    </row>
    <row r="272" spans="1:12">
      <c r="A272" s="136"/>
      <c r="B272" s="25" t="s">
        <v>230</v>
      </c>
      <c r="C272" s="31">
        <v>0</v>
      </c>
      <c r="D272" s="32">
        <v>11</v>
      </c>
      <c r="E272" s="32">
        <v>38</v>
      </c>
      <c r="F272" s="32">
        <v>30</v>
      </c>
      <c r="G272" s="32">
        <v>0</v>
      </c>
      <c r="H272" s="32">
        <v>0</v>
      </c>
      <c r="I272" s="32">
        <v>79</v>
      </c>
      <c r="J272" s="27"/>
      <c r="K272" s="27"/>
      <c r="L272" s="99"/>
    </row>
    <row r="273" spans="1:12">
      <c r="A273" s="136"/>
      <c r="B273" s="25" t="s">
        <v>231</v>
      </c>
      <c r="C273" s="31">
        <v>0</v>
      </c>
      <c r="D273" s="32">
        <v>11</v>
      </c>
      <c r="E273" s="32">
        <v>35</v>
      </c>
      <c r="F273" s="32">
        <v>30</v>
      </c>
      <c r="G273" s="32">
        <v>0</v>
      </c>
      <c r="H273" s="32">
        <v>0</v>
      </c>
      <c r="I273" s="32">
        <v>76</v>
      </c>
      <c r="J273" s="27"/>
      <c r="K273" s="27"/>
      <c r="L273" s="99"/>
    </row>
    <row r="274" spans="1:12">
      <c r="A274" s="136"/>
      <c r="B274" s="25" t="s">
        <v>232</v>
      </c>
      <c r="C274" s="31">
        <v>0</v>
      </c>
      <c r="D274" s="32">
        <v>10</v>
      </c>
      <c r="E274" s="32">
        <v>41</v>
      </c>
      <c r="F274" s="32">
        <v>26</v>
      </c>
      <c r="G274" s="32">
        <v>0</v>
      </c>
      <c r="H274" s="32">
        <v>0</v>
      </c>
      <c r="I274" s="32">
        <v>77</v>
      </c>
      <c r="J274" s="27"/>
      <c r="K274" s="27"/>
      <c r="L274" s="99"/>
    </row>
    <row r="275" spans="1:12">
      <c r="A275" s="136"/>
      <c r="B275" s="25" t="s">
        <v>233</v>
      </c>
      <c r="C275" s="31">
        <v>0</v>
      </c>
      <c r="D275" s="32">
        <v>7</v>
      </c>
      <c r="E275" s="32">
        <v>41</v>
      </c>
      <c r="F275" s="32">
        <v>34</v>
      </c>
      <c r="G275" s="32">
        <v>0</v>
      </c>
      <c r="H275" s="32">
        <v>0</v>
      </c>
      <c r="I275" s="32">
        <v>82</v>
      </c>
      <c r="J275" s="27"/>
      <c r="K275" s="27"/>
      <c r="L275" s="99"/>
    </row>
    <row r="276" spans="1:12">
      <c r="A276" s="136"/>
      <c r="B276" s="25" t="s">
        <v>234</v>
      </c>
      <c r="C276" s="31">
        <v>0</v>
      </c>
      <c r="D276" s="32">
        <v>5</v>
      </c>
      <c r="E276" s="32">
        <v>36</v>
      </c>
      <c r="F276" s="32">
        <v>36</v>
      </c>
      <c r="G276" s="32">
        <v>0</v>
      </c>
      <c r="H276" s="32">
        <v>0</v>
      </c>
      <c r="I276" s="32">
        <v>77</v>
      </c>
      <c r="J276" s="27"/>
      <c r="K276" s="27"/>
      <c r="L276" s="99"/>
    </row>
    <row r="277" spans="1:12">
      <c r="A277" s="136"/>
      <c r="B277" s="25" t="s">
        <v>235</v>
      </c>
      <c r="C277" s="31">
        <v>0</v>
      </c>
      <c r="D277" s="32">
        <v>8</v>
      </c>
      <c r="E277" s="32">
        <v>38</v>
      </c>
      <c r="F277" s="32">
        <v>39</v>
      </c>
      <c r="G277" s="32">
        <v>0</v>
      </c>
      <c r="H277" s="32">
        <v>0</v>
      </c>
      <c r="I277" s="32">
        <v>85</v>
      </c>
      <c r="J277" s="27"/>
      <c r="K277" s="27"/>
      <c r="L277" s="99"/>
    </row>
    <row r="278" spans="1:12">
      <c r="A278" s="136"/>
      <c r="B278" s="25" t="s">
        <v>236</v>
      </c>
      <c r="C278" s="31">
        <v>0</v>
      </c>
      <c r="D278" s="32">
        <v>7</v>
      </c>
      <c r="E278" s="32">
        <v>44</v>
      </c>
      <c r="F278" s="32">
        <v>48</v>
      </c>
      <c r="G278" s="32">
        <v>0</v>
      </c>
      <c r="H278" s="32">
        <v>0</v>
      </c>
      <c r="I278" s="32">
        <v>99</v>
      </c>
      <c r="J278" s="27"/>
      <c r="K278" s="27"/>
      <c r="L278" s="99"/>
    </row>
    <row r="279" spans="1:12">
      <c r="A279" s="136"/>
      <c r="B279" s="25" t="s">
        <v>237</v>
      </c>
      <c r="C279" s="31">
        <v>0</v>
      </c>
      <c r="D279" s="32">
        <v>9</v>
      </c>
      <c r="E279" s="32">
        <v>31</v>
      </c>
      <c r="F279" s="32">
        <v>36</v>
      </c>
      <c r="G279" s="32">
        <v>0</v>
      </c>
      <c r="H279" s="32">
        <v>0</v>
      </c>
      <c r="I279" s="32">
        <v>76</v>
      </c>
      <c r="J279" s="27"/>
      <c r="K279" s="27"/>
      <c r="L279" s="99"/>
    </row>
    <row r="280" spans="1:12">
      <c r="A280" s="136"/>
      <c r="B280" s="25" t="s">
        <v>238</v>
      </c>
      <c r="C280" s="31">
        <v>0</v>
      </c>
      <c r="D280" s="32">
        <v>4</v>
      </c>
      <c r="E280" s="32">
        <v>21</v>
      </c>
      <c r="F280" s="32">
        <v>28</v>
      </c>
      <c r="G280" s="32">
        <v>0</v>
      </c>
      <c r="H280" s="32">
        <v>0</v>
      </c>
      <c r="I280" s="32">
        <v>53</v>
      </c>
      <c r="J280" s="27"/>
      <c r="K280" s="27"/>
      <c r="L280" s="99"/>
    </row>
    <row r="281" spans="1:12">
      <c r="A281" s="136"/>
      <c r="B281" s="25" t="s">
        <v>239</v>
      </c>
      <c r="C281" s="31">
        <v>0</v>
      </c>
      <c r="D281" s="32">
        <v>9</v>
      </c>
      <c r="E281" s="32">
        <v>14</v>
      </c>
      <c r="F281" s="32">
        <v>34</v>
      </c>
      <c r="G281" s="32">
        <v>0</v>
      </c>
      <c r="H281" s="32">
        <v>0</v>
      </c>
      <c r="I281" s="32">
        <v>57</v>
      </c>
      <c r="J281" s="27"/>
      <c r="K281" s="27"/>
      <c r="L281" s="99"/>
    </row>
    <row r="282" spans="1:12">
      <c r="A282" s="136"/>
      <c r="B282" s="25" t="s">
        <v>240</v>
      </c>
      <c r="C282" s="31">
        <v>0</v>
      </c>
      <c r="D282" s="32">
        <v>9</v>
      </c>
      <c r="E282" s="32">
        <v>13</v>
      </c>
      <c r="F282" s="32">
        <v>33</v>
      </c>
      <c r="G282" s="32">
        <v>0</v>
      </c>
      <c r="H282" s="32">
        <v>0</v>
      </c>
      <c r="I282" s="32">
        <v>55</v>
      </c>
      <c r="J282" s="27"/>
      <c r="K282" s="27"/>
      <c r="L282" s="99"/>
    </row>
    <row r="283" spans="1:12">
      <c r="A283" s="136"/>
      <c r="B283" s="25" t="s">
        <v>241</v>
      </c>
      <c r="C283" s="31">
        <v>0</v>
      </c>
      <c r="D283" s="32">
        <v>6</v>
      </c>
      <c r="E283" s="32">
        <v>20</v>
      </c>
      <c r="F283" s="32">
        <v>50</v>
      </c>
      <c r="G283" s="32">
        <v>0</v>
      </c>
      <c r="H283" s="32">
        <v>0</v>
      </c>
      <c r="I283" s="32">
        <v>76</v>
      </c>
      <c r="J283" s="27"/>
      <c r="K283" s="27"/>
      <c r="L283" s="99"/>
    </row>
    <row r="284" spans="1:12">
      <c r="A284" s="136"/>
      <c r="B284" s="25" t="s">
        <v>242</v>
      </c>
      <c r="C284" s="31">
        <v>0</v>
      </c>
      <c r="D284" s="32">
        <v>7</v>
      </c>
      <c r="E284" s="32">
        <v>26</v>
      </c>
      <c r="F284" s="32">
        <v>55</v>
      </c>
      <c r="G284" s="32">
        <v>0</v>
      </c>
      <c r="H284" s="32">
        <v>0</v>
      </c>
      <c r="I284" s="32">
        <v>88</v>
      </c>
      <c r="J284" s="27"/>
      <c r="K284" s="27"/>
      <c r="L284" s="99"/>
    </row>
    <row r="285" spans="1:12">
      <c r="A285" s="136"/>
      <c r="B285" s="25" t="s">
        <v>243</v>
      </c>
      <c r="C285" s="31">
        <v>0</v>
      </c>
      <c r="D285" s="32">
        <v>10</v>
      </c>
      <c r="E285" s="32">
        <v>18</v>
      </c>
      <c r="F285" s="32">
        <v>50</v>
      </c>
      <c r="G285" s="32">
        <v>0</v>
      </c>
      <c r="H285" s="32">
        <v>0</v>
      </c>
      <c r="I285" s="32">
        <v>78</v>
      </c>
      <c r="J285" s="27"/>
      <c r="K285" s="27"/>
      <c r="L285" s="99"/>
    </row>
    <row r="286" spans="1:12">
      <c r="A286" s="136"/>
      <c r="B286" s="25" t="s">
        <v>244</v>
      </c>
      <c r="C286" s="31">
        <v>0</v>
      </c>
      <c r="D286" s="32">
        <v>7</v>
      </c>
      <c r="E286" s="32">
        <v>25</v>
      </c>
      <c r="F286" s="32">
        <v>42</v>
      </c>
      <c r="G286" s="32">
        <v>0</v>
      </c>
      <c r="H286" s="32">
        <v>0</v>
      </c>
      <c r="I286" s="32">
        <v>74</v>
      </c>
      <c r="J286" s="27"/>
      <c r="K286" s="27"/>
      <c r="L286" s="99"/>
    </row>
    <row r="287" spans="1:12">
      <c r="A287" s="136"/>
      <c r="B287" s="25" t="s">
        <v>245</v>
      </c>
      <c r="C287" s="31">
        <v>0</v>
      </c>
      <c r="D287" s="32">
        <v>5</v>
      </c>
      <c r="E287" s="32">
        <v>17</v>
      </c>
      <c r="F287" s="32">
        <v>50</v>
      </c>
      <c r="G287" s="32">
        <v>0</v>
      </c>
      <c r="H287" s="32">
        <v>0</v>
      </c>
      <c r="I287" s="32">
        <v>72</v>
      </c>
      <c r="J287" s="27"/>
      <c r="K287" s="27"/>
      <c r="L287" s="99"/>
    </row>
    <row r="288" spans="1:12">
      <c r="A288" s="136"/>
      <c r="B288" s="25" t="s">
        <v>246</v>
      </c>
      <c r="C288" s="31">
        <v>0</v>
      </c>
      <c r="D288" s="32">
        <v>11</v>
      </c>
      <c r="E288" s="32">
        <v>20</v>
      </c>
      <c r="F288" s="32">
        <v>55</v>
      </c>
      <c r="G288" s="32">
        <v>0</v>
      </c>
      <c r="H288" s="32">
        <v>0</v>
      </c>
      <c r="I288" s="32">
        <v>86</v>
      </c>
      <c r="J288" s="27"/>
      <c r="K288" s="27"/>
      <c r="L288" s="99"/>
    </row>
    <row r="289" spans="1:12">
      <c r="A289" s="136"/>
      <c r="B289" s="25" t="s">
        <v>247</v>
      </c>
      <c r="C289" s="31">
        <v>0</v>
      </c>
      <c r="D289" s="32">
        <v>8</v>
      </c>
      <c r="E289" s="32">
        <v>35</v>
      </c>
      <c r="F289" s="32">
        <v>47</v>
      </c>
      <c r="G289" s="32">
        <v>0</v>
      </c>
      <c r="H289" s="32">
        <v>0</v>
      </c>
      <c r="I289" s="32">
        <v>90</v>
      </c>
      <c r="J289" s="27"/>
      <c r="K289" s="27"/>
      <c r="L289" s="99"/>
    </row>
    <row r="290" spans="1:12">
      <c r="A290" s="136"/>
      <c r="B290" s="25" t="s">
        <v>248</v>
      </c>
      <c r="C290" s="31">
        <v>0</v>
      </c>
      <c r="D290" s="32">
        <v>9</v>
      </c>
      <c r="E290" s="32">
        <v>45</v>
      </c>
      <c r="F290" s="32">
        <v>26</v>
      </c>
      <c r="G290" s="32">
        <v>0</v>
      </c>
      <c r="H290" s="32">
        <v>0</v>
      </c>
      <c r="I290" s="32">
        <v>80</v>
      </c>
      <c r="J290" s="27"/>
      <c r="K290" s="27"/>
      <c r="L290" s="99"/>
    </row>
    <row r="291" spans="1:12">
      <c r="A291" s="136"/>
      <c r="B291" s="25" t="s">
        <v>249</v>
      </c>
      <c r="C291" s="31">
        <v>0</v>
      </c>
      <c r="D291" s="32">
        <v>5</v>
      </c>
      <c r="E291" s="32">
        <v>27</v>
      </c>
      <c r="F291" s="32">
        <v>30</v>
      </c>
      <c r="G291" s="32">
        <v>0</v>
      </c>
      <c r="H291" s="32">
        <v>0</v>
      </c>
      <c r="I291" s="32">
        <v>62</v>
      </c>
      <c r="J291" s="27"/>
      <c r="K291" s="27"/>
      <c r="L291" s="99"/>
    </row>
    <row r="292" spans="1:12">
      <c r="A292" s="136"/>
      <c r="B292" s="25" t="s">
        <v>250</v>
      </c>
      <c r="C292" s="31">
        <v>0</v>
      </c>
      <c r="D292" s="32">
        <v>10</v>
      </c>
      <c r="E292" s="32">
        <v>29</v>
      </c>
      <c r="F292" s="32">
        <v>41</v>
      </c>
      <c r="G292" s="32">
        <v>0</v>
      </c>
      <c r="H292" s="32">
        <v>0</v>
      </c>
      <c r="I292" s="32">
        <v>80</v>
      </c>
      <c r="J292" s="27"/>
      <c r="K292" s="27"/>
      <c r="L292" s="99"/>
    </row>
    <row r="293" spans="1:12">
      <c r="A293" s="136"/>
      <c r="B293" s="25" t="s">
        <v>251</v>
      </c>
      <c r="C293" s="31">
        <v>0</v>
      </c>
      <c r="D293" s="32">
        <v>10</v>
      </c>
      <c r="E293" s="32">
        <v>26</v>
      </c>
      <c r="F293" s="32">
        <v>34</v>
      </c>
      <c r="G293" s="32">
        <v>0</v>
      </c>
      <c r="H293" s="32">
        <v>0</v>
      </c>
      <c r="I293" s="32">
        <v>70</v>
      </c>
      <c r="J293" s="27"/>
      <c r="K293" s="27"/>
      <c r="L293" s="99"/>
    </row>
    <row r="294" spans="1:12">
      <c r="A294" s="136"/>
      <c r="B294" s="25" t="s">
        <v>252</v>
      </c>
      <c r="C294" s="31">
        <v>0</v>
      </c>
      <c r="D294" s="32">
        <v>17</v>
      </c>
      <c r="E294" s="32">
        <v>40</v>
      </c>
      <c r="F294" s="32">
        <v>56</v>
      </c>
      <c r="G294" s="32">
        <v>0</v>
      </c>
      <c r="H294" s="32">
        <v>0</v>
      </c>
      <c r="I294" s="32">
        <v>113</v>
      </c>
      <c r="J294" s="27"/>
      <c r="K294" s="27"/>
      <c r="L294" s="99"/>
    </row>
    <row r="295" spans="1:12">
      <c r="A295" s="136"/>
      <c r="B295" s="25" t="s">
        <v>253</v>
      </c>
      <c r="C295" s="31">
        <v>0</v>
      </c>
      <c r="D295" s="32">
        <v>11</v>
      </c>
      <c r="E295" s="32">
        <v>44</v>
      </c>
      <c r="F295" s="32">
        <v>37</v>
      </c>
      <c r="G295" s="32">
        <v>0</v>
      </c>
      <c r="H295" s="32">
        <v>0</v>
      </c>
      <c r="I295" s="32">
        <v>92</v>
      </c>
      <c r="J295" s="27"/>
      <c r="K295" s="27"/>
      <c r="L295" s="99"/>
    </row>
    <row r="296" spans="1:12">
      <c r="A296" s="136"/>
      <c r="B296" s="25" t="s">
        <v>254</v>
      </c>
      <c r="C296" s="31">
        <v>0</v>
      </c>
      <c r="D296" s="32">
        <v>11</v>
      </c>
      <c r="E296" s="32">
        <v>40</v>
      </c>
      <c r="F296" s="32">
        <v>38</v>
      </c>
      <c r="G296" s="32">
        <v>0</v>
      </c>
      <c r="H296" s="32">
        <v>0</v>
      </c>
      <c r="I296" s="32">
        <v>89</v>
      </c>
      <c r="J296" s="27"/>
      <c r="K296" s="27"/>
      <c r="L296" s="99"/>
    </row>
    <row r="297" spans="1:12">
      <c r="A297" s="136"/>
      <c r="B297" s="25" t="s">
        <v>255</v>
      </c>
      <c r="C297" s="31">
        <v>0</v>
      </c>
      <c r="D297" s="32">
        <v>15</v>
      </c>
      <c r="E297" s="32">
        <v>35</v>
      </c>
      <c r="F297" s="32">
        <v>32</v>
      </c>
      <c r="G297" s="32">
        <v>0</v>
      </c>
      <c r="H297" s="32">
        <v>0</v>
      </c>
      <c r="I297" s="32">
        <v>82</v>
      </c>
      <c r="J297" s="27"/>
      <c r="K297" s="27"/>
      <c r="L297" s="99"/>
    </row>
    <row r="298" spans="1:12">
      <c r="A298" s="136"/>
      <c r="B298" s="25" t="s">
        <v>256</v>
      </c>
      <c r="C298" s="31">
        <v>0</v>
      </c>
      <c r="D298" s="32">
        <v>16</v>
      </c>
      <c r="E298" s="32">
        <v>35</v>
      </c>
      <c r="F298" s="32">
        <v>30</v>
      </c>
      <c r="G298" s="32">
        <v>0</v>
      </c>
      <c r="H298" s="32">
        <v>0</v>
      </c>
      <c r="I298" s="32">
        <v>81</v>
      </c>
      <c r="J298" s="27"/>
      <c r="K298" s="27"/>
      <c r="L298" s="99"/>
    </row>
    <row r="299" spans="1:12">
      <c r="A299" s="136"/>
      <c r="B299" s="25" t="s">
        <v>257</v>
      </c>
      <c r="C299" s="31">
        <v>0</v>
      </c>
      <c r="D299" s="32">
        <v>14</v>
      </c>
      <c r="E299" s="32">
        <v>52</v>
      </c>
      <c r="F299" s="32">
        <v>39</v>
      </c>
      <c r="G299" s="32">
        <v>0</v>
      </c>
      <c r="H299" s="32">
        <v>0</v>
      </c>
      <c r="I299" s="32">
        <v>105</v>
      </c>
      <c r="J299" s="27"/>
      <c r="K299" s="27"/>
      <c r="L299" s="99"/>
    </row>
    <row r="300" spans="1:12">
      <c r="A300" s="136"/>
      <c r="B300" s="25" t="s">
        <v>258</v>
      </c>
      <c r="C300" s="31">
        <v>0</v>
      </c>
      <c r="D300" s="32">
        <v>20</v>
      </c>
      <c r="E300" s="32">
        <v>43</v>
      </c>
      <c r="F300" s="32">
        <v>39</v>
      </c>
      <c r="G300" s="32">
        <v>0</v>
      </c>
      <c r="H300" s="32">
        <v>0</v>
      </c>
      <c r="I300" s="32">
        <v>102</v>
      </c>
      <c r="J300" s="27"/>
      <c r="K300" s="27"/>
      <c r="L300" s="99"/>
    </row>
    <row r="301" spans="1:12">
      <c r="A301" s="136"/>
      <c r="B301" s="25" t="s">
        <v>259</v>
      </c>
      <c r="C301" s="31">
        <v>0</v>
      </c>
      <c r="D301" s="32">
        <v>10</v>
      </c>
      <c r="E301" s="32">
        <v>48</v>
      </c>
      <c r="F301" s="32">
        <v>35</v>
      </c>
      <c r="G301" s="32">
        <v>0</v>
      </c>
      <c r="H301" s="32">
        <v>0</v>
      </c>
      <c r="I301" s="32">
        <v>93</v>
      </c>
      <c r="J301" s="27"/>
      <c r="K301" s="27"/>
      <c r="L301" s="99"/>
    </row>
    <row r="302" spans="1:12">
      <c r="A302" s="136"/>
      <c r="B302" s="25" t="s">
        <v>260</v>
      </c>
      <c r="C302" s="31">
        <v>0</v>
      </c>
      <c r="D302" s="32">
        <v>16</v>
      </c>
      <c r="E302" s="32">
        <v>55</v>
      </c>
      <c r="F302" s="32">
        <v>48</v>
      </c>
      <c r="G302" s="32">
        <v>0</v>
      </c>
      <c r="H302" s="32">
        <v>0</v>
      </c>
      <c r="I302" s="32">
        <v>119</v>
      </c>
      <c r="J302" s="27"/>
      <c r="K302" s="27"/>
      <c r="L302" s="99"/>
    </row>
    <row r="303" spans="1:12">
      <c r="A303" s="136"/>
      <c r="B303" s="25" t="s">
        <v>261</v>
      </c>
      <c r="C303" s="31">
        <v>0</v>
      </c>
      <c r="D303" s="32">
        <v>20</v>
      </c>
      <c r="E303" s="32">
        <v>69</v>
      </c>
      <c r="F303" s="32">
        <v>53</v>
      </c>
      <c r="G303" s="32">
        <v>0</v>
      </c>
      <c r="H303" s="32">
        <v>0</v>
      </c>
      <c r="I303" s="32">
        <v>142</v>
      </c>
      <c r="J303" s="27"/>
      <c r="K303" s="27"/>
      <c r="L303" s="99"/>
    </row>
    <row r="304" spans="1:12">
      <c r="A304" s="136"/>
      <c r="B304" s="25" t="s">
        <v>262</v>
      </c>
      <c r="C304" s="31">
        <v>0</v>
      </c>
      <c r="D304" s="32">
        <v>31</v>
      </c>
      <c r="E304" s="32">
        <v>74</v>
      </c>
      <c r="F304" s="32">
        <v>51</v>
      </c>
      <c r="G304" s="32">
        <v>0</v>
      </c>
      <c r="H304" s="32">
        <v>0</v>
      </c>
      <c r="I304" s="32">
        <v>156</v>
      </c>
      <c r="J304" s="27"/>
      <c r="K304" s="27"/>
      <c r="L304" s="99"/>
    </row>
    <row r="305" spans="1:12">
      <c r="A305" s="136"/>
      <c r="B305" s="25" t="s">
        <v>263</v>
      </c>
      <c r="C305" s="31">
        <v>0</v>
      </c>
      <c r="D305" s="32">
        <v>29</v>
      </c>
      <c r="E305" s="32">
        <v>77</v>
      </c>
      <c r="F305" s="32">
        <v>43</v>
      </c>
      <c r="G305" s="32">
        <v>0</v>
      </c>
      <c r="H305" s="32">
        <v>0</v>
      </c>
      <c r="I305" s="32">
        <v>149</v>
      </c>
      <c r="J305" s="27"/>
      <c r="K305" s="27"/>
      <c r="L305" s="99"/>
    </row>
    <row r="306" spans="1:12">
      <c r="A306" s="136"/>
      <c r="B306" s="25" t="s">
        <v>264</v>
      </c>
      <c r="C306" s="31">
        <v>0</v>
      </c>
      <c r="D306" s="32">
        <v>21</v>
      </c>
      <c r="E306" s="32">
        <v>79</v>
      </c>
      <c r="F306" s="32">
        <v>50</v>
      </c>
      <c r="G306" s="32">
        <v>0</v>
      </c>
      <c r="H306" s="32">
        <v>0</v>
      </c>
      <c r="I306" s="32">
        <v>150</v>
      </c>
      <c r="J306" s="27"/>
      <c r="K306" s="27"/>
      <c r="L306" s="99"/>
    </row>
    <row r="307" spans="1:12">
      <c r="A307" s="136"/>
      <c r="B307" s="25" t="s">
        <v>265</v>
      </c>
      <c r="C307" s="31">
        <v>0</v>
      </c>
      <c r="D307" s="32">
        <v>21</v>
      </c>
      <c r="E307" s="32">
        <v>81</v>
      </c>
      <c r="F307" s="32">
        <v>43</v>
      </c>
      <c r="G307" s="32">
        <v>0</v>
      </c>
      <c r="H307" s="32">
        <v>0</v>
      </c>
      <c r="I307" s="32">
        <v>145</v>
      </c>
      <c r="J307" s="27"/>
      <c r="K307" s="27"/>
      <c r="L307" s="99"/>
    </row>
    <row r="308" spans="1:12">
      <c r="A308" s="136"/>
      <c r="B308" s="25" t="s">
        <v>266</v>
      </c>
      <c r="C308" s="31">
        <v>0</v>
      </c>
      <c r="D308" s="32">
        <v>16</v>
      </c>
      <c r="E308" s="32">
        <v>80</v>
      </c>
      <c r="F308" s="32">
        <v>42</v>
      </c>
      <c r="G308" s="32">
        <v>0</v>
      </c>
      <c r="H308" s="32">
        <v>0</v>
      </c>
      <c r="I308" s="32">
        <v>138</v>
      </c>
      <c r="J308" s="27"/>
      <c r="K308" s="27"/>
      <c r="L308" s="99"/>
    </row>
    <row r="309" spans="1:12">
      <c r="A309" s="136"/>
      <c r="B309" s="25" t="s">
        <v>267</v>
      </c>
      <c r="C309" s="31">
        <v>0</v>
      </c>
      <c r="D309" s="32">
        <v>17</v>
      </c>
      <c r="E309" s="32">
        <v>76</v>
      </c>
      <c r="F309" s="32">
        <v>39</v>
      </c>
      <c r="G309" s="32">
        <v>0</v>
      </c>
      <c r="H309" s="32">
        <v>0</v>
      </c>
      <c r="I309" s="32">
        <v>132</v>
      </c>
      <c r="J309" s="27"/>
      <c r="K309" s="27"/>
      <c r="L309" s="99"/>
    </row>
    <row r="310" spans="1:12">
      <c r="A310" s="136"/>
      <c r="B310" s="25" t="s">
        <v>268</v>
      </c>
      <c r="C310" s="31">
        <v>0</v>
      </c>
      <c r="D310" s="32">
        <v>26</v>
      </c>
      <c r="E310" s="32">
        <v>62</v>
      </c>
      <c r="F310" s="32">
        <v>47</v>
      </c>
      <c r="G310" s="32">
        <v>0</v>
      </c>
      <c r="H310" s="32">
        <v>0</v>
      </c>
      <c r="I310" s="32">
        <v>135</v>
      </c>
      <c r="J310" s="27"/>
      <c r="K310" s="27"/>
      <c r="L310" s="99"/>
    </row>
    <row r="311" spans="1:12">
      <c r="A311" s="136"/>
      <c r="B311" s="25" t="s">
        <v>269</v>
      </c>
      <c r="C311" s="31">
        <v>0</v>
      </c>
      <c r="D311" s="32">
        <v>24</v>
      </c>
      <c r="E311" s="32">
        <v>49</v>
      </c>
      <c r="F311" s="32">
        <v>46</v>
      </c>
      <c r="G311" s="32">
        <v>0</v>
      </c>
      <c r="H311" s="32">
        <v>0</v>
      </c>
      <c r="I311" s="32">
        <v>119</v>
      </c>
      <c r="J311" s="27"/>
      <c r="K311" s="27"/>
      <c r="L311" s="99"/>
    </row>
    <row r="312" spans="1:12">
      <c r="A312" s="136"/>
      <c r="B312" s="25" t="s">
        <v>270</v>
      </c>
      <c r="C312" s="31">
        <v>0</v>
      </c>
      <c r="D312" s="32">
        <v>31</v>
      </c>
      <c r="E312" s="32">
        <v>58</v>
      </c>
      <c r="F312" s="32">
        <v>56</v>
      </c>
      <c r="G312" s="32">
        <v>0</v>
      </c>
      <c r="H312" s="32">
        <v>0</v>
      </c>
      <c r="I312" s="32">
        <v>145</v>
      </c>
      <c r="J312" s="27"/>
      <c r="K312" s="27"/>
      <c r="L312" s="99"/>
    </row>
    <row r="313" spans="1:12">
      <c r="A313" s="136"/>
      <c r="B313" s="25" t="s">
        <v>271</v>
      </c>
      <c r="C313" s="31">
        <v>0</v>
      </c>
      <c r="D313" s="32">
        <v>26</v>
      </c>
      <c r="E313" s="32">
        <v>73</v>
      </c>
      <c r="F313" s="32">
        <v>42</v>
      </c>
      <c r="G313" s="32">
        <v>0</v>
      </c>
      <c r="H313" s="32">
        <v>0</v>
      </c>
      <c r="I313" s="32">
        <v>141</v>
      </c>
      <c r="J313" s="27"/>
      <c r="K313" s="27"/>
      <c r="L313" s="99"/>
    </row>
    <row r="314" spans="1:12">
      <c r="A314" s="136"/>
      <c r="B314" s="25" t="s">
        <v>272</v>
      </c>
      <c r="C314" s="31">
        <v>0</v>
      </c>
      <c r="D314" s="32">
        <v>23</v>
      </c>
      <c r="E314" s="32">
        <v>77</v>
      </c>
      <c r="F314" s="32">
        <v>49</v>
      </c>
      <c r="G314" s="32">
        <v>0</v>
      </c>
      <c r="H314" s="32">
        <v>0</v>
      </c>
      <c r="I314" s="32">
        <v>149</v>
      </c>
      <c r="J314" s="27"/>
      <c r="K314" s="27"/>
      <c r="L314" s="99"/>
    </row>
    <row r="315" spans="1:12">
      <c r="A315" s="136"/>
      <c r="B315" s="25" t="s">
        <v>273</v>
      </c>
      <c r="C315" s="31">
        <v>0</v>
      </c>
      <c r="D315" s="32">
        <v>18</v>
      </c>
      <c r="E315" s="32">
        <v>79</v>
      </c>
      <c r="F315" s="32">
        <v>55</v>
      </c>
      <c r="G315" s="32">
        <v>0</v>
      </c>
      <c r="H315" s="32">
        <v>0</v>
      </c>
      <c r="I315" s="32">
        <v>152</v>
      </c>
      <c r="J315" s="27"/>
      <c r="K315" s="27"/>
      <c r="L315" s="99"/>
    </row>
    <row r="316" spans="1:12">
      <c r="A316" s="136"/>
      <c r="B316" s="25" t="s">
        <v>274</v>
      </c>
      <c r="C316" s="31">
        <v>0</v>
      </c>
      <c r="D316" s="32">
        <v>20</v>
      </c>
      <c r="E316" s="32">
        <v>70</v>
      </c>
      <c r="F316" s="32">
        <v>47</v>
      </c>
      <c r="G316" s="32">
        <v>0</v>
      </c>
      <c r="H316" s="32">
        <v>0</v>
      </c>
      <c r="I316" s="32">
        <v>137</v>
      </c>
      <c r="J316" s="27"/>
      <c r="K316" s="27"/>
      <c r="L316" s="99"/>
    </row>
    <row r="317" spans="1:12">
      <c r="A317" s="136"/>
      <c r="B317" s="25" t="s">
        <v>275</v>
      </c>
      <c r="C317" s="31">
        <v>0</v>
      </c>
      <c r="D317" s="32">
        <v>18</v>
      </c>
      <c r="E317" s="32">
        <v>66</v>
      </c>
      <c r="F317" s="32">
        <v>48</v>
      </c>
      <c r="G317" s="32">
        <v>0</v>
      </c>
      <c r="H317" s="32">
        <v>0</v>
      </c>
      <c r="I317" s="32">
        <v>132</v>
      </c>
      <c r="J317" s="27"/>
      <c r="K317" s="27"/>
      <c r="L317" s="99"/>
    </row>
    <row r="318" spans="1:12">
      <c r="A318" s="136"/>
      <c r="B318" s="25" t="s">
        <v>276</v>
      </c>
      <c r="C318" s="31">
        <v>0</v>
      </c>
      <c r="D318" s="32">
        <v>23</v>
      </c>
      <c r="E318" s="32">
        <v>89</v>
      </c>
      <c r="F318" s="32">
        <v>43</v>
      </c>
      <c r="G318" s="32">
        <v>0</v>
      </c>
      <c r="H318" s="32">
        <v>0</v>
      </c>
      <c r="I318" s="32">
        <v>155</v>
      </c>
      <c r="J318" s="27"/>
      <c r="K318" s="27"/>
      <c r="L318" s="99"/>
    </row>
    <row r="319" spans="1:12">
      <c r="A319" s="136"/>
      <c r="B319" s="25" t="s">
        <v>277</v>
      </c>
      <c r="C319" s="31">
        <v>0</v>
      </c>
      <c r="D319" s="32">
        <v>17</v>
      </c>
      <c r="E319" s="32">
        <v>67</v>
      </c>
      <c r="F319" s="32">
        <v>40</v>
      </c>
      <c r="G319" s="32">
        <v>0</v>
      </c>
      <c r="H319" s="32">
        <v>0</v>
      </c>
      <c r="I319" s="32">
        <v>124</v>
      </c>
      <c r="J319" s="27"/>
      <c r="K319" s="27"/>
      <c r="L319" s="99"/>
    </row>
    <row r="320" spans="1:12">
      <c r="A320" s="136"/>
      <c r="B320" s="25" t="s">
        <v>278</v>
      </c>
      <c r="C320" s="31">
        <v>0</v>
      </c>
      <c r="D320" s="32">
        <v>20</v>
      </c>
      <c r="E320" s="32">
        <v>69</v>
      </c>
      <c r="F320" s="32">
        <v>33</v>
      </c>
      <c r="G320" s="32">
        <v>0</v>
      </c>
      <c r="H320" s="32">
        <v>0</v>
      </c>
      <c r="I320" s="32">
        <v>122</v>
      </c>
      <c r="J320" s="27"/>
      <c r="K320" s="27"/>
      <c r="L320" s="99"/>
    </row>
    <row r="321" spans="1:12">
      <c r="A321" s="136"/>
      <c r="B321" s="25" t="s">
        <v>279</v>
      </c>
      <c r="C321" s="31">
        <v>0</v>
      </c>
      <c r="D321" s="32">
        <v>22</v>
      </c>
      <c r="E321" s="32">
        <v>59</v>
      </c>
      <c r="F321" s="32">
        <v>42</v>
      </c>
      <c r="G321" s="32">
        <v>0</v>
      </c>
      <c r="H321" s="32">
        <v>0</v>
      </c>
      <c r="I321" s="32">
        <v>123</v>
      </c>
      <c r="J321" s="27"/>
      <c r="K321" s="27"/>
      <c r="L321" s="99"/>
    </row>
    <row r="322" spans="1:12">
      <c r="A322" s="136"/>
      <c r="B322" s="25" t="s">
        <v>280</v>
      </c>
      <c r="C322" s="31">
        <v>0</v>
      </c>
      <c r="D322" s="32">
        <v>22</v>
      </c>
      <c r="E322" s="32">
        <v>66</v>
      </c>
      <c r="F322" s="32">
        <v>40</v>
      </c>
      <c r="G322" s="32">
        <v>0</v>
      </c>
      <c r="H322" s="32">
        <v>0</v>
      </c>
      <c r="I322" s="32">
        <v>128</v>
      </c>
      <c r="J322" s="27"/>
      <c r="K322" s="27"/>
      <c r="L322" s="99"/>
    </row>
    <row r="323" spans="1:12">
      <c r="A323" s="136"/>
      <c r="B323" s="25" t="s">
        <v>281</v>
      </c>
      <c r="C323" s="31">
        <v>0</v>
      </c>
      <c r="D323" s="32">
        <v>31</v>
      </c>
      <c r="E323" s="32">
        <v>68</v>
      </c>
      <c r="F323" s="32">
        <v>38</v>
      </c>
      <c r="G323" s="32">
        <v>0</v>
      </c>
      <c r="H323" s="32">
        <v>0</v>
      </c>
      <c r="I323" s="32">
        <v>137</v>
      </c>
      <c r="J323" s="27"/>
      <c r="K323" s="27"/>
      <c r="L323" s="99"/>
    </row>
    <row r="324" spans="1:12">
      <c r="A324" s="136"/>
      <c r="B324" s="25" t="s">
        <v>282</v>
      </c>
      <c r="C324" s="31">
        <v>0</v>
      </c>
      <c r="D324" s="32">
        <v>20</v>
      </c>
      <c r="E324" s="32">
        <v>71</v>
      </c>
      <c r="F324" s="32">
        <v>45</v>
      </c>
      <c r="G324" s="32">
        <v>0</v>
      </c>
      <c r="H324" s="32">
        <v>0</v>
      </c>
      <c r="I324" s="32">
        <v>136</v>
      </c>
      <c r="J324" s="27"/>
      <c r="K324" s="27"/>
      <c r="L324" s="99"/>
    </row>
    <row r="325" spans="1:12">
      <c r="A325" s="136"/>
      <c r="B325" s="25" t="s">
        <v>283</v>
      </c>
      <c r="C325" s="31">
        <v>0</v>
      </c>
      <c r="D325" s="32">
        <v>15</v>
      </c>
      <c r="E325" s="32">
        <v>74</v>
      </c>
      <c r="F325" s="32">
        <v>57</v>
      </c>
      <c r="G325" s="32">
        <v>0</v>
      </c>
      <c r="H325" s="32">
        <v>0</v>
      </c>
      <c r="I325" s="32">
        <v>146</v>
      </c>
      <c r="J325" s="27"/>
      <c r="K325" s="27"/>
      <c r="L325" s="99"/>
    </row>
    <row r="326" spans="1:12">
      <c r="A326" s="136"/>
      <c r="B326" s="25" t="s">
        <v>284</v>
      </c>
      <c r="C326" s="31">
        <v>0</v>
      </c>
      <c r="D326" s="32">
        <v>18</v>
      </c>
      <c r="E326" s="32">
        <v>66</v>
      </c>
      <c r="F326" s="32">
        <v>41</v>
      </c>
      <c r="G326" s="32">
        <v>0</v>
      </c>
      <c r="H326" s="32">
        <v>0</v>
      </c>
      <c r="I326" s="32">
        <v>125</v>
      </c>
      <c r="J326" s="27"/>
      <c r="K326" s="27"/>
      <c r="L326" s="99"/>
    </row>
    <row r="327" spans="1:12">
      <c r="A327" s="136"/>
      <c r="B327" s="25" t="s">
        <v>285</v>
      </c>
      <c r="C327" s="31">
        <v>0</v>
      </c>
      <c r="D327" s="32">
        <v>23</v>
      </c>
      <c r="E327" s="32">
        <v>75</v>
      </c>
      <c r="F327" s="32">
        <v>46</v>
      </c>
      <c r="G327" s="32">
        <v>0</v>
      </c>
      <c r="H327" s="32">
        <v>0</v>
      </c>
      <c r="I327" s="32">
        <v>144</v>
      </c>
      <c r="J327" s="27"/>
      <c r="K327" s="27"/>
      <c r="L327" s="99"/>
    </row>
    <row r="328" spans="1:12">
      <c r="A328" s="136"/>
      <c r="B328" s="25" t="s">
        <v>286</v>
      </c>
      <c r="C328" s="31">
        <v>0</v>
      </c>
      <c r="D328" s="32">
        <v>29</v>
      </c>
      <c r="E328" s="32">
        <v>73</v>
      </c>
      <c r="F328" s="32">
        <v>63</v>
      </c>
      <c r="G328" s="32">
        <v>0</v>
      </c>
      <c r="H328" s="32">
        <v>0</v>
      </c>
      <c r="I328" s="32">
        <v>165</v>
      </c>
      <c r="J328" s="27"/>
      <c r="K328" s="27"/>
      <c r="L328" s="99"/>
    </row>
    <row r="329" spans="1:12">
      <c r="A329" s="136"/>
      <c r="B329" s="25" t="s">
        <v>287</v>
      </c>
      <c r="C329" s="31">
        <v>0</v>
      </c>
      <c r="D329" s="32">
        <v>26</v>
      </c>
      <c r="E329" s="32">
        <v>81</v>
      </c>
      <c r="F329" s="32">
        <v>65</v>
      </c>
      <c r="G329" s="32">
        <v>0</v>
      </c>
      <c r="H329" s="32">
        <v>0</v>
      </c>
      <c r="I329" s="32">
        <v>172</v>
      </c>
      <c r="J329" s="27"/>
      <c r="K329" s="27"/>
      <c r="L329" s="99"/>
    </row>
    <row r="330" spans="1:12">
      <c r="A330" s="136"/>
      <c r="B330" s="25" t="s">
        <v>288</v>
      </c>
      <c r="C330" s="31">
        <v>0</v>
      </c>
      <c r="D330" s="32">
        <v>33</v>
      </c>
      <c r="E330" s="32">
        <v>92</v>
      </c>
      <c r="F330" s="32">
        <v>85</v>
      </c>
      <c r="G330" s="32">
        <v>0</v>
      </c>
      <c r="H330" s="32">
        <v>0</v>
      </c>
      <c r="I330" s="32">
        <v>210</v>
      </c>
      <c r="J330" s="27"/>
      <c r="K330" s="27"/>
      <c r="L330" s="99"/>
    </row>
    <row r="331" spans="1:12">
      <c r="A331" s="136"/>
      <c r="B331" s="25" t="s">
        <v>289</v>
      </c>
      <c r="C331" s="31">
        <v>0</v>
      </c>
      <c r="D331" s="32">
        <v>25</v>
      </c>
      <c r="E331" s="32">
        <v>78</v>
      </c>
      <c r="F331" s="32">
        <v>70</v>
      </c>
      <c r="G331" s="32">
        <v>0</v>
      </c>
      <c r="H331" s="32">
        <v>0</v>
      </c>
      <c r="I331" s="32">
        <v>173</v>
      </c>
      <c r="J331" s="27"/>
      <c r="K331" s="27"/>
      <c r="L331" s="99"/>
    </row>
    <row r="332" spans="1:12">
      <c r="A332" s="136"/>
      <c r="B332" s="25" t="s">
        <v>290</v>
      </c>
      <c r="C332" s="31">
        <v>0</v>
      </c>
      <c r="D332" s="32">
        <v>23</v>
      </c>
      <c r="E332" s="32">
        <v>74</v>
      </c>
      <c r="F332" s="32">
        <v>73</v>
      </c>
      <c r="G332" s="32">
        <v>0</v>
      </c>
      <c r="H332" s="32">
        <v>0</v>
      </c>
      <c r="I332" s="32">
        <v>170</v>
      </c>
      <c r="J332" s="27"/>
      <c r="K332" s="27"/>
      <c r="L332" s="99"/>
    </row>
    <row r="333" spans="1:12">
      <c r="A333" s="136"/>
      <c r="B333" s="25" t="s">
        <v>291</v>
      </c>
      <c r="C333" s="31">
        <v>0</v>
      </c>
      <c r="D333" s="32">
        <v>26</v>
      </c>
      <c r="E333" s="32">
        <v>73</v>
      </c>
      <c r="F333" s="32">
        <v>62</v>
      </c>
      <c r="G333" s="32">
        <v>0</v>
      </c>
      <c r="H333" s="32">
        <v>0</v>
      </c>
      <c r="I333" s="32">
        <v>161</v>
      </c>
      <c r="J333" s="27"/>
      <c r="K333" s="27"/>
      <c r="L333" s="99"/>
    </row>
    <row r="334" spans="1:12">
      <c r="A334" s="136"/>
      <c r="B334" s="25" t="s">
        <v>292</v>
      </c>
      <c r="C334" s="31">
        <v>0</v>
      </c>
      <c r="D334" s="32">
        <v>19</v>
      </c>
      <c r="E334" s="32">
        <v>93</v>
      </c>
      <c r="F334" s="32">
        <v>56</v>
      </c>
      <c r="G334" s="32">
        <v>0</v>
      </c>
      <c r="H334" s="32">
        <v>0</v>
      </c>
      <c r="I334" s="32">
        <v>168</v>
      </c>
      <c r="J334" s="27"/>
      <c r="K334" s="27"/>
      <c r="L334" s="99"/>
    </row>
    <row r="335" spans="1:12">
      <c r="A335" s="136"/>
      <c r="B335" s="25" t="s">
        <v>293</v>
      </c>
      <c r="C335" s="31">
        <v>0</v>
      </c>
      <c r="D335" s="32">
        <v>20</v>
      </c>
      <c r="E335" s="32">
        <v>84</v>
      </c>
      <c r="F335" s="32">
        <v>52</v>
      </c>
      <c r="G335" s="32">
        <v>0</v>
      </c>
      <c r="H335" s="32">
        <v>0</v>
      </c>
      <c r="I335" s="32">
        <v>156</v>
      </c>
      <c r="J335" s="27"/>
      <c r="K335" s="27"/>
      <c r="L335" s="99"/>
    </row>
    <row r="336" spans="1:12">
      <c r="A336" s="136"/>
      <c r="B336" s="25" t="s">
        <v>294</v>
      </c>
      <c r="C336" s="31">
        <v>0</v>
      </c>
      <c r="D336" s="32">
        <v>18</v>
      </c>
      <c r="E336" s="32">
        <v>86</v>
      </c>
      <c r="F336" s="32">
        <v>69</v>
      </c>
      <c r="G336" s="32">
        <v>0</v>
      </c>
      <c r="H336" s="32">
        <v>0</v>
      </c>
      <c r="I336" s="32">
        <v>173</v>
      </c>
      <c r="J336" s="27"/>
      <c r="K336" s="27"/>
      <c r="L336" s="99"/>
    </row>
    <row r="337" spans="1:12">
      <c r="A337" s="136"/>
      <c r="B337" s="25" t="s">
        <v>295</v>
      </c>
      <c r="C337" s="31">
        <v>0</v>
      </c>
      <c r="D337" s="32">
        <v>20</v>
      </c>
      <c r="E337" s="32">
        <v>87</v>
      </c>
      <c r="F337" s="32">
        <v>74</v>
      </c>
      <c r="G337" s="32">
        <v>0</v>
      </c>
      <c r="H337" s="32">
        <v>0</v>
      </c>
      <c r="I337" s="32">
        <v>181</v>
      </c>
      <c r="J337" s="27"/>
      <c r="K337" s="27"/>
      <c r="L337" s="99"/>
    </row>
    <row r="338" spans="1:12">
      <c r="A338" s="136"/>
      <c r="B338" s="25" t="s">
        <v>296</v>
      </c>
      <c r="C338" s="31">
        <v>0</v>
      </c>
      <c r="D338" s="32">
        <v>21</v>
      </c>
      <c r="E338" s="32">
        <v>80</v>
      </c>
      <c r="F338" s="32">
        <v>68</v>
      </c>
      <c r="G338" s="32">
        <v>0</v>
      </c>
      <c r="H338" s="32">
        <v>0</v>
      </c>
      <c r="I338" s="32">
        <v>169</v>
      </c>
      <c r="J338" s="27"/>
      <c r="K338" s="27"/>
      <c r="L338" s="99"/>
    </row>
    <row r="339" spans="1:12">
      <c r="A339" s="136"/>
      <c r="B339" s="25" t="s">
        <v>297</v>
      </c>
      <c r="C339" s="31">
        <v>0</v>
      </c>
      <c r="D339" s="32">
        <v>19</v>
      </c>
      <c r="E339" s="32">
        <v>83</v>
      </c>
      <c r="F339" s="32">
        <v>66</v>
      </c>
      <c r="G339" s="32">
        <v>0</v>
      </c>
      <c r="H339" s="32">
        <v>0</v>
      </c>
      <c r="I339" s="32">
        <v>168</v>
      </c>
      <c r="J339" s="27"/>
      <c r="K339" s="27"/>
      <c r="L339" s="99"/>
    </row>
    <row r="340" spans="1:12">
      <c r="A340" s="136"/>
      <c r="B340" s="25" t="s">
        <v>298</v>
      </c>
      <c r="C340" s="31">
        <v>0</v>
      </c>
      <c r="D340" s="32">
        <v>25</v>
      </c>
      <c r="E340" s="32">
        <v>80</v>
      </c>
      <c r="F340" s="32">
        <v>71</v>
      </c>
      <c r="G340" s="32">
        <v>0</v>
      </c>
      <c r="H340" s="32">
        <v>0</v>
      </c>
      <c r="I340" s="32">
        <v>176</v>
      </c>
      <c r="J340" s="27"/>
      <c r="K340" s="27"/>
      <c r="L340" s="99"/>
    </row>
    <row r="341" spans="1:12">
      <c r="A341" s="136"/>
      <c r="B341" s="25" t="s">
        <v>299</v>
      </c>
      <c r="C341" s="31">
        <v>0</v>
      </c>
      <c r="D341" s="32">
        <v>31</v>
      </c>
      <c r="E341" s="32">
        <v>79</v>
      </c>
      <c r="F341" s="32">
        <v>56</v>
      </c>
      <c r="G341" s="32">
        <v>0</v>
      </c>
      <c r="H341" s="32">
        <v>0</v>
      </c>
      <c r="I341" s="32">
        <v>166</v>
      </c>
      <c r="J341" s="27"/>
      <c r="K341" s="27"/>
      <c r="L341" s="99"/>
    </row>
    <row r="342" spans="1:12">
      <c r="A342" s="136"/>
      <c r="B342" s="25" t="s">
        <v>300</v>
      </c>
      <c r="C342" s="31">
        <v>0</v>
      </c>
      <c r="D342" s="32">
        <v>34</v>
      </c>
      <c r="E342" s="32">
        <v>93</v>
      </c>
      <c r="F342" s="32">
        <v>76</v>
      </c>
      <c r="G342" s="32">
        <v>0</v>
      </c>
      <c r="H342" s="32">
        <v>0</v>
      </c>
      <c r="I342" s="32">
        <v>203</v>
      </c>
      <c r="J342" s="27"/>
      <c r="K342" s="27"/>
      <c r="L342" s="99"/>
    </row>
    <row r="343" spans="1:12">
      <c r="A343" s="136"/>
      <c r="B343" s="25" t="s">
        <v>301</v>
      </c>
      <c r="C343" s="31">
        <v>0</v>
      </c>
      <c r="D343" s="32">
        <v>32</v>
      </c>
      <c r="E343" s="32">
        <v>103</v>
      </c>
      <c r="F343" s="32">
        <v>84</v>
      </c>
      <c r="G343" s="32">
        <v>0</v>
      </c>
      <c r="H343" s="32">
        <v>0</v>
      </c>
      <c r="I343" s="32">
        <v>219</v>
      </c>
      <c r="J343" s="27"/>
      <c r="K343" s="27"/>
      <c r="L343" s="99"/>
    </row>
    <row r="344" spans="1:12">
      <c r="A344" s="136"/>
      <c r="B344" s="25" t="s">
        <v>302</v>
      </c>
      <c r="C344" s="31">
        <v>0</v>
      </c>
      <c r="D344" s="32">
        <v>31</v>
      </c>
      <c r="E344" s="32">
        <v>100</v>
      </c>
      <c r="F344" s="32">
        <v>84</v>
      </c>
      <c r="G344" s="32">
        <v>0</v>
      </c>
      <c r="H344" s="32">
        <v>0</v>
      </c>
      <c r="I344" s="32">
        <v>215</v>
      </c>
      <c r="J344" s="27"/>
      <c r="K344" s="27"/>
      <c r="L344" s="99"/>
    </row>
    <row r="345" spans="1:12">
      <c r="A345" s="136"/>
      <c r="B345" s="25" t="s">
        <v>303</v>
      </c>
      <c r="C345" s="31">
        <v>0</v>
      </c>
      <c r="D345" s="32">
        <v>35</v>
      </c>
      <c r="E345" s="32">
        <v>90</v>
      </c>
      <c r="F345" s="32">
        <v>65</v>
      </c>
      <c r="G345" s="32">
        <v>0</v>
      </c>
      <c r="H345" s="32">
        <v>0</v>
      </c>
      <c r="I345" s="32">
        <v>190</v>
      </c>
      <c r="J345" s="27"/>
      <c r="K345" s="27"/>
      <c r="L345" s="99"/>
    </row>
    <row r="346" spans="1:12">
      <c r="A346" s="136"/>
      <c r="B346" s="25" t="s">
        <v>304</v>
      </c>
      <c r="C346" s="31">
        <v>0</v>
      </c>
      <c r="D346" s="32">
        <v>29</v>
      </c>
      <c r="E346" s="32">
        <v>79</v>
      </c>
      <c r="F346" s="32">
        <v>73</v>
      </c>
      <c r="G346" s="32">
        <v>0</v>
      </c>
      <c r="H346" s="32">
        <v>0</v>
      </c>
      <c r="I346" s="32">
        <v>181</v>
      </c>
      <c r="J346" s="27"/>
      <c r="K346" s="27"/>
      <c r="L346" s="99"/>
    </row>
    <row r="347" spans="1:12">
      <c r="A347" s="136"/>
      <c r="B347" s="25" t="s">
        <v>305</v>
      </c>
      <c r="C347" s="31">
        <v>0</v>
      </c>
      <c r="D347" s="32">
        <v>21</v>
      </c>
      <c r="E347" s="32">
        <v>93</v>
      </c>
      <c r="F347" s="32">
        <v>75</v>
      </c>
      <c r="G347" s="32">
        <v>0</v>
      </c>
      <c r="H347" s="32">
        <v>0</v>
      </c>
      <c r="I347" s="32">
        <v>189</v>
      </c>
      <c r="J347" s="27"/>
      <c r="K347" s="27"/>
      <c r="L347" s="99"/>
    </row>
    <row r="348" spans="1:12">
      <c r="A348" s="136"/>
      <c r="B348" s="25" t="s">
        <v>306</v>
      </c>
      <c r="C348" s="31">
        <v>0</v>
      </c>
      <c r="D348" s="32">
        <v>20</v>
      </c>
      <c r="E348" s="32">
        <v>65</v>
      </c>
      <c r="F348" s="32">
        <v>68</v>
      </c>
      <c r="G348" s="32">
        <v>0</v>
      </c>
      <c r="H348" s="32">
        <v>0</v>
      </c>
      <c r="I348" s="32">
        <v>153</v>
      </c>
      <c r="J348" s="27"/>
      <c r="K348" s="27"/>
      <c r="L348" s="99"/>
    </row>
    <row r="349" spans="1:12">
      <c r="A349" s="136"/>
      <c r="B349" s="25" t="s">
        <v>307</v>
      </c>
      <c r="C349" s="31">
        <v>0</v>
      </c>
      <c r="D349" s="32">
        <v>22</v>
      </c>
      <c r="E349" s="32">
        <v>62</v>
      </c>
      <c r="F349" s="32">
        <v>70</v>
      </c>
      <c r="G349" s="32">
        <v>0</v>
      </c>
      <c r="H349" s="32">
        <v>0</v>
      </c>
      <c r="I349" s="32">
        <v>154</v>
      </c>
      <c r="J349" s="27"/>
      <c r="K349" s="27"/>
      <c r="L349" s="99"/>
    </row>
    <row r="350" spans="1:12">
      <c r="A350" s="136"/>
      <c r="B350" s="25" t="s">
        <v>308</v>
      </c>
      <c r="C350" s="31">
        <v>0</v>
      </c>
      <c r="D350" s="32">
        <v>22</v>
      </c>
      <c r="E350" s="32">
        <v>50</v>
      </c>
      <c r="F350" s="32">
        <v>70</v>
      </c>
      <c r="G350" s="32">
        <v>0</v>
      </c>
      <c r="H350" s="32">
        <v>0</v>
      </c>
      <c r="I350" s="32">
        <v>142</v>
      </c>
      <c r="J350" s="27"/>
      <c r="K350" s="27"/>
      <c r="L350" s="99"/>
    </row>
    <row r="351" spans="1:12">
      <c r="A351" s="136"/>
      <c r="B351" s="25" t="s">
        <v>309</v>
      </c>
      <c r="C351" s="31">
        <v>0</v>
      </c>
      <c r="D351" s="32">
        <v>25</v>
      </c>
      <c r="E351" s="32">
        <v>62</v>
      </c>
      <c r="F351" s="32">
        <v>72</v>
      </c>
      <c r="G351" s="32">
        <v>0</v>
      </c>
      <c r="H351" s="32">
        <v>0</v>
      </c>
      <c r="I351" s="32">
        <v>159</v>
      </c>
      <c r="J351" s="27"/>
      <c r="K351" s="27"/>
      <c r="L351" s="99"/>
    </row>
    <row r="352" spans="1:12">
      <c r="A352" s="136"/>
      <c r="B352" s="25" t="s">
        <v>310</v>
      </c>
      <c r="C352" s="31">
        <v>0</v>
      </c>
      <c r="D352" s="32">
        <v>17</v>
      </c>
      <c r="E352" s="32">
        <v>68</v>
      </c>
      <c r="F352" s="32">
        <v>88</v>
      </c>
      <c r="G352" s="32">
        <v>0</v>
      </c>
      <c r="H352" s="32">
        <v>0</v>
      </c>
      <c r="I352" s="32">
        <v>173</v>
      </c>
      <c r="J352" s="27"/>
      <c r="K352" s="27"/>
      <c r="L352" s="99"/>
    </row>
    <row r="353" spans="1:12">
      <c r="A353" s="136"/>
      <c r="B353" s="25" t="s">
        <v>311</v>
      </c>
      <c r="C353" s="31">
        <v>0</v>
      </c>
      <c r="D353" s="32">
        <v>19</v>
      </c>
      <c r="E353" s="32">
        <v>54</v>
      </c>
      <c r="F353" s="32">
        <v>86</v>
      </c>
      <c r="G353" s="32">
        <v>0</v>
      </c>
      <c r="H353" s="32">
        <v>0</v>
      </c>
      <c r="I353" s="32">
        <v>159</v>
      </c>
      <c r="J353" s="27"/>
      <c r="K353" s="27"/>
      <c r="L353" s="99"/>
    </row>
    <row r="354" spans="1:12">
      <c r="A354" s="136"/>
      <c r="B354" s="25" t="s">
        <v>312</v>
      </c>
      <c r="C354" s="31">
        <v>0</v>
      </c>
      <c r="D354" s="32">
        <v>16</v>
      </c>
      <c r="E354" s="32">
        <v>59</v>
      </c>
      <c r="F354" s="32">
        <v>74</v>
      </c>
      <c r="G354" s="32">
        <v>0</v>
      </c>
      <c r="H354" s="32">
        <v>0</v>
      </c>
      <c r="I354" s="32">
        <v>149</v>
      </c>
      <c r="J354" s="27"/>
      <c r="K354" s="27"/>
      <c r="L354" s="99"/>
    </row>
    <row r="355" spans="1:12">
      <c r="A355" s="136"/>
      <c r="B355" s="25" t="s">
        <v>313</v>
      </c>
      <c r="C355" s="31">
        <v>0</v>
      </c>
      <c r="D355" s="32">
        <v>13</v>
      </c>
      <c r="E355" s="32">
        <v>67</v>
      </c>
      <c r="F355" s="32">
        <v>81</v>
      </c>
      <c r="G355" s="32">
        <v>0</v>
      </c>
      <c r="H355" s="32">
        <v>0</v>
      </c>
      <c r="I355" s="32">
        <v>161</v>
      </c>
      <c r="J355" s="27"/>
      <c r="K355" s="27"/>
      <c r="L355" s="99"/>
    </row>
    <row r="356" spans="1:12">
      <c r="A356" s="136"/>
      <c r="B356" s="25" t="s">
        <v>314</v>
      </c>
      <c r="C356" s="31">
        <v>0</v>
      </c>
      <c r="D356" s="32">
        <v>15</v>
      </c>
      <c r="E356" s="32">
        <v>66</v>
      </c>
      <c r="F356" s="32">
        <v>80</v>
      </c>
      <c r="G356" s="32">
        <v>0</v>
      </c>
      <c r="H356" s="32">
        <v>0</v>
      </c>
      <c r="I356" s="32">
        <v>161</v>
      </c>
      <c r="J356" s="27"/>
      <c r="K356" s="27"/>
      <c r="L356" s="99"/>
    </row>
    <row r="357" spans="1:12">
      <c r="A357" s="136"/>
      <c r="B357" s="25" t="s">
        <v>315</v>
      </c>
      <c r="C357" s="31">
        <v>0</v>
      </c>
      <c r="D357" s="32">
        <v>14</v>
      </c>
      <c r="E357" s="32">
        <v>62</v>
      </c>
      <c r="F357" s="32">
        <v>81</v>
      </c>
      <c r="G357" s="32">
        <v>0</v>
      </c>
      <c r="H357" s="32">
        <v>0</v>
      </c>
      <c r="I357" s="32">
        <v>157</v>
      </c>
      <c r="J357" s="27"/>
      <c r="K357" s="27"/>
      <c r="L357" s="99"/>
    </row>
    <row r="358" spans="1:12">
      <c r="A358" s="136"/>
      <c r="B358" s="25" t="s">
        <v>316</v>
      </c>
      <c r="C358" s="31">
        <v>0</v>
      </c>
      <c r="D358" s="32">
        <v>16</v>
      </c>
      <c r="E358" s="32">
        <v>68</v>
      </c>
      <c r="F358" s="32">
        <v>68</v>
      </c>
      <c r="G358" s="32">
        <v>0</v>
      </c>
      <c r="H358" s="32">
        <v>0</v>
      </c>
      <c r="I358" s="32">
        <v>152</v>
      </c>
      <c r="J358" s="27"/>
      <c r="K358" s="27"/>
      <c r="L358" s="99"/>
    </row>
    <row r="359" spans="1:12">
      <c r="A359" s="136"/>
      <c r="B359" s="25" t="s">
        <v>317</v>
      </c>
      <c r="C359" s="31">
        <v>0</v>
      </c>
      <c r="D359" s="32">
        <v>16</v>
      </c>
      <c r="E359" s="32">
        <v>69</v>
      </c>
      <c r="F359" s="32">
        <v>70</v>
      </c>
      <c r="G359" s="32">
        <v>0</v>
      </c>
      <c r="H359" s="32">
        <v>0</v>
      </c>
      <c r="I359" s="32">
        <v>155</v>
      </c>
      <c r="J359" s="27"/>
      <c r="K359" s="27"/>
      <c r="L359" s="99"/>
    </row>
    <row r="360" spans="1:12">
      <c r="A360" s="136"/>
      <c r="B360" s="25" t="s">
        <v>318</v>
      </c>
      <c r="C360" s="31">
        <v>0</v>
      </c>
      <c r="D360" s="32">
        <v>15</v>
      </c>
      <c r="E360" s="32">
        <v>70</v>
      </c>
      <c r="F360" s="32">
        <v>67</v>
      </c>
      <c r="G360" s="32">
        <v>0</v>
      </c>
      <c r="H360" s="32">
        <v>0</v>
      </c>
      <c r="I360" s="32">
        <v>152</v>
      </c>
      <c r="J360" s="27"/>
      <c r="K360" s="27"/>
      <c r="L360" s="99"/>
    </row>
    <row r="361" spans="1:12">
      <c r="A361" s="136"/>
      <c r="B361" s="25" t="s">
        <v>319</v>
      </c>
      <c r="C361" s="31">
        <v>0</v>
      </c>
      <c r="D361" s="32">
        <v>16</v>
      </c>
      <c r="E361" s="32">
        <v>66</v>
      </c>
      <c r="F361" s="32">
        <v>68</v>
      </c>
      <c r="G361" s="32">
        <v>0</v>
      </c>
      <c r="H361" s="32">
        <v>0</v>
      </c>
      <c r="I361" s="32">
        <v>150</v>
      </c>
      <c r="J361" s="27"/>
      <c r="K361" s="27"/>
      <c r="L361" s="99"/>
    </row>
    <row r="362" spans="1:12">
      <c r="A362" s="136"/>
      <c r="B362" s="25" t="s">
        <v>320</v>
      </c>
      <c r="C362" s="31">
        <v>0</v>
      </c>
      <c r="D362" s="32">
        <v>15</v>
      </c>
      <c r="E362" s="32">
        <v>68</v>
      </c>
      <c r="F362" s="32">
        <v>54</v>
      </c>
      <c r="G362" s="32">
        <v>0</v>
      </c>
      <c r="H362" s="32">
        <v>0</v>
      </c>
      <c r="I362" s="32">
        <v>137</v>
      </c>
      <c r="J362" s="27"/>
      <c r="K362" s="27"/>
      <c r="L362" s="99"/>
    </row>
    <row r="363" spans="1:12">
      <c r="A363" s="136"/>
      <c r="B363" s="25" t="s">
        <v>321</v>
      </c>
      <c r="C363" s="31">
        <v>0</v>
      </c>
      <c r="D363" s="32">
        <v>13</v>
      </c>
      <c r="E363" s="32">
        <v>69</v>
      </c>
      <c r="F363" s="32">
        <v>66</v>
      </c>
      <c r="G363" s="32">
        <v>0</v>
      </c>
      <c r="H363" s="32">
        <v>0</v>
      </c>
      <c r="I363" s="32">
        <v>148</v>
      </c>
      <c r="J363" s="27"/>
      <c r="K363" s="27"/>
      <c r="L363" s="99"/>
    </row>
    <row r="364" spans="1:12">
      <c r="A364" s="136"/>
      <c r="B364" s="25" t="s">
        <v>322</v>
      </c>
      <c r="C364" s="31">
        <v>0</v>
      </c>
      <c r="D364" s="32">
        <v>16</v>
      </c>
      <c r="E364" s="32">
        <v>73</v>
      </c>
      <c r="F364" s="32">
        <v>74</v>
      </c>
      <c r="G364" s="32">
        <v>0</v>
      </c>
      <c r="H364" s="32">
        <v>0</v>
      </c>
      <c r="I364" s="32">
        <v>163</v>
      </c>
      <c r="J364" s="27"/>
      <c r="K364" s="27"/>
      <c r="L364" s="99"/>
    </row>
    <row r="365" spans="1:12">
      <c r="A365" s="136"/>
      <c r="B365" s="25" t="s">
        <v>323</v>
      </c>
      <c r="C365" s="31">
        <v>0</v>
      </c>
      <c r="D365" s="32">
        <v>14</v>
      </c>
      <c r="E365" s="32">
        <v>59</v>
      </c>
      <c r="F365" s="32">
        <v>71</v>
      </c>
      <c r="G365" s="32">
        <v>0</v>
      </c>
      <c r="H365" s="32">
        <v>0</v>
      </c>
      <c r="I365" s="32">
        <v>144</v>
      </c>
      <c r="J365" s="27"/>
      <c r="K365" s="27"/>
      <c r="L365" s="99"/>
    </row>
    <row r="366" spans="1:12">
      <c r="A366" s="136"/>
      <c r="B366" s="25" t="s">
        <v>324</v>
      </c>
      <c r="C366" s="31">
        <v>0</v>
      </c>
      <c r="D366" s="32">
        <v>11</v>
      </c>
      <c r="E366" s="32">
        <v>42</v>
      </c>
      <c r="F366" s="32">
        <v>71</v>
      </c>
      <c r="G366" s="32">
        <v>0</v>
      </c>
      <c r="H366" s="32">
        <v>0</v>
      </c>
      <c r="I366" s="32">
        <v>124</v>
      </c>
      <c r="J366" s="27"/>
      <c r="K366" s="27"/>
      <c r="L366" s="99"/>
    </row>
    <row r="367" spans="1:12">
      <c r="A367" s="136"/>
      <c r="B367" s="25" t="s">
        <v>325</v>
      </c>
      <c r="C367" s="31">
        <v>0</v>
      </c>
      <c r="D367" s="32">
        <v>6</v>
      </c>
      <c r="E367" s="32">
        <v>42</v>
      </c>
      <c r="F367" s="32">
        <v>77</v>
      </c>
      <c r="G367" s="32">
        <v>0</v>
      </c>
      <c r="H367" s="32">
        <v>0</v>
      </c>
      <c r="I367" s="32">
        <v>125</v>
      </c>
      <c r="J367" s="27"/>
      <c r="K367" s="27"/>
      <c r="L367" s="99"/>
    </row>
    <row r="368" spans="1:12">
      <c r="A368" s="136"/>
      <c r="B368" s="25" t="s">
        <v>326</v>
      </c>
      <c r="C368" s="31">
        <v>0</v>
      </c>
      <c r="D368" s="32">
        <v>14</v>
      </c>
      <c r="E368" s="32">
        <v>43</v>
      </c>
      <c r="F368" s="32">
        <v>69</v>
      </c>
      <c r="G368" s="32">
        <v>0</v>
      </c>
      <c r="H368" s="32">
        <v>0</v>
      </c>
      <c r="I368" s="32">
        <v>126</v>
      </c>
      <c r="J368" s="27"/>
      <c r="K368" s="27"/>
      <c r="L368" s="99"/>
    </row>
    <row r="369" spans="1:12">
      <c r="A369" s="136"/>
      <c r="B369" s="25" t="s">
        <v>327</v>
      </c>
      <c r="C369" s="31">
        <v>0</v>
      </c>
      <c r="D369" s="32">
        <v>15</v>
      </c>
      <c r="E369" s="32">
        <v>48</v>
      </c>
      <c r="F369" s="32">
        <v>74</v>
      </c>
      <c r="G369" s="32">
        <v>0</v>
      </c>
      <c r="H369" s="32">
        <v>0</v>
      </c>
      <c r="I369" s="32">
        <v>137</v>
      </c>
      <c r="J369" s="27"/>
      <c r="K369" s="27"/>
      <c r="L369" s="99"/>
    </row>
    <row r="370" spans="1:12">
      <c r="A370" s="136"/>
      <c r="B370" s="25" t="s">
        <v>328</v>
      </c>
      <c r="C370" s="31">
        <v>0</v>
      </c>
      <c r="D370" s="32">
        <v>10</v>
      </c>
      <c r="E370" s="32">
        <v>40</v>
      </c>
      <c r="F370" s="32">
        <v>84</v>
      </c>
      <c r="G370" s="32">
        <v>0</v>
      </c>
      <c r="H370" s="32">
        <v>0</v>
      </c>
      <c r="I370" s="32">
        <v>134</v>
      </c>
      <c r="J370" s="27"/>
      <c r="K370" s="27"/>
      <c r="L370" s="99"/>
    </row>
    <row r="371" spans="1:12">
      <c r="A371" s="136"/>
      <c r="B371" s="25" t="s">
        <v>329</v>
      </c>
      <c r="C371" s="31">
        <v>0</v>
      </c>
      <c r="D371" s="32">
        <v>8</v>
      </c>
      <c r="E371" s="32">
        <v>52</v>
      </c>
      <c r="F371" s="32">
        <v>70</v>
      </c>
      <c r="G371" s="32">
        <v>0</v>
      </c>
      <c r="H371" s="32">
        <v>0</v>
      </c>
      <c r="I371" s="32">
        <v>130</v>
      </c>
      <c r="J371" s="27"/>
      <c r="K371" s="27"/>
      <c r="L371" s="99"/>
    </row>
    <row r="372" spans="1:12">
      <c r="A372" s="136"/>
      <c r="B372" s="25" t="s">
        <v>330</v>
      </c>
      <c r="C372" s="31">
        <v>0</v>
      </c>
      <c r="D372" s="32">
        <v>8</v>
      </c>
      <c r="E372" s="32">
        <v>49</v>
      </c>
      <c r="F372" s="32">
        <v>74</v>
      </c>
      <c r="G372" s="32">
        <v>0</v>
      </c>
      <c r="H372" s="32">
        <v>0</v>
      </c>
      <c r="I372" s="32">
        <v>131</v>
      </c>
      <c r="J372" s="27"/>
      <c r="K372" s="27"/>
      <c r="L372" s="99"/>
    </row>
    <row r="373" spans="1:12">
      <c r="A373" s="136"/>
      <c r="B373" s="25" t="s">
        <v>331</v>
      </c>
      <c r="C373" s="31">
        <v>0</v>
      </c>
      <c r="D373" s="32">
        <v>9</v>
      </c>
      <c r="E373" s="32">
        <v>47</v>
      </c>
      <c r="F373" s="32">
        <v>70</v>
      </c>
      <c r="G373" s="32">
        <v>0</v>
      </c>
      <c r="H373" s="32">
        <v>0</v>
      </c>
      <c r="I373" s="32">
        <v>126</v>
      </c>
      <c r="J373" s="27"/>
      <c r="K373" s="27"/>
      <c r="L373" s="99"/>
    </row>
    <row r="374" spans="1:12">
      <c r="A374" s="136"/>
      <c r="B374" s="25" t="s">
        <v>332</v>
      </c>
      <c r="C374" s="31">
        <v>0</v>
      </c>
      <c r="D374" s="32">
        <v>10</v>
      </c>
      <c r="E374" s="32">
        <v>45</v>
      </c>
      <c r="F374" s="32">
        <v>52</v>
      </c>
      <c r="G374" s="32">
        <v>0</v>
      </c>
      <c r="H374" s="32">
        <v>0</v>
      </c>
      <c r="I374" s="32">
        <v>107</v>
      </c>
      <c r="J374" s="27"/>
      <c r="K374" s="27"/>
      <c r="L374" s="99"/>
    </row>
    <row r="375" spans="1:12">
      <c r="A375" s="136"/>
      <c r="B375" s="25" t="s">
        <v>333</v>
      </c>
      <c r="C375" s="31">
        <v>0</v>
      </c>
      <c r="D375" s="32">
        <v>9</v>
      </c>
      <c r="E375" s="32">
        <v>48</v>
      </c>
      <c r="F375" s="32">
        <v>49</v>
      </c>
      <c r="G375" s="32">
        <v>0</v>
      </c>
      <c r="H375" s="32">
        <v>0</v>
      </c>
      <c r="I375" s="32">
        <v>106</v>
      </c>
      <c r="J375" s="27"/>
      <c r="K375" s="27"/>
      <c r="L375" s="99"/>
    </row>
    <row r="376" spans="1:12">
      <c r="A376" s="136"/>
      <c r="B376" s="25" t="s">
        <v>334</v>
      </c>
      <c r="C376" s="31">
        <v>0</v>
      </c>
      <c r="D376" s="32">
        <v>7</v>
      </c>
      <c r="E376" s="32">
        <v>40</v>
      </c>
      <c r="F376" s="32">
        <v>36</v>
      </c>
      <c r="G376" s="32">
        <v>0</v>
      </c>
      <c r="H376" s="32">
        <v>0</v>
      </c>
      <c r="I376" s="32">
        <v>83</v>
      </c>
      <c r="J376" s="27"/>
      <c r="K376" s="27"/>
      <c r="L376" s="99"/>
    </row>
    <row r="377" spans="1:12">
      <c r="A377" s="136"/>
      <c r="B377" s="25" t="s">
        <v>335</v>
      </c>
      <c r="C377" s="31">
        <v>0</v>
      </c>
      <c r="D377" s="32">
        <v>5</v>
      </c>
      <c r="E377" s="32">
        <v>43</v>
      </c>
      <c r="F377" s="32">
        <v>44</v>
      </c>
      <c r="G377" s="32">
        <v>0</v>
      </c>
      <c r="H377" s="32">
        <v>0</v>
      </c>
      <c r="I377" s="32">
        <v>92</v>
      </c>
      <c r="J377" s="27"/>
      <c r="K377" s="27"/>
      <c r="L377" s="99"/>
    </row>
    <row r="378" spans="1:12">
      <c r="A378" s="136"/>
      <c r="B378" s="25" t="s">
        <v>336</v>
      </c>
      <c r="C378" s="31">
        <v>0</v>
      </c>
      <c r="D378" s="32">
        <v>5</v>
      </c>
      <c r="E378" s="32">
        <v>57</v>
      </c>
      <c r="F378" s="32">
        <v>65</v>
      </c>
      <c r="G378" s="32">
        <v>0</v>
      </c>
      <c r="H378" s="32">
        <v>0</v>
      </c>
      <c r="I378" s="32">
        <v>127</v>
      </c>
      <c r="J378" s="27"/>
      <c r="K378" s="27"/>
      <c r="L378" s="99"/>
    </row>
    <row r="379" spans="1:12">
      <c r="A379" s="136"/>
      <c r="B379" s="25" t="s">
        <v>337</v>
      </c>
      <c r="C379" s="31">
        <v>0</v>
      </c>
      <c r="D379" s="32">
        <v>6</v>
      </c>
      <c r="E379" s="32">
        <v>71</v>
      </c>
      <c r="F379" s="32">
        <v>54</v>
      </c>
      <c r="G379" s="32">
        <v>0</v>
      </c>
      <c r="H379" s="32">
        <v>0</v>
      </c>
      <c r="I379" s="32">
        <v>131</v>
      </c>
      <c r="J379" s="27"/>
      <c r="K379" s="27"/>
      <c r="L379" s="99"/>
    </row>
    <row r="380" spans="1:12">
      <c r="A380" s="136"/>
      <c r="B380" s="25" t="s">
        <v>338</v>
      </c>
      <c r="C380" s="31">
        <v>0</v>
      </c>
      <c r="D380" s="32">
        <v>10</v>
      </c>
      <c r="E380" s="32">
        <v>60</v>
      </c>
      <c r="F380" s="32">
        <v>54</v>
      </c>
      <c r="G380" s="32">
        <v>0</v>
      </c>
      <c r="H380" s="32">
        <v>0</v>
      </c>
      <c r="I380" s="32">
        <v>124</v>
      </c>
      <c r="J380" s="27"/>
      <c r="K380" s="27"/>
      <c r="L380" s="99"/>
    </row>
    <row r="381" spans="1:12">
      <c r="A381" s="136"/>
      <c r="B381" s="25" t="s">
        <v>339</v>
      </c>
      <c r="C381" s="31">
        <v>0</v>
      </c>
      <c r="D381" s="32">
        <v>14</v>
      </c>
      <c r="E381" s="32">
        <v>60</v>
      </c>
      <c r="F381" s="32">
        <v>66</v>
      </c>
      <c r="G381" s="32">
        <v>0</v>
      </c>
      <c r="H381" s="32">
        <v>0</v>
      </c>
      <c r="I381" s="32">
        <v>140</v>
      </c>
      <c r="J381" s="27"/>
      <c r="K381" s="27"/>
      <c r="L381" s="99"/>
    </row>
    <row r="382" spans="1:12">
      <c r="A382" s="136"/>
      <c r="B382" s="25" t="s">
        <v>340</v>
      </c>
      <c r="C382" s="31">
        <v>0</v>
      </c>
      <c r="D382" s="32">
        <v>18</v>
      </c>
      <c r="E382" s="32">
        <v>73</v>
      </c>
      <c r="F382" s="32">
        <v>65</v>
      </c>
      <c r="G382" s="32">
        <v>0</v>
      </c>
      <c r="H382" s="32">
        <v>0</v>
      </c>
      <c r="I382" s="32">
        <v>156</v>
      </c>
      <c r="J382" s="27"/>
      <c r="K382" s="27"/>
      <c r="L382" s="99"/>
    </row>
    <row r="383" spans="1:12">
      <c r="A383" s="136"/>
      <c r="B383" s="25" t="s">
        <v>341</v>
      </c>
      <c r="C383" s="31">
        <v>0</v>
      </c>
      <c r="D383" s="32">
        <v>25</v>
      </c>
      <c r="E383" s="32">
        <v>61</v>
      </c>
      <c r="F383" s="32">
        <v>58</v>
      </c>
      <c r="G383" s="32">
        <v>0</v>
      </c>
      <c r="H383" s="32">
        <v>0</v>
      </c>
      <c r="I383" s="32">
        <v>144</v>
      </c>
      <c r="J383" s="27"/>
      <c r="K383" s="27"/>
      <c r="L383" s="99"/>
    </row>
    <row r="384" spans="1:12">
      <c r="A384" s="136"/>
      <c r="B384" s="25" t="s">
        <v>342</v>
      </c>
      <c r="C384" s="31">
        <v>0</v>
      </c>
      <c r="D384" s="32">
        <v>24</v>
      </c>
      <c r="E384" s="32">
        <v>57</v>
      </c>
      <c r="F384" s="32">
        <v>66</v>
      </c>
      <c r="G384" s="32">
        <v>0</v>
      </c>
      <c r="H384" s="32">
        <v>0</v>
      </c>
      <c r="I384" s="32">
        <v>147</v>
      </c>
      <c r="J384" s="27"/>
      <c r="K384" s="27"/>
      <c r="L384" s="99"/>
    </row>
    <row r="385" spans="1:12">
      <c r="A385" s="136"/>
      <c r="B385" s="25" t="s">
        <v>343</v>
      </c>
      <c r="C385" s="31">
        <v>0</v>
      </c>
      <c r="D385" s="32">
        <v>18</v>
      </c>
      <c r="E385" s="32">
        <v>56</v>
      </c>
      <c r="F385" s="32">
        <v>69</v>
      </c>
      <c r="G385" s="32">
        <v>0</v>
      </c>
      <c r="H385" s="32">
        <v>0</v>
      </c>
      <c r="I385" s="32">
        <v>143</v>
      </c>
      <c r="J385" s="27"/>
      <c r="K385" s="27"/>
      <c r="L385" s="99"/>
    </row>
    <row r="386" spans="1:12">
      <c r="A386" s="136"/>
      <c r="B386" s="25" t="s">
        <v>344</v>
      </c>
      <c r="C386" s="31">
        <v>0</v>
      </c>
      <c r="D386" s="32">
        <v>21</v>
      </c>
      <c r="E386" s="32">
        <v>55</v>
      </c>
      <c r="F386" s="32">
        <v>58</v>
      </c>
      <c r="G386" s="32">
        <v>0</v>
      </c>
      <c r="H386" s="32">
        <v>0</v>
      </c>
      <c r="I386" s="32">
        <v>134</v>
      </c>
      <c r="J386" s="27"/>
      <c r="K386" s="27"/>
      <c r="L386" s="99"/>
    </row>
    <row r="387" spans="1:12">
      <c r="A387" s="136"/>
      <c r="B387" s="25" t="s">
        <v>345</v>
      </c>
      <c r="C387" s="31">
        <v>0</v>
      </c>
      <c r="D387" s="32">
        <v>17</v>
      </c>
      <c r="E387" s="32">
        <v>58</v>
      </c>
      <c r="F387" s="32">
        <v>57</v>
      </c>
      <c r="G387" s="32">
        <v>0</v>
      </c>
      <c r="H387" s="32">
        <v>0</v>
      </c>
      <c r="I387" s="32">
        <v>132</v>
      </c>
      <c r="J387" s="27"/>
      <c r="K387" s="27"/>
      <c r="L387" s="99"/>
    </row>
    <row r="388" spans="1:12">
      <c r="A388" s="136"/>
      <c r="B388" s="25" t="s">
        <v>346</v>
      </c>
      <c r="C388" s="31">
        <v>0</v>
      </c>
      <c r="D388" s="32">
        <v>16</v>
      </c>
      <c r="E388" s="32">
        <v>51</v>
      </c>
      <c r="F388" s="32">
        <v>56</v>
      </c>
      <c r="G388" s="32">
        <v>0</v>
      </c>
      <c r="H388" s="32">
        <v>0</v>
      </c>
      <c r="I388" s="32">
        <v>123</v>
      </c>
      <c r="J388" s="27"/>
      <c r="K388" s="27"/>
      <c r="L388" s="99"/>
    </row>
    <row r="389" spans="1:12">
      <c r="A389" s="136"/>
      <c r="B389" s="25" t="s">
        <v>347</v>
      </c>
      <c r="C389" s="31">
        <v>0</v>
      </c>
      <c r="D389" s="32">
        <v>14</v>
      </c>
      <c r="E389" s="32">
        <v>42</v>
      </c>
      <c r="F389" s="32">
        <v>60</v>
      </c>
      <c r="G389" s="32">
        <v>0</v>
      </c>
      <c r="H389" s="32">
        <v>0</v>
      </c>
      <c r="I389" s="32">
        <v>116</v>
      </c>
      <c r="J389" s="27"/>
      <c r="K389" s="27"/>
      <c r="L389" s="99"/>
    </row>
    <row r="390" spans="1:12">
      <c r="A390" s="136"/>
      <c r="B390" s="25" t="s">
        <v>348</v>
      </c>
      <c r="C390" s="31">
        <v>0</v>
      </c>
      <c r="D390" s="32">
        <v>16</v>
      </c>
      <c r="E390" s="32">
        <v>37</v>
      </c>
      <c r="F390" s="32">
        <v>64</v>
      </c>
      <c r="G390" s="32">
        <v>0</v>
      </c>
      <c r="H390" s="32">
        <v>0</v>
      </c>
      <c r="I390" s="32">
        <v>117</v>
      </c>
      <c r="J390" s="27"/>
      <c r="K390" s="27"/>
      <c r="L390" s="99"/>
    </row>
    <row r="391" spans="1:12">
      <c r="A391" s="136"/>
      <c r="B391" s="25" t="s">
        <v>349</v>
      </c>
      <c r="C391" s="31">
        <v>0</v>
      </c>
      <c r="D391" s="32">
        <v>13</v>
      </c>
      <c r="E391" s="32">
        <v>37</v>
      </c>
      <c r="F391" s="32">
        <v>58</v>
      </c>
      <c r="G391" s="32">
        <v>0</v>
      </c>
      <c r="H391" s="32">
        <v>0</v>
      </c>
      <c r="I391" s="32">
        <v>108</v>
      </c>
      <c r="J391" s="27"/>
      <c r="K391" s="27"/>
      <c r="L391" s="99"/>
    </row>
    <row r="392" spans="1:12">
      <c r="A392" s="136"/>
      <c r="B392" s="25" t="s">
        <v>350</v>
      </c>
      <c r="C392" s="31">
        <v>0</v>
      </c>
      <c r="D392" s="32">
        <v>9</v>
      </c>
      <c r="E392" s="32">
        <v>39</v>
      </c>
      <c r="F392" s="32">
        <v>67</v>
      </c>
      <c r="G392" s="32">
        <v>0</v>
      </c>
      <c r="H392" s="32">
        <v>0</v>
      </c>
      <c r="I392" s="32">
        <v>115</v>
      </c>
      <c r="J392" s="27"/>
      <c r="K392" s="27"/>
      <c r="L392" s="99"/>
    </row>
    <row r="393" spans="1:12">
      <c r="A393" s="136"/>
      <c r="B393" s="25" t="s">
        <v>351</v>
      </c>
      <c r="C393" s="31">
        <v>0</v>
      </c>
      <c r="D393" s="32">
        <v>8</v>
      </c>
      <c r="E393" s="32">
        <v>43</v>
      </c>
      <c r="F393" s="32">
        <v>53</v>
      </c>
      <c r="G393" s="32">
        <v>0</v>
      </c>
      <c r="H393" s="32">
        <v>0</v>
      </c>
      <c r="I393" s="32">
        <v>104</v>
      </c>
      <c r="J393" s="27"/>
      <c r="K393" s="27"/>
      <c r="L393" s="99"/>
    </row>
    <row r="394" spans="1:12">
      <c r="A394" s="136"/>
      <c r="B394" s="25" t="s">
        <v>352</v>
      </c>
      <c r="C394" s="31">
        <v>0</v>
      </c>
      <c r="D394" s="32">
        <v>8</v>
      </c>
      <c r="E394" s="32">
        <v>35</v>
      </c>
      <c r="F394" s="32">
        <v>51</v>
      </c>
      <c r="G394" s="32">
        <v>0</v>
      </c>
      <c r="H394" s="32">
        <v>0</v>
      </c>
      <c r="I394" s="32">
        <v>94</v>
      </c>
      <c r="J394" s="27"/>
      <c r="K394" s="27"/>
      <c r="L394" s="99"/>
    </row>
    <row r="395" spans="1:12">
      <c r="A395" s="136"/>
      <c r="B395" s="25" t="s">
        <v>353</v>
      </c>
      <c r="C395" s="31">
        <v>0</v>
      </c>
      <c r="D395" s="32">
        <v>15</v>
      </c>
      <c r="E395" s="32">
        <v>47</v>
      </c>
      <c r="F395" s="32">
        <v>46</v>
      </c>
      <c r="G395" s="32">
        <v>0</v>
      </c>
      <c r="H395" s="32">
        <v>0</v>
      </c>
      <c r="I395" s="32">
        <v>108</v>
      </c>
      <c r="J395" s="27"/>
      <c r="K395" s="27"/>
      <c r="L395" s="99"/>
    </row>
    <row r="396" spans="1:12">
      <c r="A396" s="136"/>
      <c r="B396" s="25" t="s">
        <v>354</v>
      </c>
      <c r="C396" s="31">
        <v>0</v>
      </c>
      <c r="D396" s="32">
        <v>8</v>
      </c>
      <c r="E396" s="32">
        <v>36</v>
      </c>
      <c r="F396" s="32">
        <v>46</v>
      </c>
      <c r="G396" s="32">
        <v>0</v>
      </c>
      <c r="H396" s="32">
        <v>0</v>
      </c>
      <c r="I396" s="32">
        <v>90</v>
      </c>
      <c r="J396" s="27"/>
      <c r="K396" s="27"/>
      <c r="L396" s="99"/>
    </row>
    <row r="397" spans="1:12">
      <c r="A397" s="136"/>
      <c r="B397" s="25" t="s">
        <v>355</v>
      </c>
      <c r="C397" s="31">
        <v>0</v>
      </c>
      <c r="D397" s="32">
        <v>9</v>
      </c>
      <c r="E397" s="32">
        <v>37</v>
      </c>
      <c r="F397" s="32">
        <v>50</v>
      </c>
      <c r="G397" s="32">
        <v>0</v>
      </c>
      <c r="H397" s="32">
        <v>0</v>
      </c>
      <c r="I397" s="32">
        <v>96</v>
      </c>
      <c r="J397" s="27"/>
      <c r="K397" s="27"/>
      <c r="L397" s="99"/>
    </row>
    <row r="398" spans="1:12">
      <c r="A398" s="136"/>
      <c r="B398" s="25" t="s">
        <v>356</v>
      </c>
      <c r="C398" s="31">
        <v>0</v>
      </c>
      <c r="D398" s="32">
        <v>11</v>
      </c>
      <c r="E398" s="32">
        <v>29</v>
      </c>
      <c r="F398" s="32">
        <v>41</v>
      </c>
      <c r="G398" s="32">
        <v>0</v>
      </c>
      <c r="H398" s="32">
        <v>0</v>
      </c>
      <c r="I398" s="32">
        <v>81</v>
      </c>
      <c r="J398" s="27"/>
      <c r="K398" s="27"/>
      <c r="L398" s="99"/>
    </row>
    <row r="399" spans="1:12">
      <c r="A399" s="136"/>
      <c r="B399" s="25" t="s">
        <v>357</v>
      </c>
      <c r="C399" s="31">
        <v>0</v>
      </c>
      <c r="D399" s="32">
        <v>5</v>
      </c>
      <c r="E399" s="32">
        <v>24</v>
      </c>
      <c r="F399" s="32">
        <v>32</v>
      </c>
      <c r="G399" s="32">
        <v>0</v>
      </c>
      <c r="H399" s="32">
        <v>0</v>
      </c>
      <c r="I399" s="32">
        <v>61</v>
      </c>
      <c r="J399" s="27"/>
      <c r="K399" s="27"/>
      <c r="L399" s="99"/>
    </row>
    <row r="400" spans="1:12">
      <c r="A400" s="136"/>
      <c r="B400" s="25" t="s">
        <v>358</v>
      </c>
      <c r="C400" s="31">
        <v>0</v>
      </c>
      <c r="D400" s="32">
        <v>9</v>
      </c>
      <c r="E400" s="32">
        <v>23</v>
      </c>
      <c r="F400" s="32">
        <v>28</v>
      </c>
      <c r="G400" s="32">
        <v>0</v>
      </c>
      <c r="H400" s="32">
        <v>0</v>
      </c>
      <c r="I400" s="32">
        <v>60</v>
      </c>
      <c r="J400" s="27"/>
      <c r="K400" s="27"/>
      <c r="L400" s="99"/>
    </row>
    <row r="401" spans="1:12">
      <c r="A401" s="136"/>
      <c r="B401" s="25" t="s">
        <v>359</v>
      </c>
      <c r="C401" s="31">
        <v>0</v>
      </c>
      <c r="D401" s="32">
        <v>7</v>
      </c>
      <c r="E401" s="32">
        <v>21</v>
      </c>
      <c r="F401" s="32">
        <v>40</v>
      </c>
      <c r="G401" s="32">
        <v>0</v>
      </c>
      <c r="H401" s="32">
        <v>0</v>
      </c>
      <c r="I401" s="32">
        <v>68</v>
      </c>
      <c r="J401" s="27"/>
      <c r="K401" s="27"/>
      <c r="L401" s="99"/>
    </row>
    <row r="402" spans="1:12">
      <c r="A402" s="136"/>
      <c r="B402" s="25" t="s">
        <v>360</v>
      </c>
      <c r="C402" s="31">
        <v>0</v>
      </c>
      <c r="D402" s="32">
        <v>6</v>
      </c>
      <c r="E402" s="32">
        <v>23</v>
      </c>
      <c r="F402" s="32">
        <v>40</v>
      </c>
      <c r="G402" s="32">
        <v>0</v>
      </c>
      <c r="H402" s="32">
        <v>0</v>
      </c>
      <c r="I402" s="32">
        <v>69</v>
      </c>
      <c r="J402" s="27"/>
      <c r="K402" s="27"/>
      <c r="L402" s="99"/>
    </row>
    <row r="403" spans="1:12">
      <c r="A403" s="136"/>
      <c r="B403" s="25" t="s">
        <v>361</v>
      </c>
      <c r="C403" s="31">
        <v>0</v>
      </c>
      <c r="D403" s="32">
        <v>9</v>
      </c>
      <c r="E403" s="32">
        <v>25</v>
      </c>
      <c r="F403" s="32">
        <v>50</v>
      </c>
      <c r="G403" s="32">
        <v>0</v>
      </c>
      <c r="H403" s="32">
        <v>0</v>
      </c>
      <c r="I403" s="32">
        <v>84</v>
      </c>
      <c r="J403" s="27"/>
      <c r="K403" s="27"/>
      <c r="L403" s="99"/>
    </row>
    <row r="404" spans="1:12">
      <c r="A404" s="136"/>
      <c r="B404" s="25" t="s">
        <v>362</v>
      </c>
      <c r="C404" s="31">
        <v>0</v>
      </c>
      <c r="D404" s="32">
        <v>15</v>
      </c>
      <c r="E404" s="32">
        <v>30</v>
      </c>
      <c r="F404" s="32">
        <v>41</v>
      </c>
      <c r="G404" s="32">
        <v>0</v>
      </c>
      <c r="H404" s="32">
        <v>0</v>
      </c>
      <c r="I404" s="32">
        <v>86</v>
      </c>
      <c r="J404" s="27"/>
      <c r="K404" s="27"/>
      <c r="L404" s="99"/>
    </row>
    <row r="405" spans="1:12">
      <c r="A405" s="136"/>
      <c r="B405" s="25" t="s">
        <v>363</v>
      </c>
      <c r="C405" s="31">
        <v>0</v>
      </c>
      <c r="D405" s="32">
        <v>2</v>
      </c>
      <c r="E405" s="32">
        <v>32</v>
      </c>
      <c r="F405" s="32">
        <v>44</v>
      </c>
      <c r="G405" s="32">
        <v>0</v>
      </c>
      <c r="H405" s="32">
        <v>0</v>
      </c>
      <c r="I405" s="32">
        <v>78</v>
      </c>
      <c r="J405" s="27"/>
      <c r="K405" s="27"/>
      <c r="L405" s="99"/>
    </row>
    <row r="406" spans="1:12">
      <c r="A406" s="136"/>
      <c r="B406" s="25" t="s">
        <v>364</v>
      </c>
      <c r="C406" s="31">
        <v>0</v>
      </c>
      <c r="D406" s="32">
        <v>11</v>
      </c>
      <c r="E406" s="32">
        <v>35</v>
      </c>
      <c r="F406" s="32">
        <v>44</v>
      </c>
      <c r="G406" s="32">
        <v>0</v>
      </c>
      <c r="H406" s="32">
        <v>0</v>
      </c>
      <c r="I406" s="32">
        <v>90</v>
      </c>
      <c r="J406" s="27"/>
      <c r="K406" s="27"/>
      <c r="L406" s="99"/>
    </row>
    <row r="407" spans="1:12">
      <c r="A407" s="136"/>
      <c r="B407" s="25" t="s">
        <v>365</v>
      </c>
      <c r="C407" s="31">
        <v>0</v>
      </c>
      <c r="D407" s="32">
        <v>7</v>
      </c>
      <c r="E407" s="32">
        <v>27</v>
      </c>
      <c r="F407" s="32">
        <v>47</v>
      </c>
      <c r="G407" s="32">
        <v>0</v>
      </c>
      <c r="H407" s="32">
        <v>0</v>
      </c>
      <c r="I407" s="32">
        <v>81</v>
      </c>
      <c r="J407" s="27"/>
      <c r="K407" s="27"/>
      <c r="L407" s="99"/>
    </row>
    <row r="408" spans="1:12">
      <c r="A408" s="136"/>
      <c r="B408" s="25" t="s">
        <v>366</v>
      </c>
      <c r="C408" s="31">
        <v>0</v>
      </c>
      <c r="D408" s="32">
        <v>9</v>
      </c>
      <c r="E408" s="32">
        <v>34</v>
      </c>
      <c r="F408" s="32">
        <v>55</v>
      </c>
      <c r="G408" s="32">
        <v>0</v>
      </c>
      <c r="H408" s="32">
        <v>0</v>
      </c>
      <c r="I408" s="32">
        <v>98</v>
      </c>
      <c r="J408" s="27"/>
      <c r="K408" s="27"/>
      <c r="L408" s="99"/>
    </row>
    <row r="409" spans="1:12">
      <c r="A409" s="136"/>
      <c r="B409" s="25" t="s">
        <v>367</v>
      </c>
      <c r="C409" s="31">
        <v>0</v>
      </c>
      <c r="D409" s="32">
        <v>12</v>
      </c>
      <c r="E409" s="32">
        <v>35</v>
      </c>
      <c r="F409" s="32">
        <v>43</v>
      </c>
      <c r="G409" s="32">
        <v>0</v>
      </c>
      <c r="H409" s="32">
        <v>0</v>
      </c>
      <c r="I409" s="32">
        <v>90</v>
      </c>
      <c r="J409" s="27"/>
      <c r="K409" s="27"/>
      <c r="L409" s="99"/>
    </row>
    <row r="410" spans="1:12">
      <c r="A410" s="136"/>
      <c r="B410" s="25" t="s">
        <v>368</v>
      </c>
      <c r="C410" s="31">
        <v>0</v>
      </c>
      <c r="D410" s="32">
        <v>6</v>
      </c>
      <c r="E410" s="32">
        <v>31</v>
      </c>
      <c r="F410" s="32">
        <v>35</v>
      </c>
      <c r="G410" s="32">
        <v>0</v>
      </c>
      <c r="H410" s="32">
        <v>0</v>
      </c>
      <c r="I410" s="32">
        <v>72</v>
      </c>
      <c r="J410" s="27"/>
      <c r="K410" s="27"/>
      <c r="L410" s="99"/>
    </row>
    <row r="411" spans="1:12">
      <c r="A411" s="136"/>
      <c r="B411" s="25" t="s">
        <v>369</v>
      </c>
      <c r="C411" s="31">
        <v>0</v>
      </c>
      <c r="D411" s="32">
        <v>4</v>
      </c>
      <c r="E411" s="32">
        <v>28</v>
      </c>
      <c r="F411" s="32">
        <v>50</v>
      </c>
      <c r="G411" s="32">
        <v>0</v>
      </c>
      <c r="H411" s="32">
        <v>0</v>
      </c>
      <c r="I411" s="32">
        <v>82</v>
      </c>
      <c r="J411" s="27"/>
      <c r="K411" s="27"/>
      <c r="L411" s="99"/>
    </row>
    <row r="412" spans="1:12">
      <c r="A412" s="136"/>
      <c r="B412" s="25" t="s">
        <v>370</v>
      </c>
      <c r="C412" s="31">
        <v>0</v>
      </c>
      <c r="D412" s="32">
        <v>8</v>
      </c>
      <c r="E412" s="32">
        <v>32</v>
      </c>
      <c r="F412" s="32">
        <v>52</v>
      </c>
      <c r="G412" s="32">
        <v>0</v>
      </c>
      <c r="H412" s="32">
        <v>0</v>
      </c>
      <c r="I412" s="32">
        <v>92</v>
      </c>
      <c r="J412" s="27"/>
      <c r="K412" s="27"/>
      <c r="L412" s="99"/>
    </row>
    <row r="413" spans="1:12">
      <c r="A413" s="136"/>
      <c r="B413" s="25" t="s">
        <v>371</v>
      </c>
      <c r="C413" s="31">
        <v>0</v>
      </c>
      <c r="D413" s="32">
        <v>7</v>
      </c>
      <c r="E413" s="32">
        <v>42</v>
      </c>
      <c r="F413" s="32">
        <v>45</v>
      </c>
      <c r="G413" s="32">
        <v>0</v>
      </c>
      <c r="H413" s="32">
        <v>0</v>
      </c>
      <c r="I413" s="32">
        <v>94</v>
      </c>
      <c r="J413" s="27"/>
      <c r="K413" s="27"/>
      <c r="L413" s="99"/>
    </row>
    <row r="414" spans="1:12">
      <c r="A414" s="136"/>
      <c r="B414" s="25" t="s">
        <v>372</v>
      </c>
      <c r="C414" s="31">
        <v>0</v>
      </c>
      <c r="D414" s="32">
        <v>7</v>
      </c>
      <c r="E414" s="32">
        <v>33</v>
      </c>
      <c r="F414" s="32">
        <v>44</v>
      </c>
      <c r="G414" s="32">
        <v>0</v>
      </c>
      <c r="H414" s="32">
        <v>0</v>
      </c>
      <c r="I414" s="32">
        <v>84</v>
      </c>
      <c r="J414" s="27"/>
      <c r="K414" s="27"/>
      <c r="L414" s="99"/>
    </row>
    <row r="415" spans="1:12">
      <c r="A415" s="136"/>
      <c r="B415" s="25" t="s">
        <v>373</v>
      </c>
      <c r="C415" s="31">
        <v>0</v>
      </c>
      <c r="D415" s="32">
        <v>8</v>
      </c>
      <c r="E415" s="32">
        <v>37</v>
      </c>
      <c r="F415" s="32">
        <v>53</v>
      </c>
      <c r="G415" s="32">
        <v>0</v>
      </c>
      <c r="H415" s="32">
        <v>0</v>
      </c>
      <c r="I415" s="32">
        <v>98</v>
      </c>
      <c r="J415" s="27"/>
      <c r="K415" s="27"/>
      <c r="L415" s="99"/>
    </row>
    <row r="416" spans="1:12">
      <c r="A416" s="136"/>
      <c r="B416" s="25" t="s">
        <v>374</v>
      </c>
      <c r="C416" s="31">
        <v>0</v>
      </c>
      <c r="D416" s="32">
        <v>8</v>
      </c>
      <c r="E416" s="32">
        <v>47</v>
      </c>
      <c r="F416" s="32">
        <v>58</v>
      </c>
      <c r="G416" s="32">
        <v>0</v>
      </c>
      <c r="H416" s="32">
        <v>0</v>
      </c>
      <c r="I416" s="32">
        <v>113</v>
      </c>
      <c r="J416" s="27"/>
      <c r="K416" s="27"/>
      <c r="L416" s="99"/>
    </row>
    <row r="417" spans="1:12">
      <c r="A417" s="136"/>
      <c r="B417" s="25" t="s">
        <v>375</v>
      </c>
      <c r="C417" s="31">
        <v>0</v>
      </c>
      <c r="D417" s="32">
        <v>11</v>
      </c>
      <c r="E417" s="32">
        <v>43</v>
      </c>
      <c r="F417" s="32">
        <v>56</v>
      </c>
      <c r="G417" s="32">
        <v>0</v>
      </c>
      <c r="H417" s="32">
        <v>0</v>
      </c>
      <c r="I417" s="32">
        <v>110</v>
      </c>
      <c r="J417" s="27"/>
      <c r="K417" s="27"/>
      <c r="L417" s="99"/>
    </row>
    <row r="418" spans="1:12">
      <c r="A418" s="136"/>
      <c r="B418" s="25" t="s">
        <v>376</v>
      </c>
      <c r="C418" s="31">
        <v>0</v>
      </c>
      <c r="D418" s="32">
        <v>9</v>
      </c>
      <c r="E418" s="32">
        <v>33</v>
      </c>
      <c r="F418" s="32">
        <v>63</v>
      </c>
      <c r="G418" s="32">
        <v>0</v>
      </c>
      <c r="H418" s="32">
        <v>0</v>
      </c>
      <c r="I418" s="32">
        <v>105</v>
      </c>
      <c r="J418" s="27"/>
      <c r="K418" s="27"/>
      <c r="L418" s="99"/>
    </row>
    <row r="419" spans="1:12">
      <c r="A419" s="136"/>
      <c r="B419" s="25" t="s">
        <v>377</v>
      </c>
      <c r="C419" s="31">
        <v>0</v>
      </c>
      <c r="D419" s="32">
        <v>5</v>
      </c>
      <c r="E419" s="32">
        <v>32</v>
      </c>
      <c r="F419" s="32">
        <v>53</v>
      </c>
      <c r="G419" s="32">
        <v>0</v>
      </c>
      <c r="H419" s="32">
        <v>0</v>
      </c>
      <c r="I419" s="32">
        <v>90</v>
      </c>
      <c r="J419" s="27"/>
      <c r="K419" s="27"/>
      <c r="L419" s="99"/>
    </row>
    <row r="420" spans="1:12">
      <c r="A420" s="136"/>
      <c r="B420" s="25" t="s">
        <v>378</v>
      </c>
      <c r="C420" s="31">
        <v>0</v>
      </c>
      <c r="D420" s="32">
        <v>4</v>
      </c>
      <c r="E420" s="32">
        <v>27</v>
      </c>
      <c r="F420" s="32">
        <v>48</v>
      </c>
      <c r="G420" s="32">
        <v>0</v>
      </c>
      <c r="H420" s="32">
        <v>0</v>
      </c>
      <c r="I420" s="32">
        <v>79</v>
      </c>
    </row>
    <row r="421" spans="1:12">
      <c r="A421" s="136"/>
      <c r="B421" s="25" t="s">
        <v>379</v>
      </c>
      <c r="C421" s="31">
        <v>0</v>
      </c>
      <c r="D421" s="32">
        <v>12</v>
      </c>
      <c r="E421" s="32">
        <v>35</v>
      </c>
      <c r="F421" s="32">
        <v>54</v>
      </c>
      <c r="G421" s="32">
        <v>0</v>
      </c>
      <c r="H421" s="32">
        <v>0</v>
      </c>
      <c r="I421" s="32">
        <v>101</v>
      </c>
    </row>
    <row r="422" spans="1:12">
      <c r="A422" s="136"/>
      <c r="B422" s="25" t="s">
        <v>380</v>
      </c>
      <c r="C422" s="31">
        <v>0</v>
      </c>
      <c r="D422" s="32">
        <v>12</v>
      </c>
      <c r="E422" s="32">
        <v>34</v>
      </c>
      <c r="F422" s="32">
        <v>63</v>
      </c>
      <c r="G422" s="32">
        <v>0</v>
      </c>
      <c r="H422" s="32">
        <v>0</v>
      </c>
      <c r="I422" s="32">
        <v>109</v>
      </c>
    </row>
    <row r="423" spans="1:12">
      <c r="A423" s="136"/>
      <c r="B423" s="25" t="s">
        <v>381</v>
      </c>
      <c r="C423" s="31">
        <v>0</v>
      </c>
      <c r="D423" s="32">
        <v>10</v>
      </c>
      <c r="E423" s="32">
        <v>43</v>
      </c>
      <c r="F423" s="32">
        <v>53</v>
      </c>
      <c r="G423" s="32">
        <v>0</v>
      </c>
      <c r="H423" s="32">
        <v>0</v>
      </c>
      <c r="I423" s="32">
        <v>106</v>
      </c>
    </row>
    <row r="424" spans="1:12">
      <c r="A424" s="136"/>
      <c r="B424" s="25" t="s">
        <v>382</v>
      </c>
      <c r="C424" s="31">
        <v>0</v>
      </c>
      <c r="D424" s="32">
        <v>13</v>
      </c>
      <c r="E424" s="32">
        <v>45</v>
      </c>
      <c r="F424" s="32">
        <v>53</v>
      </c>
      <c r="G424" s="32">
        <v>0</v>
      </c>
      <c r="H424" s="32">
        <v>0</v>
      </c>
      <c r="I424" s="32">
        <v>111</v>
      </c>
    </row>
    <row r="425" spans="1:12">
      <c r="A425" s="136"/>
      <c r="B425" s="25" t="s">
        <v>383</v>
      </c>
      <c r="C425" s="31">
        <v>0</v>
      </c>
      <c r="D425" s="32">
        <v>12</v>
      </c>
      <c r="E425" s="32">
        <v>43</v>
      </c>
      <c r="F425" s="32">
        <v>58</v>
      </c>
      <c r="G425" s="32">
        <v>0</v>
      </c>
      <c r="H425" s="32">
        <v>0</v>
      </c>
      <c r="I425" s="32">
        <v>113</v>
      </c>
    </row>
    <row r="426" spans="1:12">
      <c r="A426" s="136"/>
      <c r="B426" s="25" t="s">
        <v>384</v>
      </c>
      <c r="C426" s="31">
        <v>0</v>
      </c>
      <c r="D426" s="32">
        <v>14</v>
      </c>
      <c r="E426" s="32">
        <v>50</v>
      </c>
      <c r="F426" s="32">
        <v>71</v>
      </c>
      <c r="G426" s="32">
        <v>0</v>
      </c>
      <c r="H426" s="32">
        <v>0</v>
      </c>
      <c r="I426" s="32">
        <v>135</v>
      </c>
    </row>
    <row r="427" spans="1:12">
      <c r="A427" s="136"/>
      <c r="B427" s="25" t="s">
        <v>385</v>
      </c>
      <c r="C427" s="31">
        <v>0</v>
      </c>
      <c r="D427" s="32">
        <v>8</v>
      </c>
      <c r="E427" s="32">
        <v>37</v>
      </c>
      <c r="F427" s="32">
        <v>66</v>
      </c>
      <c r="G427" s="32">
        <v>0</v>
      </c>
      <c r="H427" s="32">
        <v>0</v>
      </c>
      <c r="I427" s="32">
        <v>111</v>
      </c>
    </row>
    <row r="428" spans="1:12">
      <c r="A428" s="136"/>
      <c r="B428" s="25" t="s">
        <v>386</v>
      </c>
      <c r="C428" s="31">
        <v>0</v>
      </c>
      <c r="D428" s="32">
        <v>12</v>
      </c>
      <c r="E428" s="32">
        <v>43</v>
      </c>
      <c r="F428" s="32">
        <v>60</v>
      </c>
      <c r="G428" s="32">
        <v>0</v>
      </c>
      <c r="H428" s="32">
        <v>0</v>
      </c>
      <c r="I428" s="32">
        <v>115</v>
      </c>
    </row>
    <row r="429" spans="1:12">
      <c r="A429" s="136"/>
      <c r="B429" s="25" t="s">
        <v>387</v>
      </c>
      <c r="C429" s="31">
        <v>0</v>
      </c>
      <c r="D429" s="32">
        <v>13</v>
      </c>
      <c r="E429" s="32">
        <v>45</v>
      </c>
      <c r="F429" s="32">
        <v>46</v>
      </c>
      <c r="G429" s="32">
        <v>0</v>
      </c>
      <c r="H429" s="32">
        <v>0</v>
      </c>
      <c r="I429" s="32">
        <f>H429+G429+F429</f>
        <v>46</v>
      </c>
      <c r="J429" s="27"/>
      <c r="K429" s="27"/>
      <c r="L429" s="99"/>
    </row>
    <row r="430" spans="1:12">
      <c r="A430" s="136"/>
      <c r="B430" s="25" t="s">
        <v>388</v>
      </c>
      <c r="C430" s="31">
        <v>0</v>
      </c>
      <c r="D430" s="32">
        <v>17</v>
      </c>
      <c r="E430" s="32">
        <v>49</v>
      </c>
      <c r="F430" s="32">
        <v>62</v>
      </c>
      <c r="G430" s="32">
        <v>0</v>
      </c>
      <c r="H430" s="32">
        <v>0</v>
      </c>
      <c r="I430" s="32">
        <v>128</v>
      </c>
      <c r="J430" s="27"/>
      <c r="K430" s="27"/>
      <c r="L430" s="99"/>
    </row>
    <row r="431" spans="1:12">
      <c r="A431" s="136"/>
      <c r="B431" s="25" t="s">
        <v>389</v>
      </c>
      <c r="C431" s="31">
        <v>0</v>
      </c>
      <c r="D431" s="32">
        <v>17</v>
      </c>
      <c r="E431" s="32">
        <v>66</v>
      </c>
      <c r="F431" s="32">
        <v>56</v>
      </c>
      <c r="G431" s="32">
        <v>0</v>
      </c>
      <c r="H431" s="32">
        <v>0</v>
      </c>
      <c r="I431" s="32">
        <v>139</v>
      </c>
      <c r="J431" s="27"/>
      <c r="K431" s="27"/>
      <c r="L431" s="99"/>
    </row>
    <row r="432" spans="1:12">
      <c r="A432" s="136"/>
      <c r="B432" s="25" t="s">
        <v>390</v>
      </c>
      <c r="C432" s="31">
        <v>0</v>
      </c>
      <c r="D432" s="32">
        <v>12</v>
      </c>
      <c r="E432" s="32">
        <v>75</v>
      </c>
      <c r="F432" s="32">
        <v>47</v>
      </c>
      <c r="G432" s="32">
        <v>0</v>
      </c>
      <c r="H432" s="32">
        <v>0</v>
      </c>
      <c r="I432" s="32">
        <v>134</v>
      </c>
      <c r="J432" s="27"/>
      <c r="K432" s="27"/>
      <c r="L432" s="99"/>
    </row>
    <row r="433" spans="1:12">
      <c r="A433" s="136"/>
      <c r="B433" s="25" t="s">
        <v>391</v>
      </c>
      <c r="C433" s="31">
        <v>0</v>
      </c>
      <c r="D433" s="32">
        <v>12</v>
      </c>
      <c r="E433" s="32">
        <v>71</v>
      </c>
      <c r="F433" s="32">
        <v>62</v>
      </c>
      <c r="G433" s="32">
        <v>0</v>
      </c>
      <c r="H433" s="32">
        <v>0</v>
      </c>
      <c r="I433" s="32">
        <v>145</v>
      </c>
      <c r="J433" s="27"/>
      <c r="K433" s="27"/>
      <c r="L433" s="99"/>
    </row>
    <row r="434" spans="1:12">
      <c r="A434" s="136"/>
      <c r="B434" s="25" t="s">
        <v>392</v>
      </c>
      <c r="C434" s="31">
        <v>0</v>
      </c>
      <c r="D434" s="32">
        <v>14</v>
      </c>
      <c r="E434" s="32">
        <v>57</v>
      </c>
      <c r="F434" s="32">
        <v>56</v>
      </c>
      <c r="G434" s="32">
        <v>0</v>
      </c>
      <c r="H434" s="32">
        <v>0</v>
      </c>
      <c r="I434" s="32">
        <v>127</v>
      </c>
      <c r="J434" s="27"/>
      <c r="K434" s="27"/>
      <c r="L434" s="99"/>
    </row>
    <row r="435" spans="1:12">
      <c r="A435" s="136"/>
      <c r="B435" s="25" t="s">
        <v>393</v>
      </c>
      <c r="C435" s="31">
        <v>0</v>
      </c>
      <c r="D435" s="32">
        <v>17</v>
      </c>
      <c r="E435" s="32">
        <v>58</v>
      </c>
      <c r="F435" s="32">
        <v>46</v>
      </c>
      <c r="G435" s="32">
        <v>0</v>
      </c>
      <c r="H435" s="32">
        <v>0</v>
      </c>
      <c r="I435" s="32">
        <v>121</v>
      </c>
      <c r="J435" s="27"/>
      <c r="K435" s="27"/>
      <c r="L435" s="99"/>
    </row>
    <row r="436" spans="1:12">
      <c r="A436" s="136"/>
      <c r="B436" s="25" t="s">
        <v>394</v>
      </c>
      <c r="C436" s="31">
        <v>0</v>
      </c>
      <c r="D436" s="32">
        <v>13</v>
      </c>
      <c r="E436" s="32">
        <v>57</v>
      </c>
      <c r="F436" s="32">
        <v>47</v>
      </c>
      <c r="G436" s="32">
        <v>0</v>
      </c>
      <c r="H436" s="32">
        <v>0</v>
      </c>
      <c r="I436" s="32">
        <v>117</v>
      </c>
      <c r="J436" s="27"/>
      <c r="K436" s="27"/>
      <c r="L436" s="99"/>
    </row>
    <row r="437" spans="1:12">
      <c r="A437" s="137"/>
      <c r="B437" s="25" t="s">
        <v>395</v>
      </c>
      <c r="C437" s="31">
        <v>0</v>
      </c>
      <c r="D437" s="32">
        <v>13</v>
      </c>
      <c r="E437" s="32">
        <v>45</v>
      </c>
      <c r="F437" s="32">
        <v>55</v>
      </c>
      <c r="G437" s="32">
        <v>0</v>
      </c>
      <c r="H437" s="32">
        <v>0</v>
      </c>
      <c r="I437" s="32">
        <v>113</v>
      </c>
      <c r="J437" s="27"/>
      <c r="K437" s="27"/>
      <c r="L437" s="99"/>
    </row>
    <row r="438" spans="1:12">
      <c r="B438" s="25" t="s">
        <v>396</v>
      </c>
      <c r="C438" s="31">
        <v>0</v>
      </c>
      <c r="D438" s="32">
        <v>8</v>
      </c>
      <c r="E438" s="32">
        <v>45</v>
      </c>
      <c r="F438" s="32">
        <v>65</v>
      </c>
      <c r="G438" s="32">
        <v>0</v>
      </c>
      <c r="H438" s="32">
        <v>0</v>
      </c>
      <c r="I438" s="32">
        <v>118</v>
      </c>
      <c r="J438" s="27"/>
      <c r="K438" s="27"/>
      <c r="L438" s="99"/>
    </row>
    <row r="439" spans="1:12">
      <c r="B439" s="25" t="s">
        <v>397</v>
      </c>
      <c r="C439" s="31">
        <v>0</v>
      </c>
      <c r="D439" s="32">
        <v>12</v>
      </c>
      <c r="E439" s="32">
        <v>42</v>
      </c>
      <c r="F439" s="32">
        <v>62</v>
      </c>
      <c r="G439" s="32">
        <v>0</v>
      </c>
      <c r="H439" s="32">
        <v>0</v>
      </c>
      <c r="I439" s="32">
        <v>116</v>
      </c>
      <c r="J439" s="27"/>
      <c r="K439" s="27"/>
      <c r="L439" s="99"/>
    </row>
    <row r="440" spans="1:12">
      <c r="B440" s="25" t="s">
        <v>398</v>
      </c>
      <c r="C440" s="31">
        <v>0</v>
      </c>
      <c r="D440" s="32">
        <v>13</v>
      </c>
      <c r="E440" s="32">
        <v>43</v>
      </c>
      <c r="F440" s="32">
        <v>64</v>
      </c>
      <c r="G440" s="32">
        <v>0</v>
      </c>
      <c r="H440" s="32">
        <v>0</v>
      </c>
      <c r="I440" s="32">
        <v>120</v>
      </c>
      <c r="J440" s="27"/>
      <c r="K440" s="27"/>
      <c r="L440" s="99"/>
    </row>
    <row r="441" spans="1:12">
      <c r="B441" s="25" t="s">
        <v>399</v>
      </c>
      <c r="C441" s="31">
        <v>0</v>
      </c>
      <c r="D441" s="32">
        <v>12</v>
      </c>
      <c r="E441" s="32">
        <v>58</v>
      </c>
      <c r="F441" s="32">
        <v>47</v>
      </c>
      <c r="G441" s="32">
        <v>0</v>
      </c>
      <c r="H441" s="32">
        <v>0</v>
      </c>
      <c r="I441" s="32">
        <v>117</v>
      </c>
      <c r="J441" s="27"/>
      <c r="K441" s="27"/>
      <c r="L441" s="99"/>
    </row>
    <row r="442" spans="1:12">
      <c r="B442" s="25" t="s">
        <v>400</v>
      </c>
      <c r="C442" s="31">
        <v>0</v>
      </c>
      <c r="D442" s="32">
        <v>18</v>
      </c>
      <c r="E442" s="32">
        <v>59</v>
      </c>
      <c r="F442" s="32">
        <v>42</v>
      </c>
      <c r="G442" s="32">
        <v>0</v>
      </c>
      <c r="H442" s="32">
        <v>0</v>
      </c>
      <c r="I442" s="32">
        <v>119</v>
      </c>
      <c r="J442" s="27"/>
      <c r="K442" s="27"/>
      <c r="L442" s="99"/>
    </row>
    <row r="443" spans="1:12">
      <c r="B443" s="25" t="s">
        <v>401</v>
      </c>
      <c r="C443" s="31">
        <v>0</v>
      </c>
      <c r="D443" s="32">
        <v>12</v>
      </c>
      <c r="E443" s="32">
        <v>56</v>
      </c>
      <c r="F443" s="32">
        <v>39</v>
      </c>
      <c r="G443" s="32">
        <v>0</v>
      </c>
      <c r="H443" s="32">
        <v>0</v>
      </c>
      <c r="I443" s="32">
        <v>107</v>
      </c>
      <c r="J443" s="27"/>
      <c r="K443" s="27"/>
      <c r="L443" s="99"/>
    </row>
    <row r="444" spans="1:12">
      <c r="B444" s="25" t="s">
        <v>402</v>
      </c>
      <c r="C444" s="31">
        <v>0</v>
      </c>
      <c r="D444" s="32">
        <v>16</v>
      </c>
      <c r="E444" s="32">
        <v>50</v>
      </c>
      <c r="F444" s="32">
        <v>39</v>
      </c>
      <c r="G444" s="32">
        <v>0</v>
      </c>
      <c r="H444" s="32">
        <v>0</v>
      </c>
      <c r="I444" s="32">
        <v>105</v>
      </c>
      <c r="J444" s="27"/>
      <c r="K444" s="27"/>
      <c r="L444" s="99"/>
    </row>
    <row r="445" spans="1:12">
      <c r="B445" s="25" t="s">
        <v>403</v>
      </c>
      <c r="C445" s="31">
        <v>0</v>
      </c>
      <c r="D445" s="32">
        <v>10</v>
      </c>
      <c r="E445" s="32">
        <v>53</v>
      </c>
      <c r="F445" s="32">
        <v>39</v>
      </c>
      <c r="G445" s="32">
        <v>0</v>
      </c>
      <c r="H445" s="32">
        <v>0</v>
      </c>
      <c r="I445" s="32">
        <v>102</v>
      </c>
      <c r="J445" s="27"/>
      <c r="K445" s="27"/>
      <c r="L445" s="99"/>
    </row>
    <row r="446" spans="1:12">
      <c r="B446" s="25" t="s">
        <v>404</v>
      </c>
      <c r="C446" s="31">
        <v>0</v>
      </c>
      <c r="D446" s="32">
        <v>8</v>
      </c>
      <c r="E446" s="32">
        <v>53</v>
      </c>
      <c r="F446" s="32">
        <v>52</v>
      </c>
      <c r="G446" s="32">
        <v>0</v>
      </c>
      <c r="H446" s="32">
        <v>0</v>
      </c>
      <c r="I446" s="32">
        <v>113</v>
      </c>
      <c r="J446" s="27"/>
      <c r="K446" s="27"/>
      <c r="L446" s="99"/>
    </row>
    <row r="447" spans="1:12">
      <c r="B447" s="25" t="s">
        <v>405</v>
      </c>
      <c r="C447" s="31">
        <v>0</v>
      </c>
      <c r="D447" s="32">
        <v>12</v>
      </c>
      <c r="E447" s="32">
        <v>65</v>
      </c>
      <c r="F447" s="32">
        <v>79</v>
      </c>
      <c r="G447" s="32">
        <v>0</v>
      </c>
      <c r="H447" s="32">
        <v>0</v>
      </c>
      <c r="I447" s="32">
        <v>156</v>
      </c>
      <c r="J447" s="27"/>
      <c r="K447" s="27"/>
      <c r="L447" s="99"/>
    </row>
    <row r="448" spans="1:12">
      <c r="B448" s="25" t="s">
        <v>406</v>
      </c>
      <c r="C448" s="31">
        <v>0</v>
      </c>
      <c r="D448" s="32">
        <v>16</v>
      </c>
      <c r="E448" s="32">
        <v>59</v>
      </c>
      <c r="F448" s="32">
        <v>70</v>
      </c>
      <c r="G448" s="32">
        <v>0</v>
      </c>
      <c r="H448" s="32">
        <v>0</v>
      </c>
      <c r="I448" s="32">
        <v>145</v>
      </c>
      <c r="J448" s="27"/>
      <c r="K448" s="27"/>
      <c r="L448" s="99"/>
    </row>
    <row r="449" spans="2:12">
      <c r="B449" s="25" t="s">
        <v>407</v>
      </c>
      <c r="C449" s="31">
        <v>0</v>
      </c>
      <c r="D449" s="32">
        <v>16</v>
      </c>
      <c r="E449" s="32">
        <v>59</v>
      </c>
      <c r="F449" s="32">
        <v>65</v>
      </c>
      <c r="G449" s="32">
        <v>0</v>
      </c>
      <c r="H449" s="32">
        <v>0</v>
      </c>
      <c r="I449" s="32">
        <v>140</v>
      </c>
      <c r="J449" s="27"/>
      <c r="K449" s="27"/>
      <c r="L449" s="99"/>
    </row>
    <row r="450" spans="2:12">
      <c r="B450" s="25" t="s">
        <v>408</v>
      </c>
      <c r="C450" s="31">
        <v>0</v>
      </c>
      <c r="D450" s="32">
        <v>11</v>
      </c>
      <c r="E450" s="32">
        <v>55</v>
      </c>
      <c r="F450" s="32">
        <v>52</v>
      </c>
      <c r="G450" s="32">
        <v>0</v>
      </c>
      <c r="H450" s="32">
        <v>0</v>
      </c>
      <c r="I450" s="32">
        <v>118</v>
      </c>
      <c r="J450" s="27"/>
      <c r="K450" s="27"/>
      <c r="L450" s="99"/>
    </row>
    <row r="451" spans="2:12">
      <c r="B451" s="25" t="s">
        <v>409</v>
      </c>
      <c r="C451" s="31">
        <v>0</v>
      </c>
      <c r="D451" s="32">
        <v>14</v>
      </c>
      <c r="E451" s="32">
        <v>50</v>
      </c>
      <c r="F451" s="32">
        <v>59</v>
      </c>
      <c r="G451" s="32">
        <v>0</v>
      </c>
      <c r="H451" s="32">
        <v>0</v>
      </c>
      <c r="I451" s="32">
        <v>123</v>
      </c>
      <c r="J451" s="27"/>
      <c r="K451" s="27"/>
      <c r="L451" s="99"/>
    </row>
    <row r="452" spans="2:12">
      <c r="B452" s="25" t="s">
        <v>410</v>
      </c>
      <c r="C452" s="31">
        <v>0</v>
      </c>
      <c r="D452" s="32">
        <v>9</v>
      </c>
      <c r="E452" s="32">
        <v>38</v>
      </c>
      <c r="F452" s="32">
        <v>46</v>
      </c>
      <c r="G452" s="32">
        <v>0</v>
      </c>
      <c r="H452" s="32">
        <v>0</v>
      </c>
      <c r="I452" s="32">
        <v>93</v>
      </c>
      <c r="J452" s="27"/>
      <c r="K452" s="27"/>
      <c r="L452" s="99"/>
    </row>
    <row r="453" spans="2:12">
      <c r="B453" s="25" t="s">
        <v>411</v>
      </c>
      <c r="C453" s="31">
        <v>0</v>
      </c>
      <c r="D453" s="32">
        <v>9</v>
      </c>
      <c r="E453" s="32">
        <v>33</v>
      </c>
      <c r="F453" s="32">
        <v>42</v>
      </c>
      <c r="G453" s="32">
        <v>0</v>
      </c>
      <c r="H453" s="32">
        <v>0</v>
      </c>
      <c r="I453" s="32">
        <v>84</v>
      </c>
      <c r="J453" s="27"/>
      <c r="K453" s="27"/>
      <c r="L453" s="99"/>
    </row>
    <row r="454" spans="2:12">
      <c r="B454" s="25" t="s">
        <v>412</v>
      </c>
      <c r="C454" s="31">
        <v>0</v>
      </c>
      <c r="D454" s="32">
        <v>12</v>
      </c>
      <c r="E454" s="32">
        <v>42</v>
      </c>
      <c r="F454" s="32">
        <v>39</v>
      </c>
      <c r="G454" s="32">
        <v>0</v>
      </c>
      <c r="H454" s="32">
        <v>0</v>
      </c>
      <c r="I454" s="32">
        <v>93</v>
      </c>
      <c r="J454" s="27"/>
      <c r="K454" s="27"/>
      <c r="L454" s="99"/>
    </row>
    <row r="455" spans="2:12">
      <c r="B455" s="25" t="s">
        <v>413</v>
      </c>
      <c r="C455" s="31">
        <v>0</v>
      </c>
      <c r="D455" s="32">
        <v>7</v>
      </c>
      <c r="E455" s="32">
        <v>41</v>
      </c>
      <c r="F455" s="32">
        <v>39</v>
      </c>
      <c r="G455" s="32">
        <v>0</v>
      </c>
      <c r="H455" s="32">
        <v>0</v>
      </c>
      <c r="I455" s="32">
        <v>87</v>
      </c>
      <c r="J455" s="27"/>
      <c r="K455" s="27"/>
      <c r="L455" s="99"/>
    </row>
    <row r="456" spans="2:12">
      <c r="B456" s="25" t="s">
        <v>414</v>
      </c>
      <c r="C456" s="31">
        <v>0</v>
      </c>
      <c r="D456" s="32">
        <v>10</v>
      </c>
      <c r="E456" s="32">
        <v>35</v>
      </c>
      <c r="F456" s="32">
        <v>53</v>
      </c>
      <c r="G456" s="32">
        <v>0</v>
      </c>
      <c r="H456" s="32">
        <v>0</v>
      </c>
      <c r="I456" s="32">
        <v>98</v>
      </c>
      <c r="J456" s="27"/>
      <c r="K456" s="27"/>
      <c r="L456" s="99"/>
    </row>
    <row r="457" spans="2:12">
      <c r="B457" s="25" t="s">
        <v>415</v>
      </c>
      <c r="C457" s="31">
        <v>0</v>
      </c>
      <c r="D457" s="32">
        <v>11</v>
      </c>
      <c r="E457" s="32">
        <v>38</v>
      </c>
      <c r="F457" s="32">
        <v>44</v>
      </c>
      <c r="G457" s="32">
        <v>0</v>
      </c>
      <c r="H457" s="32">
        <v>0</v>
      </c>
      <c r="I457" s="32">
        <v>93</v>
      </c>
      <c r="J457" s="27"/>
      <c r="K457" s="27"/>
      <c r="L457" s="99"/>
    </row>
    <row r="458" spans="2:12">
      <c r="B458" s="25" t="s">
        <v>416</v>
      </c>
      <c r="C458" s="31">
        <v>0</v>
      </c>
      <c r="D458" s="32">
        <v>10</v>
      </c>
      <c r="E458" s="32">
        <v>41</v>
      </c>
      <c r="F458" s="32">
        <v>52</v>
      </c>
      <c r="G458" s="32">
        <v>0</v>
      </c>
      <c r="H458" s="32">
        <v>0</v>
      </c>
      <c r="I458" s="32">
        <v>103</v>
      </c>
      <c r="J458" s="27"/>
      <c r="K458" s="27"/>
      <c r="L458" s="99"/>
    </row>
    <row r="459" spans="2:12">
      <c r="B459" s="25" t="s">
        <v>417</v>
      </c>
      <c r="C459" s="31">
        <v>0</v>
      </c>
      <c r="D459" s="32">
        <v>9</v>
      </c>
      <c r="E459" s="32">
        <v>46</v>
      </c>
      <c r="F459" s="32">
        <v>50</v>
      </c>
      <c r="G459" s="32">
        <v>0</v>
      </c>
      <c r="H459" s="32">
        <v>0</v>
      </c>
      <c r="I459" s="32">
        <v>105</v>
      </c>
      <c r="J459" s="27"/>
      <c r="K459" s="27"/>
      <c r="L459" s="99"/>
    </row>
    <row r="460" spans="2:12">
      <c r="B460" s="25" t="s">
        <v>418</v>
      </c>
      <c r="C460" s="31">
        <v>0</v>
      </c>
      <c r="D460" s="32">
        <v>17</v>
      </c>
      <c r="E460" s="32">
        <v>58</v>
      </c>
      <c r="F460" s="32">
        <v>39</v>
      </c>
      <c r="G460" s="32">
        <v>0</v>
      </c>
      <c r="H460" s="32">
        <v>0</v>
      </c>
      <c r="I460" s="32">
        <v>114</v>
      </c>
      <c r="J460" s="27"/>
      <c r="K460" s="27"/>
      <c r="L460" s="99"/>
    </row>
    <row r="461" spans="2:12">
      <c r="B461" s="25" t="s">
        <v>419</v>
      </c>
      <c r="C461" s="31">
        <v>0</v>
      </c>
      <c r="D461" s="32">
        <v>9</v>
      </c>
      <c r="E461" s="32">
        <v>48</v>
      </c>
      <c r="F461" s="32">
        <v>38</v>
      </c>
      <c r="G461" s="32">
        <v>0</v>
      </c>
      <c r="H461" s="32">
        <v>0</v>
      </c>
      <c r="I461" s="32">
        <v>95</v>
      </c>
      <c r="J461" s="27"/>
      <c r="K461" s="27"/>
      <c r="L461" s="99"/>
    </row>
    <row r="462" spans="2:12">
      <c r="B462" s="25" t="s">
        <v>420</v>
      </c>
      <c r="C462" s="31">
        <v>0</v>
      </c>
      <c r="D462" s="32">
        <v>7</v>
      </c>
      <c r="E462" s="32">
        <v>37</v>
      </c>
      <c r="F462" s="32">
        <v>45</v>
      </c>
      <c r="G462" s="32">
        <v>0</v>
      </c>
      <c r="H462" s="32">
        <v>0</v>
      </c>
      <c r="I462" s="32">
        <v>89</v>
      </c>
      <c r="J462" s="27"/>
      <c r="K462" s="27"/>
      <c r="L462" s="99"/>
    </row>
    <row r="463" spans="2:12">
      <c r="B463" s="25" t="s">
        <v>421</v>
      </c>
      <c r="C463" s="31">
        <v>0</v>
      </c>
      <c r="D463" s="32">
        <v>13</v>
      </c>
      <c r="E463" s="32">
        <v>45</v>
      </c>
      <c r="F463" s="32">
        <v>68</v>
      </c>
      <c r="G463" s="32">
        <v>0</v>
      </c>
      <c r="H463" s="32">
        <v>0</v>
      </c>
      <c r="I463" s="32">
        <v>126</v>
      </c>
      <c r="J463" s="27"/>
      <c r="K463" s="27"/>
      <c r="L463" s="99"/>
    </row>
    <row r="464" spans="2:12">
      <c r="B464" s="25" t="s">
        <v>422</v>
      </c>
      <c r="C464" s="31">
        <v>0</v>
      </c>
      <c r="D464" s="32">
        <v>11</v>
      </c>
      <c r="E464" s="32">
        <v>28</v>
      </c>
      <c r="F464" s="32">
        <v>66</v>
      </c>
      <c r="G464" s="32">
        <v>0</v>
      </c>
      <c r="H464" s="32">
        <v>0</v>
      </c>
      <c r="I464" s="32">
        <v>105</v>
      </c>
      <c r="J464" s="27"/>
      <c r="K464" s="27"/>
      <c r="L464" s="99"/>
    </row>
    <row r="465" spans="2:12">
      <c r="B465" s="25" t="s">
        <v>423</v>
      </c>
      <c r="C465" s="31">
        <v>0</v>
      </c>
      <c r="D465" s="32">
        <v>5</v>
      </c>
      <c r="E465" s="32">
        <v>32</v>
      </c>
      <c r="F465" s="32">
        <v>86</v>
      </c>
      <c r="G465" s="32">
        <v>0</v>
      </c>
      <c r="H465" s="32">
        <v>0</v>
      </c>
      <c r="I465" s="32">
        <v>123</v>
      </c>
      <c r="J465" s="27"/>
      <c r="K465" s="27"/>
      <c r="L465" s="99"/>
    </row>
    <row r="466" spans="2:12">
      <c r="B466" s="25" t="s">
        <v>424</v>
      </c>
      <c r="C466" s="31">
        <v>0</v>
      </c>
      <c r="D466" s="32">
        <v>7</v>
      </c>
      <c r="E466" s="32">
        <v>33</v>
      </c>
      <c r="F466" s="32">
        <v>93</v>
      </c>
      <c r="G466" s="32">
        <v>0</v>
      </c>
      <c r="H466" s="32">
        <v>0</v>
      </c>
      <c r="I466" s="32">
        <v>133</v>
      </c>
      <c r="J466" s="27"/>
      <c r="K466" s="27"/>
      <c r="L466" s="99"/>
    </row>
    <row r="467" spans="2:12">
      <c r="B467" s="25" t="s">
        <v>425</v>
      </c>
      <c r="C467" s="31">
        <v>0</v>
      </c>
      <c r="D467" s="32">
        <v>6</v>
      </c>
      <c r="E467" s="32">
        <v>26</v>
      </c>
      <c r="F467" s="32">
        <v>97</v>
      </c>
      <c r="G467" s="32">
        <v>0</v>
      </c>
      <c r="H467" s="32">
        <v>0</v>
      </c>
      <c r="I467" s="32">
        <v>129</v>
      </c>
      <c r="J467" s="27"/>
      <c r="K467" s="27"/>
      <c r="L467" s="99"/>
    </row>
    <row r="468" spans="2:12">
      <c r="B468" s="25" t="s">
        <v>426</v>
      </c>
      <c r="C468" s="31">
        <v>0</v>
      </c>
      <c r="D468" s="32">
        <v>6</v>
      </c>
      <c r="E468" s="32">
        <v>42</v>
      </c>
      <c r="F468" s="32">
        <v>72</v>
      </c>
      <c r="G468" s="32">
        <v>0</v>
      </c>
      <c r="H468" s="32">
        <v>0</v>
      </c>
      <c r="I468" s="32">
        <v>120</v>
      </c>
      <c r="J468" s="27"/>
      <c r="K468" s="27"/>
      <c r="L468" s="99"/>
    </row>
    <row r="469" spans="2:12">
      <c r="B469" s="25" t="s">
        <v>427</v>
      </c>
      <c r="C469" s="31">
        <v>0</v>
      </c>
      <c r="D469" s="32">
        <v>15</v>
      </c>
      <c r="E469" s="32">
        <v>44</v>
      </c>
      <c r="F469" s="32">
        <v>78</v>
      </c>
      <c r="G469" s="32">
        <v>0</v>
      </c>
      <c r="H469" s="32">
        <v>0</v>
      </c>
      <c r="I469" s="32">
        <v>137</v>
      </c>
      <c r="J469" s="27"/>
      <c r="K469" s="27"/>
      <c r="L469" s="99"/>
    </row>
    <row r="470" spans="2:12">
      <c r="B470" s="25" t="s">
        <v>428</v>
      </c>
      <c r="C470" s="31">
        <v>0</v>
      </c>
      <c r="D470" s="32">
        <v>9</v>
      </c>
      <c r="E470" s="32">
        <v>31</v>
      </c>
      <c r="F470" s="32">
        <v>59</v>
      </c>
      <c r="G470" s="32">
        <v>0</v>
      </c>
      <c r="H470" s="32">
        <v>0</v>
      </c>
      <c r="I470" s="32">
        <v>99</v>
      </c>
      <c r="J470" s="27"/>
      <c r="K470" s="27"/>
      <c r="L470" s="99"/>
    </row>
    <row r="471" spans="2:12">
      <c r="B471" s="25" t="s">
        <v>429</v>
      </c>
      <c r="C471" s="31">
        <v>0</v>
      </c>
      <c r="D471" s="32">
        <v>6</v>
      </c>
      <c r="E471" s="32">
        <v>28</v>
      </c>
      <c r="F471" s="32">
        <v>74</v>
      </c>
      <c r="G471" s="32">
        <v>0</v>
      </c>
      <c r="H471" s="32">
        <v>0</v>
      </c>
      <c r="I471" s="32">
        <v>108</v>
      </c>
      <c r="J471" s="27"/>
      <c r="K471" s="27"/>
      <c r="L471" s="99"/>
    </row>
    <row r="472" spans="2:12">
      <c r="B472" s="25" t="s">
        <v>430</v>
      </c>
      <c r="C472" s="31">
        <v>0</v>
      </c>
      <c r="D472" s="32">
        <v>6</v>
      </c>
      <c r="E472" s="32">
        <v>29</v>
      </c>
      <c r="F472" s="32">
        <v>74</v>
      </c>
      <c r="G472" s="32">
        <v>0</v>
      </c>
      <c r="H472" s="32">
        <v>0</v>
      </c>
      <c r="I472" s="32">
        <v>109</v>
      </c>
      <c r="J472" s="27"/>
      <c r="K472" s="27"/>
      <c r="L472" s="99"/>
    </row>
    <row r="473" spans="2:12">
      <c r="B473" s="25" t="s">
        <v>431</v>
      </c>
      <c r="C473" s="31">
        <v>0</v>
      </c>
      <c r="D473" s="32">
        <v>10</v>
      </c>
      <c r="E473" s="32">
        <v>34</v>
      </c>
      <c r="F473" s="32">
        <v>70</v>
      </c>
      <c r="G473" s="32">
        <v>0</v>
      </c>
      <c r="H473" s="32">
        <v>0</v>
      </c>
      <c r="I473" s="32">
        <v>114</v>
      </c>
      <c r="J473" s="27"/>
      <c r="K473" s="27"/>
      <c r="L473" s="99"/>
    </row>
    <row r="474" spans="2:12">
      <c r="B474" s="25" t="s">
        <v>432</v>
      </c>
      <c r="C474" s="31">
        <v>0</v>
      </c>
      <c r="D474" s="32">
        <v>16</v>
      </c>
      <c r="E474" s="32">
        <v>28</v>
      </c>
      <c r="F474" s="32">
        <v>64</v>
      </c>
      <c r="G474" s="32">
        <v>0</v>
      </c>
      <c r="H474" s="32">
        <v>0</v>
      </c>
      <c r="I474" s="32">
        <v>108</v>
      </c>
      <c r="J474" s="27"/>
      <c r="K474" s="27"/>
      <c r="L474" s="99"/>
    </row>
    <row r="475" spans="2:12">
      <c r="B475" s="25" t="s">
        <v>433</v>
      </c>
      <c r="C475" s="31">
        <v>0</v>
      </c>
      <c r="D475" s="32">
        <v>9</v>
      </c>
      <c r="E475" s="32">
        <v>23</v>
      </c>
      <c r="F475" s="32">
        <v>84</v>
      </c>
      <c r="G475" s="32">
        <v>0</v>
      </c>
      <c r="H475" s="32">
        <v>0</v>
      </c>
      <c r="I475" s="32">
        <v>116</v>
      </c>
      <c r="J475" s="27"/>
      <c r="K475" s="27"/>
      <c r="L475" s="99"/>
    </row>
    <row r="476" spans="2:12">
      <c r="B476" s="25" t="s">
        <v>434</v>
      </c>
      <c r="C476" s="31">
        <v>0</v>
      </c>
      <c r="D476" s="32">
        <v>7</v>
      </c>
      <c r="E476" s="32">
        <v>28</v>
      </c>
      <c r="F476" s="32">
        <v>67</v>
      </c>
      <c r="G476" s="32">
        <v>0</v>
      </c>
      <c r="H476" s="32">
        <v>0</v>
      </c>
      <c r="I476" s="32">
        <v>102</v>
      </c>
      <c r="J476" s="27"/>
      <c r="K476" s="27"/>
      <c r="L476" s="99"/>
    </row>
    <row r="477" spans="2:12">
      <c r="B477" s="25" t="s">
        <v>435</v>
      </c>
      <c r="C477" s="31">
        <v>0</v>
      </c>
      <c r="D477" s="32">
        <v>5</v>
      </c>
      <c r="E477" s="32">
        <v>16</v>
      </c>
      <c r="F477" s="32">
        <v>67</v>
      </c>
      <c r="G477" s="32">
        <v>0</v>
      </c>
      <c r="H477" s="32">
        <v>0</v>
      </c>
      <c r="I477" s="32">
        <v>88</v>
      </c>
      <c r="J477" s="27"/>
      <c r="K477" s="27"/>
      <c r="L477" s="99"/>
    </row>
    <row r="478" spans="2:12">
      <c r="B478" s="25" t="s">
        <v>436</v>
      </c>
      <c r="C478" s="31">
        <v>0</v>
      </c>
      <c r="D478" s="32">
        <v>7</v>
      </c>
      <c r="E478" s="32">
        <v>16</v>
      </c>
      <c r="F478" s="32">
        <v>54</v>
      </c>
      <c r="G478" s="32">
        <v>0</v>
      </c>
      <c r="H478" s="32">
        <v>0</v>
      </c>
      <c r="I478" s="32">
        <v>77</v>
      </c>
      <c r="J478" s="27"/>
      <c r="K478" s="27"/>
      <c r="L478" s="99"/>
    </row>
    <row r="479" spans="2:12">
      <c r="B479" s="25" t="s">
        <v>437</v>
      </c>
      <c r="C479" s="31">
        <v>0</v>
      </c>
      <c r="D479" s="32">
        <v>6</v>
      </c>
      <c r="E479" s="32">
        <v>21</v>
      </c>
      <c r="F479" s="32">
        <v>82</v>
      </c>
      <c r="G479" s="32">
        <v>0</v>
      </c>
      <c r="H479" s="32">
        <v>0</v>
      </c>
      <c r="I479" s="32">
        <v>109</v>
      </c>
      <c r="J479" s="27"/>
      <c r="K479" s="27"/>
      <c r="L479" s="99"/>
    </row>
    <row r="480" spans="2:12">
      <c r="B480" s="25" t="s">
        <v>438</v>
      </c>
      <c r="C480" s="31">
        <v>0</v>
      </c>
      <c r="D480" s="32">
        <v>6</v>
      </c>
      <c r="E480" s="32">
        <v>27</v>
      </c>
      <c r="F480" s="32">
        <v>68</v>
      </c>
      <c r="G480" s="32">
        <v>0</v>
      </c>
      <c r="H480" s="32">
        <v>0</v>
      </c>
      <c r="I480" s="32">
        <v>101</v>
      </c>
      <c r="J480" s="27"/>
      <c r="K480" s="27"/>
      <c r="L480" s="99"/>
    </row>
    <row r="481" spans="2:12">
      <c r="B481" s="25" t="s">
        <v>439</v>
      </c>
      <c r="C481" s="31">
        <v>0</v>
      </c>
      <c r="D481" s="32">
        <v>11</v>
      </c>
      <c r="E481" s="32">
        <v>30</v>
      </c>
      <c r="F481" s="32">
        <v>74</v>
      </c>
      <c r="G481" s="32">
        <v>0</v>
      </c>
      <c r="H481" s="32">
        <v>0</v>
      </c>
      <c r="I481" s="32">
        <v>115</v>
      </c>
      <c r="J481" s="27"/>
      <c r="K481" s="27"/>
      <c r="L481" s="99"/>
    </row>
    <row r="482" spans="2:12">
      <c r="B482" s="25" t="s">
        <v>440</v>
      </c>
      <c r="C482" s="31">
        <v>0</v>
      </c>
      <c r="D482" s="32">
        <v>7</v>
      </c>
      <c r="E482" s="32">
        <v>25</v>
      </c>
      <c r="F482" s="32">
        <v>65</v>
      </c>
      <c r="G482" s="32">
        <v>0</v>
      </c>
      <c r="H482" s="32">
        <v>0</v>
      </c>
      <c r="I482" s="32">
        <v>97</v>
      </c>
      <c r="J482" s="27"/>
      <c r="K482" s="27"/>
      <c r="L482" s="99"/>
    </row>
    <row r="483" spans="2:12">
      <c r="B483" s="25" t="s">
        <v>441</v>
      </c>
      <c r="C483" s="31">
        <v>0</v>
      </c>
      <c r="D483" s="32">
        <v>7</v>
      </c>
      <c r="E483" s="32">
        <v>39</v>
      </c>
      <c r="F483" s="32">
        <v>65</v>
      </c>
      <c r="G483" s="32">
        <v>0</v>
      </c>
      <c r="H483" s="32">
        <v>0</v>
      </c>
      <c r="I483" s="32">
        <v>111</v>
      </c>
      <c r="J483" s="27"/>
      <c r="K483" s="27"/>
      <c r="L483" s="99"/>
    </row>
    <row r="484" spans="2:12">
      <c r="B484" s="25" t="s">
        <v>442</v>
      </c>
      <c r="C484" s="31">
        <v>0</v>
      </c>
      <c r="D484" s="32">
        <v>11</v>
      </c>
      <c r="E484" s="32">
        <v>42</v>
      </c>
      <c r="F484" s="32">
        <v>88</v>
      </c>
      <c r="G484" s="32">
        <v>0</v>
      </c>
      <c r="H484" s="32">
        <v>0</v>
      </c>
      <c r="I484" s="32">
        <v>141</v>
      </c>
      <c r="J484" s="27"/>
      <c r="K484" s="27"/>
      <c r="L484" s="99"/>
    </row>
    <row r="485" spans="2:12">
      <c r="B485" s="25" t="s">
        <v>443</v>
      </c>
      <c r="C485" s="31">
        <v>0</v>
      </c>
      <c r="D485" s="32">
        <v>13</v>
      </c>
      <c r="E485" s="32">
        <v>55</v>
      </c>
      <c r="F485" s="32">
        <v>85</v>
      </c>
      <c r="G485" s="32">
        <v>0</v>
      </c>
      <c r="H485" s="32">
        <v>0</v>
      </c>
      <c r="I485" s="32">
        <v>153</v>
      </c>
      <c r="J485" s="27"/>
      <c r="K485" s="27"/>
      <c r="L485" s="99"/>
    </row>
    <row r="486" spans="2:12">
      <c r="B486" s="25" t="s">
        <v>444</v>
      </c>
      <c r="C486" s="31">
        <v>0</v>
      </c>
      <c r="D486" s="32">
        <v>13</v>
      </c>
      <c r="E486" s="32">
        <v>43</v>
      </c>
      <c r="F486" s="32">
        <v>81</v>
      </c>
      <c r="G486" s="32">
        <v>0</v>
      </c>
      <c r="H486" s="32">
        <v>0</v>
      </c>
      <c r="I486" s="32">
        <v>137</v>
      </c>
      <c r="J486" s="27"/>
      <c r="K486" s="27"/>
      <c r="L486" s="99"/>
    </row>
    <row r="487" spans="2:12">
      <c r="B487" s="25" t="s">
        <v>445</v>
      </c>
      <c r="C487" s="31">
        <v>0</v>
      </c>
      <c r="D487" s="32">
        <v>16</v>
      </c>
      <c r="E487" s="32">
        <v>35</v>
      </c>
      <c r="F487" s="32">
        <v>58</v>
      </c>
      <c r="G487" s="32">
        <v>0</v>
      </c>
      <c r="H487" s="32">
        <v>0</v>
      </c>
      <c r="I487" s="32">
        <v>109</v>
      </c>
      <c r="J487" s="27"/>
      <c r="K487" s="27"/>
      <c r="L487" s="99"/>
    </row>
    <row r="488" spans="2:12">
      <c r="B488" s="25" t="s">
        <v>446</v>
      </c>
      <c r="C488" s="31">
        <v>0</v>
      </c>
      <c r="D488" s="32">
        <v>1</v>
      </c>
      <c r="E488" s="32">
        <v>44</v>
      </c>
      <c r="F488" s="32">
        <v>72</v>
      </c>
      <c r="G488" s="32">
        <v>0</v>
      </c>
      <c r="H488" s="32">
        <v>0</v>
      </c>
      <c r="I488" s="32">
        <v>117</v>
      </c>
      <c r="J488" s="27"/>
      <c r="K488" s="27"/>
      <c r="L488" s="99"/>
    </row>
    <row r="489" spans="2:12">
      <c r="B489" s="25" t="s">
        <v>447</v>
      </c>
      <c r="C489" s="31">
        <v>0</v>
      </c>
      <c r="D489" s="32">
        <v>10</v>
      </c>
      <c r="E489" s="32">
        <v>44</v>
      </c>
      <c r="F489" s="32">
        <v>63</v>
      </c>
      <c r="G489" s="32">
        <v>0</v>
      </c>
      <c r="H489" s="32">
        <v>0</v>
      </c>
      <c r="I489" s="32">
        <v>117</v>
      </c>
      <c r="J489" s="27"/>
      <c r="K489" s="27"/>
      <c r="L489" s="99"/>
    </row>
    <row r="490" spans="2:12">
      <c r="B490" s="25" t="s">
        <v>448</v>
      </c>
      <c r="C490" s="31">
        <v>0</v>
      </c>
      <c r="D490" s="32">
        <v>12</v>
      </c>
      <c r="E490" s="32">
        <v>42</v>
      </c>
      <c r="F490" s="32">
        <v>71</v>
      </c>
      <c r="G490" s="32">
        <v>0</v>
      </c>
      <c r="H490" s="32">
        <v>0</v>
      </c>
      <c r="I490" s="32">
        <v>125</v>
      </c>
      <c r="J490" s="27"/>
      <c r="K490" s="27"/>
      <c r="L490" s="99"/>
    </row>
    <row r="491" spans="2:12">
      <c r="B491" s="25" t="s">
        <v>449</v>
      </c>
      <c r="C491" s="31">
        <v>0</v>
      </c>
      <c r="D491" s="32">
        <v>2</v>
      </c>
      <c r="E491" s="32">
        <v>47</v>
      </c>
      <c r="F491" s="32">
        <v>80</v>
      </c>
      <c r="G491" s="32">
        <v>0</v>
      </c>
      <c r="H491" s="32">
        <v>0</v>
      </c>
      <c r="I491" s="32">
        <v>129</v>
      </c>
      <c r="J491" s="27"/>
      <c r="K491" s="27"/>
      <c r="L491" s="99"/>
    </row>
    <row r="492" spans="2:12">
      <c r="B492" s="25" t="s">
        <v>450</v>
      </c>
      <c r="C492" s="31">
        <v>0</v>
      </c>
      <c r="D492" s="32">
        <v>18</v>
      </c>
      <c r="E492" s="32">
        <v>47</v>
      </c>
      <c r="F492" s="32">
        <v>95</v>
      </c>
      <c r="G492" s="32">
        <v>0</v>
      </c>
      <c r="H492" s="32">
        <v>0</v>
      </c>
      <c r="I492" s="32">
        <v>160</v>
      </c>
      <c r="J492" s="27"/>
      <c r="K492" s="27"/>
      <c r="L492" s="99"/>
    </row>
    <row r="493" spans="2:12">
      <c r="B493" s="25" t="s">
        <v>451</v>
      </c>
      <c r="C493" s="31">
        <v>0</v>
      </c>
      <c r="D493" s="32">
        <v>6</v>
      </c>
      <c r="E493" s="32">
        <v>49</v>
      </c>
      <c r="F493" s="32">
        <v>83</v>
      </c>
      <c r="G493" s="32">
        <v>0</v>
      </c>
      <c r="H493" s="32">
        <v>0</v>
      </c>
      <c r="I493" s="32">
        <v>138</v>
      </c>
      <c r="J493" s="27"/>
      <c r="K493" s="27"/>
      <c r="L493" s="99"/>
    </row>
    <row r="494" spans="2:12">
      <c r="B494" s="25" t="s">
        <v>452</v>
      </c>
      <c r="C494" s="31">
        <v>0</v>
      </c>
      <c r="D494" s="32">
        <v>5</v>
      </c>
      <c r="E494" s="32">
        <v>45</v>
      </c>
      <c r="F494" s="32">
        <v>94</v>
      </c>
      <c r="G494" s="32">
        <v>0</v>
      </c>
      <c r="H494" s="32">
        <v>0</v>
      </c>
      <c r="I494" s="32">
        <v>144</v>
      </c>
      <c r="J494" s="27"/>
      <c r="K494" s="27"/>
      <c r="L494" s="99"/>
    </row>
    <row r="495" spans="2:12">
      <c r="B495" s="25" t="s">
        <v>453</v>
      </c>
      <c r="C495" s="31">
        <v>0</v>
      </c>
      <c r="D495" s="32">
        <v>4</v>
      </c>
      <c r="E495" s="32">
        <v>45</v>
      </c>
      <c r="F495" s="32">
        <v>86</v>
      </c>
      <c r="G495" s="32">
        <v>0</v>
      </c>
      <c r="H495" s="32">
        <v>0</v>
      </c>
      <c r="I495" s="32">
        <v>135</v>
      </c>
      <c r="J495" s="27"/>
      <c r="K495" s="27"/>
      <c r="L495" s="99"/>
    </row>
    <row r="496" spans="2:12">
      <c r="B496" s="25" t="s">
        <v>454</v>
      </c>
      <c r="C496" s="31">
        <v>0</v>
      </c>
      <c r="D496" s="32">
        <v>9</v>
      </c>
      <c r="E496" s="32">
        <v>47</v>
      </c>
      <c r="F496" s="32">
        <v>93</v>
      </c>
      <c r="G496" s="32">
        <v>0</v>
      </c>
      <c r="H496" s="32">
        <v>0</v>
      </c>
      <c r="I496" s="32">
        <v>149</v>
      </c>
      <c r="J496" s="27"/>
      <c r="K496" s="27"/>
      <c r="L496" s="99"/>
    </row>
    <row r="497" spans="2:12">
      <c r="B497" s="25" t="s">
        <v>455</v>
      </c>
      <c r="C497" s="31">
        <v>0</v>
      </c>
      <c r="D497" s="32">
        <v>9</v>
      </c>
      <c r="E497" s="32">
        <v>50</v>
      </c>
      <c r="F497" s="32">
        <v>97</v>
      </c>
      <c r="G497" s="32">
        <v>0</v>
      </c>
      <c r="H497" s="32">
        <v>0</v>
      </c>
      <c r="I497" s="32">
        <v>156</v>
      </c>
      <c r="J497" s="27"/>
      <c r="K497" s="27"/>
      <c r="L497" s="99"/>
    </row>
    <row r="498" spans="2:12">
      <c r="B498" s="25" t="s">
        <v>456</v>
      </c>
      <c r="C498" s="31">
        <v>0</v>
      </c>
      <c r="D498" s="32">
        <v>4</v>
      </c>
      <c r="E498" s="32">
        <v>50</v>
      </c>
      <c r="F498" s="32">
        <v>102</v>
      </c>
      <c r="G498" s="32">
        <v>0</v>
      </c>
      <c r="H498" s="32">
        <v>0</v>
      </c>
      <c r="I498" s="32">
        <v>156</v>
      </c>
      <c r="J498" s="27"/>
      <c r="K498" s="27"/>
      <c r="L498" s="99"/>
    </row>
    <row r="499" spans="2:12">
      <c r="B499" s="25" t="s">
        <v>457</v>
      </c>
      <c r="C499" s="31">
        <v>0</v>
      </c>
      <c r="D499" s="32">
        <v>3</v>
      </c>
      <c r="E499" s="32">
        <v>47</v>
      </c>
      <c r="F499" s="32">
        <v>91</v>
      </c>
      <c r="G499" s="32">
        <v>0</v>
      </c>
      <c r="H499" s="32">
        <v>0</v>
      </c>
      <c r="I499" s="32">
        <v>141</v>
      </c>
      <c r="J499" s="27"/>
      <c r="K499" s="27"/>
      <c r="L499" s="99"/>
    </row>
    <row r="500" spans="2:12">
      <c r="B500" s="25" t="s">
        <v>458</v>
      </c>
      <c r="C500" s="31">
        <v>0</v>
      </c>
      <c r="D500" s="32">
        <v>15</v>
      </c>
      <c r="E500" s="32">
        <v>57</v>
      </c>
      <c r="F500" s="32">
        <v>91</v>
      </c>
      <c r="G500" s="32">
        <v>0</v>
      </c>
      <c r="H500" s="32">
        <v>0</v>
      </c>
      <c r="I500" s="32">
        <v>163</v>
      </c>
      <c r="J500" s="27"/>
      <c r="K500" s="27"/>
      <c r="L500" s="99"/>
    </row>
    <row r="501" spans="2:12">
      <c r="B501" s="25" t="s">
        <v>459</v>
      </c>
      <c r="C501" s="31">
        <v>0</v>
      </c>
      <c r="D501" s="32">
        <v>8</v>
      </c>
      <c r="E501" s="32">
        <v>48</v>
      </c>
      <c r="F501" s="32">
        <v>82</v>
      </c>
      <c r="G501" s="32">
        <v>0</v>
      </c>
      <c r="H501" s="32">
        <v>0</v>
      </c>
      <c r="I501" s="32">
        <v>138</v>
      </c>
      <c r="J501" s="27"/>
      <c r="K501" s="27"/>
      <c r="L501" s="99"/>
    </row>
    <row r="502" spans="2:12">
      <c r="B502" s="25" t="s">
        <v>460</v>
      </c>
      <c r="C502" s="31">
        <v>0</v>
      </c>
      <c r="D502" s="32">
        <v>11</v>
      </c>
      <c r="E502" s="32">
        <v>44</v>
      </c>
      <c r="F502" s="32">
        <v>75</v>
      </c>
      <c r="G502" s="32">
        <v>0</v>
      </c>
      <c r="H502" s="32">
        <v>0</v>
      </c>
      <c r="I502" s="32">
        <v>130</v>
      </c>
      <c r="J502" s="27"/>
      <c r="K502" s="27"/>
      <c r="L502" s="99"/>
    </row>
    <row r="503" spans="2:12">
      <c r="B503" s="25" t="s">
        <v>461</v>
      </c>
      <c r="C503" s="31">
        <v>0</v>
      </c>
      <c r="D503" s="32">
        <v>10</v>
      </c>
      <c r="E503" s="32">
        <v>38</v>
      </c>
      <c r="F503" s="32">
        <v>90</v>
      </c>
      <c r="G503" s="32">
        <v>0</v>
      </c>
      <c r="H503" s="32">
        <v>0</v>
      </c>
      <c r="I503" s="32">
        <v>138</v>
      </c>
      <c r="J503" s="27"/>
      <c r="K503" s="27"/>
      <c r="L503" s="99"/>
    </row>
    <row r="504" spans="2:12">
      <c r="B504" s="25" t="s">
        <v>462</v>
      </c>
      <c r="C504" s="31">
        <v>0</v>
      </c>
      <c r="D504" s="32">
        <v>8</v>
      </c>
      <c r="E504" s="32">
        <v>41</v>
      </c>
      <c r="F504" s="32">
        <v>73</v>
      </c>
      <c r="G504" s="32">
        <v>0</v>
      </c>
      <c r="H504" s="32">
        <v>0</v>
      </c>
      <c r="I504" s="32">
        <v>122</v>
      </c>
      <c r="J504" s="27"/>
      <c r="K504" s="27"/>
      <c r="L504" s="99"/>
    </row>
    <row r="505" spans="2:12">
      <c r="B505" s="25" t="s">
        <v>463</v>
      </c>
      <c r="C505" s="31">
        <v>0</v>
      </c>
      <c r="D505" s="32">
        <v>7</v>
      </c>
      <c r="E505" s="32">
        <v>33</v>
      </c>
      <c r="F505" s="32">
        <v>74</v>
      </c>
      <c r="G505" s="32">
        <v>0</v>
      </c>
      <c r="H505" s="32">
        <v>0</v>
      </c>
      <c r="I505" s="32">
        <v>114</v>
      </c>
      <c r="J505" s="27"/>
      <c r="K505" s="27"/>
      <c r="L505" s="99"/>
    </row>
    <row r="506" spans="2:12">
      <c r="B506" s="25" t="s">
        <v>464</v>
      </c>
      <c r="C506" s="31">
        <v>0</v>
      </c>
      <c r="D506" s="32">
        <v>8</v>
      </c>
      <c r="E506" s="32">
        <v>45</v>
      </c>
      <c r="F506" s="32">
        <v>76</v>
      </c>
      <c r="G506" s="32">
        <v>0</v>
      </c>
      <c r="H506" s="32">
        <v>0</v>
      </c>
      <c r="I506" s="32">
        <v>129</v>
      </c>
      <c r="J506" s="27"/>
      <c r="K506" s="27"/>
      <c r="L506" s="99"/>
    </row>
    <row r="507" spans="2:12">
      <c r="B507" s="25" t="s">
        <v>465</v>
      </c>
      <c r="C507" s="31">
        <v>0</v>
      </c>
      <c r="D507" s="32">
        <v>11</v>
      </c>
      <c r="E507" s="32">
        <v>46</v>
      </c>
      <c r="F507" s="32">
        <v>76</v>
      </c>
      <c r="G507" s="32">
        <v>0</v>
      </c>
      <c r="H507" s="32">
        <v>0</v>
      </c>
      <c r="I507" s="32">
        <v>133</v>
      </c>
      <c r="J507" s="27"/>
      <c r="K507" s="27"/>
      <c r="L507" s="99"/>
    </row>
    <row r="508" spans="2:12">
      <c r="B508" s="25" t="s">
        <v>466</v>
      </c>
      <c r="C508" s="31">
        <v>0</v>
      </c>
      <c r="D508" s="32">
        <v>8</v>
      </c>
      <c r="E508" s="32">
        <v>49</v>
      </c>
      <c r="F508" s="32">
        <v>85</v>
      </c>
      <c r="G508" s="32">
        <v>0</v>
      </c>
      <c r="H508" s="32">
        <v>0</v>
      </c>
      <c r="I508" s="32">
        <v>142</v>
      </c>
      <c r="J508" s="27"/>
      <c r="K508" s="27"/>
      <c r="L508" s="99"/>
    </row>
    <row r="509" spans="2:12">
      <c r="B509" s="25" t="s">
        <v>467</v>
      </c>
      <c r="C509" s="31">
        <v>0</v>
      </c>
      <c r="D509" s="32">
        <v>14</v>
      </c>
      <c r="E509" s="32">
        <v>39</v>
      </c>
      <c r="F509" s="32">
        <v>88</v>
      </c>
      <c r="G509" s="32">
        <v>0</v>
      </c>
      <c r="H509" s="32">
        <v>0</v>
      </c>
      <c r="I509" s="32">
        <v>141</v>
      </c>
      <c r="J509" s="27"/>
      <c r="K509" s="27"/>
      <c r="L509" s="99"/>
    </row>
    <row r="510" spans="2:12">
      <c r="B510" s="25" t="s">
        <v>468</v>
      </c>
      <c r="C510" s="31">
        <v>0</v>
      </c>
      <c r="D510" s="32">
        <v>14</v>
      </c>
      <c r="E510" s="32">
        <v>39</v>
      </c>
      <c r="F510" s="32">
        <v>78</v>
      </c>
      <c r="G510" s="32">
        <v>0</v>
      </c>
      <c r="H510" s="32">
        <v>0</v>
      </c>
      <c r="I510" s="32">
        <v>131</v>
      </c>
      <c r="J510" s="27"/>
      <c r="K510" s="27"/>
      <c r="L510" s="99"/>
    </row>
    <row r="511" spans="2:12">
      <c r="B511" s="25" t="s">
        <v>469</v>
      </c>
      <c r="C511" s="31">
        <v>0</v>
      </c>
      <c r="D511" s="32">
        <v>7</v>
      </c>
      <c r="E511" s="32">
        <v>28</v>
      </c>
      <c r="F511" s="32">
        <v>86</v>
      </c>
      <c r="G511" s="32">
        <v>0</v>
      </c>
      <c r="H511" s="32">
        <v>0</v>
      </c>
      <c r="I511" s="32">
        <v>121</v>
      </c>
      <c r="J511" s="27"/>
      <c r="K511" s="27"/>
      <c r="L511" s="99"/>
    </row>
    <row r="512" spans="2:12">
      <c r="B512" s="25" t="s">
        <v>470</v>
      </c>
      <c r="C512" s="31">
        <v>0</v>
      </c>
      <c r="D512" s="32">
        <v>6</v>
      </c>
      <c r="E512" s="32">
        <v>44</v>
      </c>
      <c r="F512" s="32">
        <v>107</v>
      </c>
      <c r="G512" s="32">
        <v>0</v>
      </c>
      <c r="H512" s="32">
        <v>0</v>
      </c>
      <c r="I512" s="32">
        <v>157</v>
      </c>
      <c r="J512" s="27"/>
      <c r="K512" s="27"/>
      <c r="L512" s="99"/>
    </row>
    <row r="513" spans="2:12">
      <c r="B513" s="25" t="s">
        <v>471</v>
      </c>
      <c r="C513" s="31">
        <v>0</v>
      </c>
      <c r="D513" s="32">
        <v>11</v>
      </c>
      <c r="E513" s="32">
        <v>39</v>
      </c>
      <c r="F513" s="32">
        <v>90</v>
      </c>
      <c r="G513" s="32">
        <v>0</v>
      </c>
      <c r="H513" s="32">
        <v>0</v>
      </c>
      <c r="I513" s="32">
        <v>140</v>
      </c>
      <c r="J513" s="27"/>
      <c r="K513" s="27"/>
      <c r="L513" s="99"/>
    </row>
    <row r="514" spans="2:12">
      <c r="B514" s="25" t="s">
        <v>472</v>
      </c>
      <c r="C514" s="31">
        <v>0</v>
      </c>
      <c r="D514" s="32">
        <v>11</v>
      </c>
      <c r="E514" s="32">
        <v>39</v>
      </c>
      <c r="F514" s="32">
        <v>88</v>
      </c>
      <c r="G514" s="32">
        <v>0</v>
      </c>
      <c r="H514" s="32">
        <v>0</v>
      </c>
      <c r="I514" s="32">
        <f>$G$219</f>
        <v>6</v>
      </c>
      <c r="J514" s="27"/>
      <c r="K514" s="27"/>
      <c r="L514" s="99"/>
    </row>
    <row r="515" spans="2:12">
      <c r="B515" s="25" t="s">
        <v>473</v>
      </c>
      <c r="C515" s="31">
        <v>0</v>
      </c>
      <c r="D515" s="32">
        <v>7</v>
      </c>
      <c r="E515" s="32">
        <v>37</v>
      </c>
      <c r="F515" s="32">
        <v>79</v>
      </c>
      <c r="G515" s="32">
        <v>0</v>
      </c>
      <c r="H515" s="32">
        <v>0</v>
      </c>
      <c r="I515" s="32">
        <v>123</v>
      </c>
      <c r="J515" s="27"/>
      <c r="K515" s="27"/>
      <c r="L515" s="99"/>
    </row>
    <row r="516" spans="2:12">
      <c r="B516" s="25" t="s">
        <v>474</v>
      </c>
      <c r="C516" s="31">
        <v>0</v>
      </c>
      <c r="D516" s="32">
        <v>8</v>
      </c>
      <c r="E516" s="32">
        <v>14</v>
      </c>
      <c r="F516" s="32">
        <v>85</v>
      </c>
      <c r="G516" s="32">
        <v>0</v>
      </c>
      <c r="H516" s="32">
        <v>0</v>
      </c>
      <c r="I516" s="32">
        <v>137</v>
      </c>
      <c r="J516" s="27"/>
      <c r="K516" s="27"/>
      <c r="L516" s="99"/>
    </row>
    <row r="517" spans="2:12">
      <c r="B517" s="25" t="s">
        <v>475</v>
      </c>
      <c r="C517" s="31">
        <v>0</v>
      </c>
      <c r="D517" s="32">
        <v>14</v>
      </c>
      <c r="E517" s="32">
        <v>45</v>
      </c>
      <c r="F517" s="32">
        <v>86</v>
      </c>
      <c r="G517" s="32">
        <v>0</v>
      </c>
      <c r="H517" s="32">
        <v>0</v>
      </c>
      <c r="I517" s="32">
        <v>145</v>
      </c>
      <c r="J517" s="27"/>
      <c r="K517" s="27"/>
      <c r="L517" s="99"/>
    </row>
    <row r="518" spans="2:12">
      <c r="B518" s="25" t="s">
        <v>476</v>
      </c>
      <c r="C518" s="31">
        <v>0</v>
      </c>
      <c r="D518" s="32">
        <v>14</v>
      </c>
      <c r="E518" s="32">
        <v>38</v>
      </c>
      <c r="F518" s="32">
        <v>71</v>
      </c>
      <c r="G518" s="32">
        <v>0</v>
      </c>
      <c r="H518" s="32">
        <v>0</v>
      </c>
      <c r="I518" s="32">
        <v>123</v>
      </c>
      <c r="J518" s="27"/>
      <c r="K518" s="27"/>
      <c r="L518" s="99"/>
    </row>
    <row r="519" spans="2:12">
      <c r="B519" s="25" t="s">
        <v>477</v>
      </c>
      <c r="C519" s="31">
        <v>0</v>
      </c>
      <c r="D519" s="32">
        <v>12</v>
      </c>
      <c r="E519" s="32">
        <v>59</v>
      </c>
      <c r="F519" s="32">
        <v>87</v>
      </c>
      <c r="G519" s="32">
        <v>0</v>
      </c>
      <c r="H519" s="32">
        <v>0</v>
      </c>
      <c r="I519" s="32">
        <v>158</v>
      </c>
      <c r="J519" s="27"/>
      <c r="K519" s="27"/>
      <c r="L519" s="99"/>
    </row>
    <row r="520" spans="2:12">
      <c r="B520" s="25" t="s">
        <v>478</v>
      </c>
      <c r="C520" s="31">
        <v>0</v>
      </c>
      <c r="D520" s="32">
        <v>12</v>
      </c>
      <c r="E520" s="32">
        <v>56</v>
      </c>
      <c r="F520" s="32">
        <v>93</v>
      </c>
      <c r="G520" s="32">
        <v>0</v>
      </c>
      <c r="H520" s="32">
        <v>0</v>
      </c>
      <c r="I520" s="32">
        <v>161</v>
      </c>
      <c r="J520" s="27"/>
      <c r="K520" s="27"/>
      <c r="L520" s="99"/>
    </row>
    <row r="521" spans="2:12">
      <c r="B521" s="25" t="s">
        <v>479</v>
      </c>
      <c r="C521" s="31">
        <v>0</v>
      </c>
      <c r="D521" s="32">
        <v>11</v>
      </c>
      <c r="E521" s="32">
        <v>65</v>
      </c>
      <c r="F521" s="32">
        <v>75</v>
      </c>
      <c r="G521" s="32">
        <v>0</v>
      </c>
      <c r="H521" s="32">
        <v>0</v>
      </c>
      <c r="I521" s="32">
        <v>151</v>
      </c>
      <c r="J521" s="27"/>
      <c r="K521" s="27"/>
      <c r="L521" s="99"/>
    </row>
    <row r="522" spans="2:12">
      <c r="B522" s="25" t="s">
        <v>480</v>
      </c>
      <c r="C522" s="31">
        <v>0</v>
      </c>
      <c r="D522" s="32">
        <v>7</v>
      </c>
      <c r="E522" s="32">
        <v>65</v>
      </c>
      <c r="F522" s="32">
        <v>82</v>
      </c>
      <c r="G522" s="32">
        <v>0</v>
      </c>
      <c r="H522" s="32">
        <v>0</v>
      </c>
      <c r="I522" s="32">
        <v>154</v>
      </c>
      <c r="J522" s="27"/>
      <c r="K522" s="27"/>
      <c r="L522" s="99"/>
    </row>
    <row r="523" spans="2:12">
      <c r="B523" s="25" t="s">
        <v>481</v>
      </c>
      <c r="C523" s="31">
        <v>0</v>
      </c>
      <c r="D523" s="32">
        <v>9</v>
      </c>
      <c r="E523" s="32">
        <v>62</v>
      </c>
      <c r="F523" s="32">
        <v>74</v>
      </c>
      <c r="G523" s="32">
        <v>0</v>
      </c>
      <c r="H523" s="32">
        <v>0</v>
      </c>
      <c r="I523" s="32">
        <v>145</v>
      </c>
      <c r="J523" s="27"/>
      <c r="K523" s="27"/>
      <c r="L523" s="99"/>
    </row>
    <row r="524" spans="2:12">
      <c r="B524" s="25" t="s">
        <v>482</v>
      </c>
      <c r="C524" s="31">
        <v>0</v>
      </c>
      <c r="D524" s="32">
        <v>12</v>
      </c>
      <c r="E524" s="32">
        <v>46</v>
      </c>
      <c r="F524" s="32">
        <v>75</v>
      </c>
      <c r="G524" s="32">
        <v>0</v>
      </c>
      <c r="H524" s="32">
        <v>0</v>
      </c>
      <c r="I524" s="32">
        <v>133</v>
      </c>
      <c r="J524" s="27"/>
      <c r="K524" s="27"/>
      <c r="L524" s="99"/>
    </row>
    <row r="525" spans="2:12">
      <c r="B525" s="25" t="s">
        <v>483</v>
      </c>
      <c r="C525" s="31">
        <v>0</v>
      </c>
      <c r="D525" s="32">
        <v>6</v>
      </c>
      <c r="E525" s="32">
        <v>49</v>
      </c>
      <c r="F525" s="32">
        <v>76</v>
      </c>
      <c r="G525" s="32">
        <v>0</v>
      </c>
      <c r="H525" s="32">
        <v>0</v>
      </c>
      <c r="I525" s="32">
        <v>131</v>
      </c>
      <c r="J525" s="27"/>
      <c r="K525" s="27"/>
      <c r="L525" s="99"/>
    </row>
    <row r="526" spans="2:12">
      <c r="B526" s="25" t="s">
        <v>484</v>
      </c>
      <c r="C526" s="31">
        <v>0</v>
      </c>
      <c r="D526" s="32">
        <v>18</v>
      </c>
      <c r="E526" s="32">
        <v>52</v>
      </c>
      <c r="F526" s="32">
        <v>94</v>
      </c>
      <c r="G526" s="32">
        <v>0</v>
      </c>
      <c r="H526" s="32">
        <v>0</v>
      </c>
      <c r="I526" s="32">
        <v>164</v>
      </c>
      <c r="J526" s="27"/>
      <c r="K526" s="27"/>
      <c r="L526" s="99"/>
    </row>
    <row r="527" spans="2:12">
      <c r="B527" s="25" t="s">
        <v>485</v>
      </c>
      <c r="C527" s="31">
        <v>0</v>
      </c>
      <c r="D527" s="32">
        <v>13</v>
      </c>
      <c r="E527" s="32">
        <v>64</v>
      </c>
      <c r="F527" s="32">
        <v>89</v>
      </c>
      <c r="G527" s="32">
        <v>0</v>
      </c>
      <c r="H527" s="32">
        <v>0</v>
      </c>
      <c r="I527" s="32">
        <v>166</v>
      </c>
      <c r="J527" s="27"/>
      <c r="K527" s="27"/>
      <c r="L527" s="99"/>
    </row>
    <row r="528" spans="2:12">
      <c r="B528" s="25" t="s">
        <v>486</v>
      </c>
      <c r="C528" s="31">
        <v>0</v>
      </c>
      <c r="D528" s="32">
        <v>5</v>
      </c>
      <c r="E528" s="32">
        <v>51</v>
      </c>
      <c r="F528" s="32">
        <v>75</v>
      </c>
      <c r="G528" s="32">
        <v>0</v>
      </c>
      <c r="H528" s="32">
        <v>0</v>
      </c>
      <c r="I528" s="32">
        <v>131</v>
      </c>
      <c r="J528" s="27"/>
      <c r="K528" s="27"/>
      <c r="L528" s="99"/>
    </row>
    <row r="529" spans="2:12">
      <c r="B529" s="25" t="s">
        <v>487</v>
      </c>
      <c r="C529" s="31">
        <v>0</v>
      </c>
      <c r="D529" s="32">
        <v>16</v>
      </c>
      <c r="E529" s="32">
        <v>61</v>
      </c>
      <c r="F529" s="32">
        <v>98</v>
      </c>
      <c r="G529" s="32">
        <v>0</v>
      </c>
      <c r="H529" s="32">
        <v>0</v>
      </c>
      <c r="I529" s="32">
        <v>175</v>
      </c>
      <c r="J529" s="27"/>
      <c r="K529" s="27"/>
      <c r="L529" s="99"/>
    </row>
    <row r="530" spans="2:12">
      <c r="B530" s="25" t="s">
        <v>488</v>
      </c>
      <c r="C530" s="31">
        <v>0</v>
      </c>
      <c r="D530" s="32">
        <v>18</v>
      </c>
      <c r="E530" s="32">
        <v>52</v>
      </c>
      <c r="F530" s="32">
        <v>84</v>
      </c>
      <c r="G530" s="32">
        <v>0</v>
      </c>
      <c r="H530" s="32">
        <v>0</v>
      </c>
      <c r="I530" s="32">
        <v>154</v>
      </c>
      <c r="J530" s="27"/>
      <c r="K530" s="27"/>
      <c r="L530" s="99"/>
    </row>
    <row r="531" spans="2:12">
      <c r="B531" s="25" t="s">
        <v>489</v>
      </c>
      <c r="C531" s="31">
        <v>0</v>
      </c>
      <c r="D531" s="32">
        <v>15</v>
      </c>
      <c r="E531" s="32">
        <v>46</v>
      </c>
      <c r="F531" s="32">
        <v>100</v>
      </c>
      <c r="G531" s="32">
        <v>0</v>
      </c>
      <c r="H531" s="32">
        <v>0</v>
      </c>
      <c r="I531" s="32">
        <v>161</v>
      </c>
      <c r="J531" s="27"/>
      <c r="K531" s="27"/>
      <c r="L531" s="99"/>
    </row>
    <row r="532" spans="2:12">
      <c r="B532" s="25" t="s">
        <v>490</v>
      </c>
      <c r="C532" s="31">
        <v>0</v>
      </c>
      <c r="D532" s="32">
        <v>16</v>
      </c>
      <c r="E532" s="32">
        <v>42</v>
      </c>
      <c r="F532" s="32">
        <v>87</v>
      </c>
      <c r="G532" s="32">
        <v>0</v>
      </c>
      <c r="H532" s="32">
        <v>0</v>
      </c>
      <c r="I532" s="32">
        <v>145</v>
      </c>
      <c r="J532" s="27"/>
      <c r="K532" s="27"/>
      <c r="L532" s="99"/>
    </row>
    <row r="533" spans="2:12">
      <c r="B533" s="25" t="s">
        <v>491</v>
      </c>
      <c r="C533" s="31">
        <v>0</v>
      </c>
      <c r="D533" s="32">
        <v>9</v>
      </c>
      <c r="E533" s="32">
        <v>31</v>
      </c>
      <c r="F533" s="32">
        <v>84</v>
      </c>
      <c r="G533" s="32">
        <v>0</v>
      </c>
      <c r="H533" s="32">
        <v>0</v>
      </c>
      <c r="I533" s="32">
        <v>124</v>
      </c>
      <c r="J533" s="27"/>
      <c r="K533" s="27"/>
      <c r="L533" s="99"/>
    </row>
    <row r="534" spans="2:12">
      <c r="B534" s="25" t="s">
        <v>492</v>
      </c>
      <c r="C534" s="31">
        <v>0</v>
      </c>
      <c r="D534" s="32">
        <v>14</v>
      </c>
      <c r="E534" s="32">
        <v>35</v>
      </c>
      <c r="F534" s="32">
        <v>83</v>
      </c>
      <c r="G534" s="32">
        <v>0</v>
      </c>
      <c r="H534" s="32">
        <v>0</v>
      </c>
      <c r="I534" s="32">
        <v>132</v>
      </c>
      <c r="J534" s="27"/>
      <c r="K534" s="27"/>
      <c r="L534" s="99"/>
    </row>
    <row r="535" spans="2:12">
      <c r="B535" s="25" t="s">
        <v>493</v>
      </c>
      <c r="C535" s="31">
        <v>0</v>
      </c>
      <c r="D535" s="32">
        <v>7</v>
      </c>
      <c r="E535" s="32">
        <v>44</v>
      </c>
      <c r="F535" s="32">
        <v>67</v>
      </c>
      <c r="G535" s="32">
        <v>0</v>
      </c>
      <c r="H535" s="32">
        <v>0</v>
      </c>
      <c r="I535" s="32">
        <v>118</v>
      </c>
      <c r="J535" s="27"/>
      <c r="K535" s="27"/>
      <c r="L535" s="99"/>
    </row>
    <row r="536" spans="2:12">
      <c r="B536" s="25" t="s">
        <v>494</v>
      </c>
      <c r="C536" s="31">
        <v>0</v>
      </c>
      <c r="D536" s="32">
        <v>7</v>
      </c>
      <c r="E536" s="32">
        <v>49</v>
      </c>
      <c r="F536" s="32">
        <v>94</v>
      </c>
      <c r="G536" s="32">
        <v>0</v>
      </c>
      <c r="H536" s="32">
        <v>0</v>
      </c>
      <c r="I536" s="32">
        <v>150</v>
      </c>
      <c r="J536" s="27"/>
      <c r="K536" s="27"/>
      <c r="L536" s="99"/>
    </row>
    <row r="537" spans="2:12">
      <c r="B537" s="25" t="s">
        <v>495</v>
      </c>
      <c r="C537" s="31">
        <v>0</v>
      </c>
      <c r="D537" s="32">
        <v>13</v>
      </c>
      <c r="E537" s="32">
        <v>54</v>
      </c>
      <c r="F537" s="32">
        <v>86</v>
      </c>
      <c r="G537" s="32">
        <v>0</v>
      </c>
      <c r="H537" s="32">
        <v>0</v>
      </c>
      <c r="I537" s="32">
        <v>153</v>
      </c>
      <c r="J537" s="27"/>
      <c r="K537" s="27"/>
      <c r="L537" s="99"/>
    </row>
    <row r="538" spans="2:12">
      <c r="B538" s="25" t="s">
        <v>496</v>
      </c>
      <c r="C538" s="31">
        <v>0</v>
      </c>
      <c r="D538" s="32">
        <v>11</v>
      </c>
      <c r="E538" s="32">
        <v>41</v>
      </c>
      <c r="F538" s="32">
        <v>69</v>
      </c>
      <c r="G538" s="32">
        <v>0</v>
      </c>
      <c r="H538" s="32">
        <v>0</v>
      </c>
      <c r="I538" s="32">
        <v>121</v>
      </c>
      <c r="J538" s="27"/>
      <c r="K538" s="27"/>
      <c r="L538" s="99"/>
    </row>
    <row r="539" spans="2:12">
      <c r="B539" s="25" t="s">
        <v>497</v>
      </c>
      <c r="C539" s="31">
        <v>0</v>
      </c>
      <c r="D539" s="32">
        <v>13</v>
      </c>
      <c r="E539" s="32">
        <v>33</v>
      </c>
      <c r="F539" s="32">
        <v>75</v>
      </c>
      <c r="G539" s="32">
        <v>0</v>
      </c>
      <c r="H539" s="32">
        <v>0</v>
      </c>
      <c r="I539" s="32">
        <v>121</v>
      </c>
      <c r="J539" s="27"/>
      <c r="K539" s="27"/>
      <c r="L539" s="99"/>
    </row>
    <row r="540" spans="2:12">
      <c r="B540" s="25" t="s">
        <v>498</v>
      </c>
      <c r="C540" s="31">
        <v>0</v>
      </c>
      <c r="D540" s="32">
        <v>8</v>
      </c>
      <c r="E540" s="32">
        <v>34</v>
      </c>
      <c r="F540" s="32">
        <v>117</v>
      </c>
      <c r="G540" s="32">
        <v>0</v>
      </c>
      <c r="H540" s="32">
        <v>0</v>
      </c>
      <c r="I540" s="32">
        <v>159</v>
      </c>
      <c r="J540" s="27"/>
      <c r="K540" s="27"/>
      <c r="L540" s="99"/>
    </row>
    <row r="541" spans="2:12">
      <c r="B541" s="25" t="s">
        <v>499</v>
      </c>
      <c r="C541" s="31">
        <v>0</v>
      </c>
      <c r="D541" s="32">
        <v>8</v>
      </c>
      <c r="E541" s="32">
        <v>38</v>
      </c>
      <c r="F541" s="32">
        <v>103</v>
      </c>
      <c r="G541" s="32">
        <v>0</v>
      </c>
      <c r="H541" s="32">
        <v>0</v>
      </c>
      <c r="I541" s="32">
        <v>149</v>
      </c>
      <c r="J541" s="27"/>
      <c r="K541" s="27"/>
      <c r="L541" s="99"/>
    </row>
    <row r="542" spans="2:12">
      <c r="B542" s="25" t="s">
        <v>500</v>
      </c>
      <c r="C542" s="31">
        <v>0</v>
      </c>
      <c r="D542" s="32">
        <v>13</v>
      </c>
      <c r="E542" s="32">
        <v>24</v>
      </c>
      <c r="F542" s="32">
        <v>92</v>
      </c>
      <c r="G542" s="32">
        <v>0</v>
      </c>
      <c r="H542" s="32">
        <v>0</v>
      </c>
      <c r="I542" s="32">
        <v>129</v>
      </c>
      <c r="J542" s="27"/>
      <c r="K542" s="27"/>
      <c r="L542" s="99"/>
    </row>
    <row r="543" spans="2:12">
      <c r="B543" s="25" t="s">
        <v>501</v>
      </c>
      <c r="C543" s="31">
        <v>0</v>
      </c>
      <c r="D543" s="32">
        <v>11</v>
      </c>
      <c r="E543" s="32">
        <v>29</v>
      </c>
      <c r="F543" s="32">
        <v>86</v>
      </c>
      <c r="G543" s="32">
        <v>0</v>
      </c>
      <c r="H543" s="32">
        <v>0</v>
      </c>
      <c r="I543" s="32">
        <v>126</v>
      </c>
      <c r="J543" s="27"/>
      <c r="K543" s="27"/>
      <c r="L543" s="99"/>
    </row>
    <row r="544" spans="2:12">
      <c r="B544" s="25" t="s">
        <v>502</v>
      </c>
      <c r="C544" s="31">
        <v>0</v>
      </c>
      <c r="D544" s="32">
        <v>14</v>
      </c>
      <c r="E544" s="32">
        <v>37</v>
      </c>
      <c r="F544" s="32">
        <v>98</v>
      </c>
      <c r="G544" s="32">
        <v>0</v>
      </c>
      <c r="H544" s="32">
        <v>0</v>
      </c>
      <c r="I544" s="32">
        <v>149</v>
      </c>
      <c r="J544" s="27"/>
      <c r="K544" s="27"/>
      <c r="L544" s="99"/>
    </row>
    <row r="545" spans="2:12">
      <c r="B545" s="25" t="s">
        <v>503</v>
      </c>
      <c r="C545" s="31">
        <v>0</v>
      </c>
      <c r="D545" s="32">
        <v>27</v>
      </c>
      <c r="E545" s="32">
        <v>45</v>
      </c>
      <c r="F545" s="32">
        <v>103</v>
      </c>
      <c r="G545" s="32">
        <v>0</v>
      </c>
      <c r="H545" s="32">
        <v>0</v>
      </c>
      <c r="I545" s="32">
        <v>175</v>
      </c>
      <c r="J545" s="27"/>
      <c r="K545" s="27"/>
      <c r="L545" s="99"/>
    </row>
    <row r="546" spans="2:12">
      <c r="B546" s="25" t="s">
        <v>504</v>
      </c>
      <c r="C546" s="31">
        <v>0</v>
      </c>
      <c r="D546" s="32">
        <v>19</v>
      </c>
      <c r="E546" s="32">
        <v>35</v>
      </c>
      <c r="F546" s="32">
        <v>90</v>
      </c>
      <c r="G546" s="32">
        <v>0</v>
      </c>
      <c r="H546" s="32">
        <v>0</v>
      </c>
      <c r="I546" s="32">
        <v>144</v>
      </c>
      <c r="J546" s="27"/>
      <c r="K546" s="27"/>
      <c r="L546" s="99"/>
    </row>
    <row r="547" spans="2:12">
      <c r="B547" s="25" t="s">
        <v>505</v>
      </c>
      <c r="C547" s="31">
        <v>0</v>
      </c>
      <c r="D547" s="32">
        <v>24</v>
      </c>
      <c r="E547" s="32">
        <v>39</v>
      </c>
      <c r="F547" s="32">
        <v>68</v>
      </c>
      <c r="G547" s="32">
        <v>0</v>
      </c>
      <c r="H547" s="32">
        <v>0</v>
      </c>
      <c r="I547" s="32">
        <v>131</v>
      </c>
      <c r="J547" s="27"/>
      <c r="K547" s="27"/>
      <c r="L547" s="99"/>
    </row>
    <row r="548" spans="2:12">
      <c r="B548" s="25" t="s">
        <v>506</v>
      </c>
      <c r="C548" s="31">
        <v>0</v>
      </c>
      <c r="D548" s="32">
        <v>14</v>
      </c>
      <c r="E548" s="32">
        <v>23</v>
      </c>
      <c r="F548" s="32">
        <v>67</v>
      </c>
      <c r="G548" s="32">
        <v>0</v>
      </c>
      <c r="H548" s="32">
        <v>0</v>
      </c>
      <c r="I548" s="32">
        <v>104</v>
      </c>
      <c r="J548" s="27"/>
      <c r="K548" s="27"/>
      <c r="L548" s="99"/>
    </row>
    <row r="549" spans="2:12">
      <c r="B549" s="25" t="s">
        <v>507</v>
      </c>
      <c r="C549" s="31">
        <v>0</v>
      </c>
      <c r="D549" s="32">
        <v>14</v>
      </c>
      <c r="E549" s="32">
        <v>24</v>
      </c>
      <c r="F549" s="32">
        <v>69</v>
      </c>
      <c r="G549" s="32">
        <v>0</v>
      </c>
      <c r="H549" s="32">
        <v>0</v>
      </c>
      <c r="I549" s="32">
        <v>107</v>
      </c>
      <c r="J549" s="27"/>
      <c r="K549" s="27"/>
      <c r="L549" s="99"/>
    </row>
    <row r="550" spans="2:12">
      <c r="B550" s="25" t="s">
        <v>508</v>
      </c>
      <c r="C550" s="31">
        <v>0</v>
      </c>
      <c r="D550" s="32">
        <v>9</v>
      </c>
      <c r="E550" s="32">
        <v>27</v>
      </c>
      <c r="F550" s="32">
        <v>51</v>
      </c>
      <c r="G550" s="32">
        <v>0</v>
      </c>
      <c r="H550" s="32">
        <v>0</v>
      </c>
      <c r="I550" s="32">
        <v>87</v>
      </c>
      <c r="J550" s="27"/>
      <c r="K550" s="27"/>
      <c r="L550" s="99"/>
    </row>
    <row r="551" spans="2:12">
      <c r="B551" s="25" t="s">
        <v>509</v>
      </c>
      <c r="C551" s="31">
        <v>0</v>
      </c>
      <c r="D551" s="32">
        <v>9</v>
      </c>
      <c r="E551" s="32">
        <v>32</v>
      </c>
      <c r="F551" s="32">
        <v>82</v>
      </c>
      <c r="G551" s="32">
        <v>0</v>
      </c>
      <c r="H551" s="32">
        <v>0</v>
      </c>
      <c r="I551" s="32">
        <v>123</v>
      </c>
      <c r="J551" s="27"/>
      <c r="K551" s="27"/>
      <c r="L551" s="99"/>
    </row>
    <row r="552" spans="2:12">
      <c r="B552" s="25" t="s">
        <v>510</v>
      </c>
      <c r="C552" s="31">
        <v>0</v>
      </c>
      <c r="D552" s="32">
        <v>10</v>
      </c>
      <c r="E552" s="32">
        <v>27</v>
      </c>
      <c r="F552" s="32">
        <v>80</v>
      </c>
      <c r="G552" s="32">
        <v>0</v>
      </c>
      <c r="H552" s="32">
        <v>0</v>
      </c>
      <c r="I552" s="32">
        <v>117</v>
      </c>
      <c r="J552" s="27"/>
      <c r="K552" s="27"/>
      <c r="L552" s="99"/>
    </row>
    <row r="553" spans="2:12">
      <c r="B553" s="25" t="s">
        <v>961</v>
      </c>
      <c r="C553" s="31">
        <v>0</v>
      </c>
      <c r="D553" s="32">
        <v>10</v>
      </c>
      <c r="E553" s="32">
        <v>30</v>
      </c>
      <c r="F553" s="32">
        <v>82</v>
      </c>
      <c r="G553" s="32">
        <v>0</v>
      </c>
      <c r="H553" s="32">
        <v>0</v>
      </c>
      <c r="I553" s="32">
        <v>122</v>
      </c>
      <c r="J553" s="27"/>
      <c r="K553" s="27"/>
      <c r="L553" s="99"/>
    </row>
    <row r="554" spans="2:12">
      <c r="B554" s="25" t="s">
        <v>963</v>
      </c>
      <c r="C554" s="31">
        <v>0</v>
      </c>
      <c r="D554" s="32">
        <v>11</v>
      </c>
      <c r="E554" s="32">
        <v>29</v>
      </c>
      <c r="F554" s="32">
        <v>70</v>
      </c>
      <c r="G554" s="32">
        <v>0</v>
      </c>
      <c r="H554" s="32">
        <v>0</v>
      </c>
      <c r="I554" s="32">
        <v>110</v>
      </c>
      <c r="J554" s="27"/>
      <c r="K554" s="27"/>
      <c r="L554" s="99"/>
    </row>
    <row r="555" spans="2:12">
      <c r="B555" s="25" t="s">
        <v>965</v>
      </c>
      <c r="C555" s="31">
        <v>0</v>
      </c>
      <c r="D555" s="32">
        <v>14</v>
      </c>
      <c r="E555" s="32">
        <v>41</v>
      </c>
      <c r="F555" s="32">
        <v>88</v>
      </c>
      <c r="G555" s="32">
        <v>0</v>
      </c>
      <c r="H555" s="32">
        <v>0</v>
      </c>
      <c r="I555" s="32">
        <v>143</v>
      </c>
      <c r="J555" s="27"/>
      <c r="K555" s="27"/>
      <c r="L555" s="99"/>
    </row>
    <row r="556" spans="2:12">
      <c r="B556" s="25" t="s">
        <v>967</v>
      </c>
      <c r="C556" s="31">
        <v>0</v>
      </c>
      <c r="D556" s="32">
        <v>14</v>
      </c>
      <c r="E556" s="32">
        <v>40</v>
      </c>
      <c r="F556" s="32">
        <v>73</v>
      </c>
      <c r="G556" s="32">
        <v>0</v>
      </c>
      <c r="H556" s="32">
        <v>0</v>
      </c>
      <c r="I556" s="32">
        <v>127</v>
      </c>
      <c r="J556" s="27"/>
      <c r="K556" s="27"/>
      <c r="L556" s="99"/>
    </row>
    <row r="557" spans="2:12">
      <c r="B557" s="25" t="s">
        <v>970</v>
      </c>
      <c r="C557" s="31">
        <v>0</v>
      </c>
      <c r="D557" s="32">
        <v>9</v>
      </c>
      <c r="E557" s="32">
        <v>38</v>
      </c>
      <c r="F557" s="32">
        <v>70</v>
      </c>
      <c r="G557" s="32">
        <v>0</v>
      </c>
      <c r="H557" s="32">
        <v>0</v>
      </c>
      <c r="I557" s="32">
        <v>117</v>
      </c>
      <c r="J557" s="27"/>
      <c r="K557" s="27"/>
      <c r="L557" s="99"/>
    </row>
    <row r="558" spans="2:12">
      <c r="B558" s="25" t="s">
        <v>972</v>
      </c>
      <c r="C558" s="31">
        <v>0</v>
      </c>
      <c r="D558" s="32">
        <v>10</v>
      </c>
      <c r="E558" s="32">
        <v>31</v>
      </c>
      <c r="F558" s="32">
        <v>90</v>
      </c>
      <c r="G558" s="32">
        <v>0</v>
      </c>
      <c r="H558" s="32">
        <v>0</v>
      </c>
      <c r="I558" s="32">
        <v>131</v>
      </c>
      <c r="J558" s="27"/>
      <c r="K558" s="27"/>
      <c r="L558" s="99"/>
    </row>
    <row r="559" spans="2:12">
      <c r="B559" s="25" t="s">
        <v>973</v>
      </c>
      <c r="C559" s="31">
        <v>0</v>
      </c>
      <c r="D559" s="32">
        <v>18</v>
      </c>
      <c r="E559" s="32">
        <v>38</v>
      </c>
      <c r="F559" s="32">
        <v>95</v>
      </c>
      <c r="G559" s="32">
        <v>0</v>
      </c>
      <c r="H559" s="32">
        <v>0</v>
      </c>
      <c r="I559" s="32">
        <v>151</v>
      </c>
      <c r="J559" s="27"/>
      <c r="K559" s="27"/>
      <c r="L559" s="99"/>
    </row>
    <row r="560" spans="2:12">
      <c r="B560" s="25" t="s">
        <v>976</v>
      </c>
      <c r="C560" s="31">
        <v>0</v>
      </c>
      <c r="D560" s="32">
        <v>10</v>
      </c>
      <c r="E560" s="32">
        <v>31</v>
      </c>
      <c r="F560" s="32">
        <v>84</v>
      </c>
      <c r="G560" s="32">
        <v>0</v>
      </c>
      <c r="H560" s="32">
        <v>0</v>
      </c>
      <c r="I560" s="32">
        <v>125</v>
      </c>
      <c r="J560" s="27"/>
      <c r="K560" s="27"/>
      <c r="L560" s="99"/>
    </row>
    <row r="561" spans="2:12">
      <c r="B561" s="25" t="s">
        <v>979</v>
      </c>
      <c r="C561" s="31">
        <v>0</v>
      </c>
      <c r="D561" s="32">
        <v>15</v>
      </c>
      <c r="E561" s="32">
        <v>29</v>
      </c>
      <c r="F561" s="32">
        <v>75</v>
      </c>
      <c r="G561" s="32">
        <v>0</v>
      </c>
      <c r="H561" s="32">
        <v>0</v>
      </c>
      <c r="I561" s="32">
        <v>119</v>
      </c>
      <c r="J561" s="27"/>
      <c r="K561" s="27"/>
      <c r="L561" s="99"/>
    </row>
    <row r="562" spans="2:12">
      <c r="B562" s="25" t="s">
        <v>981</v>
      </c>
      <c r="C562" s="31">
        <v>0</v>
      </c>
      <c r="D562" s="32">
        <v>11</v>
      </c>
      <c r="E562" s="32">
        <v>47</v>
      </c>
      <c r="F562" s="32">
        <v>73</v>
      </c>
      <c r="G562" s="32">
        <v>0</v>
      </c>
      <c r="H562" s="32">
        <v>0</v>
      </c>
      <c r="I562" s="32">
        <v>131</v>
      </c>
      <c r="J562" s="27"/>
      <c r="K562" s="27"/>
      <c r="L562" s="99"/>
    </row>
    <row r="563" spans="2:12">
      <c r="B563" s="25" t="s">
        <v>984</v>
      </c>
      <c r="C563" s="31">
        <v>0</v>
      </c>
      <c r="D563" s="32">
        <v>14</v>
      </c>
      <c r="E563" s="32">
        <v>32</v>
      </c>
      <c r="F563" s="32">
        <v>87</v>
      </c>
      <c r="G563" s="32">
        <v>0</v>
      </c>
      <c r="H563" s="32">
        <v>0</v>
      </c>
      <c r="I563" s="32">
        <v>133</v>
      </c>
      <c r="J563" s="27"/>
      <c r="K563" s="27"/>
      <c r="L563" s="99"/>
    </row>
    <row r="564" spans="2:12">
      <c r="B564" s="25" t="s">
        <v>986</v>
      </c>
      <c r="C564" s="31">
        <v>0</v>
      </c>
      <c r="D564" s="32">
        <v>17</v>
      </c>
      <c r="E564" s="32">
        <v>33</v>
      </c>
      <c r="F564" s="32">
        <v>79</v>
      </c>
      <c r="G564" s="32">
        <v>0</v>
      </c>
      <c r="H564" s="32">
        <v>0</v>
      </c>
      <c r="I564" s="32">
        <v>129</v>
      </c>
      <c r="J564" s="27"/>
      <c r="K564" s="27"/>
      <c r="L564" s="99"/>
    </row>
    <row r="565" spans="2:12">
      <c r="B565" s="25" t="s">
        <v>988</v>
      </c>
      <c r="C565" s="31">
        <v>0</v>
      </c>
      <c r="D565" s="32">
        <v>15</v>
      </c>
      <c r="E565" s="32">
        <v>43</v>
      </c>
      <c r="F565" s="32">
        <v>102</v>
      </c>
      <c r="G565" s="32">
        <v>0</v>
      </c>
      <c r="H565" s="32">
        <v>0</v>
      </c>
      <c r="I565" s="32">
        <v>160</v>
      </c>
      <c r="J565" s="27"/>
      <c r="K565" s="27"/>
      <c r="L565" s="99"/>
    </row>
    <row r="566" spans="2:12">
      <c r="B566" s="25" t="s">
        <v>990</v>
      </c>
      <c r="C566" s="31">
        <v>0</v>
      </c>
      <c r="D566" s="32">
        <v>18</v>
      </c>
      <c r="E566" s="32">
        <v>45</v>
      </c>
      <c r="F566" s="32">
        <v>89</v>
      </c>
      <c r="G566" s="32">
        <v>0</v>
      </c>
      <c r="H566" s="32">
        <v>0</v>
      </c>
      <c r="I566" s="32">
        <v>152</v>
      </c>
      <c r="J566" s="27"/>
      <c r="K566" s="27"/>
      <c r="L566" s="99"/>
    </row>
    <row r="567" spans="2:12">
      <c r="B567" s="25" t="s">
        <v>991</v>
      </c>
      <c r="C567" s="31">
        <v>0</v>
      </c>
      <c r="D567" s="32">
        <v>8</v>
      </c>
      <c r="E567" s="32">
        <v>28</v>
      </c>
      <c r="F567" s="32">
        <v>86</v>
      </c>
      <c r="G567" s="32">
        <v>0</v>
      </c>
      <c r="H567" s="32">
        <v>0</v>
      </c>
      <c r="I567" s="32">
        <v>122</v>
      </c>
      <c r="J567" s="27"/>
      <c r="K567" s="27"/>
      <c r="L567" s="99"/>
    </row>
    <row r="568" spans="2:12">
      <c r="B568" s="25" t="s">
        <v>994</v>
      </c>
      <c r="C568" s="31">
        <v>0</v>
      </c>
      <c r="D568" s="32">
        <v>19</v>
      </c>
      <c r="E568" s="32">
        <v>36</v>
      </c>
      <c r="F568" s="32">
        <v>80</v>
      </c>
      <c r="G568" s="32">
        <v>0</v>
      </c>
      <c r="H568" s="32">
        <v>0</v>
      </c>
      <c r="I568" s="32">
        <v>135</v>
      </c>
      <c r="J568" s="27"/>
      <c r="K568" s="27"/>
      <c r="L568" s="99"/>
    </row>
    <row r="569" spans="2:12">
      <c r="B569" s="25" t="s">
        <v>995</v>
      </c>
      <c r="C569" s="31">
        <v>0</v>
      </c>
      <c r="D569" s="32">
        <v>13</v>
      </c>
      <c r="E569" s="32">
        <v>43</v>
      </c>
      <c r="F569" s="32">
        <v>87</v>
      </c>
      <c r="G569" s="32">
        <v>0</v>
      </c>
      <c r="H569" s="32">
        <v>0</v>
      </c>
      <c r="I569" s="32">
        <v>143</v>
      </c>
      <c r="J569" s="27"/>
      <c r="K569" s="27"/>
      <c r="L569" s="99"/>
    </row>
    <row r="570" spans="2:12">
      <c r="B570" s="25" t="s">
        <v>997</v>
      </c>
      <c r="C570" s="31">
        <v>0</v>
      </c>
      <c r="D570" s="32">
        <v>9</v>
      </c>
      <c r="E570" s="32">
        <v>47</v>
      </c>
      <c r="F570" s="32">
        <v>99</v>
      </c>
      <c r="G570" s="32">
        <v>0</v>
      </c>
      <c r="H570" s="32">
        <v>0</v>
      </c>
      <c r="I570" s="32">
        <v>155</v>
      </c>
      <c r="J570" s="27"/>
      <c r="K570" s="27"/>
      <c r="L570" s="99"/>
    </row>
    <row r="571" spans="2:12">
      <c r="B571" s="25" t="s">
        <v>999</v>
      </c>
      <c r="C571" s="31">
        <v>0</v>
      </c>
      <c r="D571" s="32">
        <v>16</v>
      </c>
      <c r="E571" s="32">
        <v>34</v>
      </c>
      <c r="F571" s="32">
        <v>89</v>
      </c>
      <c r="G571" s="32">
        <v>0</v>
      </c>
      <c r="H571" s="32">
        <v>0</v>
      </c>
      <c r="I571" s="32">
        <v>139</v>
      </c>
      <c r="J571" s="27"/>
      <c r="K571" s="27"/>
      <c r="L571" s="99"/>
    </row>
    <row r="572" spans="2:12" ht="11.25" customHeight="1">
      <c r="B572" s="25" t="s">
        <v>1001</v>
      </c>
      <c r="C572" s="31">
        <v>0</v>
      </c>
      <c r="D572" s="32">
        <v>19</v>
      </c>
      <c r="E572" s="32">
        <v>32</v>
      </c>
      <c r="F572" s="32">
        <v>73</v>
      </c>
      <c r="G572" s="32">
        <v>0</v>
      </c>
      <c r="H572" s="32">
        <v>0</v>
      </c>
      <c r="I572" s="32">
        <v>124</v>
      </c>
      <c r="J572" s="27"/>
      <c r="K572" s="27"/>
      <c r="L572" s="99"/>
    </row>
    <row r="573" spans="2:12" ht="11.25" customHeight="1">
      <c r="B573" s="25" t="s">
        <v>1002</v>
      </c>
      <c r="C573" s="31">
        <v>0</v>
      </c>
      <c r="D573" s="32">
        <v>11</v>
      </c>
      <c r="E573" s="32">
        <v>42</v>
      </c>
      <c r="F573" s="32">
        <v>89</v>
      </c>
      <c r="G573" s="32">
        <v>0</v>
      </c>
      <c r="H573" s="32">
        <v>0</v>
      </c>
      <c r="I573" s="32">
        <v>142</v>
      </c>
      <c r="J573" s="27"/>
      <c r="K573" s="27"/>
      <c r="L573" s="99"/>
    </row>
    <row r="574" spans="2:12" ht="11.25" customHeight="1">
      <c r="B574" s="25" t="s">
        <v>1006</v>
      </c>
      <c r="C574" s="31">
        <v>0</v>
      </c>
      <c r="D574" s="32">
        <v>8</v>
      </c>
      <c r="E574" s="32">
        <v>42</v>
      </c>
      <c r="F574" s="32">
        <v>85</v>
      </c>
      <c r="G574" s="32">
        <v>0</v>
      </c>
      <c r="H574" s="32">
        <v>0</v>
      </c>
      <c r="I574" s="32">
        <v>135</v>
      </c>
      <c r="J574" s="27"/>
      <c r="K574" s="27"/>
      <c r="L574" s="99"/>
    </row>
    <row r="575" spans="2:12" ht="11.25" customHeight="1">
      <c r="B575" s="25" t="s">
        <v>1007</v>
      </c>
      <c r="C575" s="31">
        <v>0</v>
      </c>
      <c r="D575" s="32">
        <v>4</v>
      </c>
      <c r="E575" s="32">
        <v>61</v>
      </c>
      <c r="F575" s="32">
        <v>79</v>
      </c>
      <c r="G575" s="32">
        <v>0</v>
      </c>
      <c r="H575" s="32">
        <v>0</v>
      </c>
      <c r="I575" s="32">
        <v>144</v>
      </c>
      <c r="J575" s="27"/>
      <c r="K575" s="27"/>
      <c r="L575" s="99"/>
    </row>
    <row r="576" spans="2:12" ht="11.25" customHeight="1">
      <c r="B576" s="25" t="s">
        <v>1009</v>
      </c>
      <c r="C576" s="31">
        <v>0</v>
      </c>
      <c r="D576" s="32">
        <v>6</v>
      </c>
      <c r="E576" s="32">
        <v>57</v>
      </c>
      <c r="F576" s="32">
        <v>83</v>
      </c>
      <c r="G576" s="32">
        <v>0</v>
      </c>
      <c r="H576" s="32">
        <v>0</v>
      </c>
      <c r="I576" s="32">
        <v>146</v>
      </c>
      <c r="J576" s="27"/>
      <c r="K576" s="27"/>
      <c r="L576" s="99"/>
    </row>
    <row r="577" spans="2:12" ht="11.25" customHeight="1">
      <c r="B577" s="25" t="s">
        <v>1011</v>
      </c>
      <c r="C577" s="31">
        <v>0</v>
      </c>
      <c r="D577" s="32">
        <v>8</v>
      </c>
      <c r="E577" s="32">
        <v>68</v>
      </c>
      <c r="F577" s="32">
        <v>80</v>
      </c>
      <c r="G577" s="32">
        <v>0</v>
      </c>
      <c r="H577" s="32">
        <v>0</v>
      </c>
      <c r="I577" s="32">
        <v>156</v>
      </c>
      <c r="J577" s="27"/>
      <c r="K577" s="27"/>
      <c r="L577" s="99"/>
    </row>
    <row r="578" spans="2:12" ht="11.25" customHeight="1">
      <c r="B578" s="25" t="s">
        <v>1013</v>
      </c>
      <c r="C578" s="31">
        <v>0</v>
      </c>
      <c r="D578" s="32">
        <v>11</v>
      </c>
      <c r="E578" s="32">
        <v>69</v>
      </c>
      <c r="F578" s="32">
        <v>83</v>
      </c>
      <c r="G578" s="32">
        <v>0</v>
      </c>
      <c r="H578" s="32">
        <v>0</v>
      </c>
      <c r="I578" s="32">
        <v>163</v>
      </c>
      <c r="J578" s="27"/>
      <c r="K578" s="27"/>
      <c r="L578" s="99"/>
    </row>
    <row r="579" spans="2:12" ht="11.25" customHeight="1">
      <c r="B579" s="25" t="s">
        <v>1016</v>
      </c>
      <c r="C579" s="31">
        <v>0</v>
      </c>
      <c r="D579" s="32">
        <v>9</v>
      </c>
      <c r="E579" s="32">
        <v>59</v>
      </c>
      <c r="F579" s="32">
        <v>88</v>
      </c>
      <c r="G579" s="32">
        <v>0</v>
      </c>
      <c r="H579" s="32">
        <v>0</v>
      </c>
      <c r="I579" s="32">
        <v>156</v>
      </c>
      <c r="J579" s="27"/>
      <c r="K579" s="27"/>
      <c r="L579" s="99"/>
    </row>
    <row r="580" spans="2:12" ht="11.25" customHeight="1">
      <c r="B580" s="25" t="s">
        <v>1017</v>
      </c>
      <c r="C580" s="31">
        <v>0</v>
      </c>
      <c r="D580" s="32">
        <v>2</v>
      </c>
      <c r="E580" s="32">
        <v>49</v>
      </c>
      <c r="F580" s="32">
        <v>75</v>
      </c>
      <c r="G580" s="32">
        <v>0</v>
      </c>
      <c r="H580" s="32">
        <v>0</v>
      </c>
      <c r="I580" s="32">
        <v>126</v>
      </c>
      <c r="J580" s="27"/>
      <c r="K580" s="27"/>
      <c r="L580" s="99"/>
    </row>
    <row r="581" spans="2:12" ht="11.25" customHeight="1">
      <c r="B581" s="25" t="s">
        <v>1020</v>
      </c>
      <c r="C581" s="31">
        <v>0</v>
      </c>
      <c r="D581" s="32">
        <v>8</v>
      </c>
      <c r="E581" s="32">
        <v>45</v>
      </c>
      <c r="F581" s="32">
        <v>78</v>
      </c>
      <c r="G581" s="32">
        <v>0</v>
      </c>
      <c r="H581" s="32">
        <v>0</v>
      </c>
      <c r="I581" s="32">
        <v>131</v>
      </c>
      <c r="J581" s="27"/>
      <c r="K581" s="27"/>
      <c r="L581" s="99"/>
    </row>
    <row r="582" spans="2:12" ht="11.25" customHeight="1">
      <c r="B582" s="25" t="s">
        <v>1021</v>
      </c>
      <c r="C582" s="31">
        <v>0</v>
      </c>
      <c r="D582" s="32">
        <v>10</v>
      </c>
      <c r="E582" s="32">
        <v>42</v>
      </c>
      <c r="F582" s="32">
        <v>78</v>
      </c>
      <c r="G582" s="32">
        <v>0</v>
      </c>
      <c r="H582" s="32">
        <v>0</v>
      </c>
      <c r="I582" s="32">
        <v>130</v>
      </c>
      <c r="J582" s="27"/>
      <c r="K582" s="27"/>
      <c r="L582" s="99"/>
    </row>
    <row r="583" spans="2:12" ht="11.25" customHeight="1">
      <c r="B583" s="25" t="s">
        <v>1023</v>
      </c>
      <c r="C583" s="31">
        <v>0</v>
      </c>
      <c r="D583" s="32">
        <v>14</v>
      </c>
      <c r="E583" s="32">
        <v>52</v>
      </c>
      <c r="F583" s="32">
        <v>72</v>
      </c>
      <c r="G583" s="32">
        <v>0</v>
      </c>
      <c r="H583" s="32">
        <v>0</v>
      </c>
      <c r="I583" s="32">
        <v>138</v>
      </c>
      <c r="J583" s="27"/>
      <c r="K583" s="27"/>
      <c r="L583" s="99"/>
    </row>
    <row r="584" spans="2:12" ht="11.25" customHeight="1">
      <c r="B584" s="25" t="s">
        <v>1026</v>
      </c>
      <c r="C584" s="31">
        <v>0</v>
      </c>
      <c r="D584" s="32">
        <v>14</v>
      </c>
      <c r="E584" s="32">
        <v>52</v>
      </c>
      <c r="F584" s="32">
        <v>72</v>
      </c>
      <c r="G584" s="32">
        <v>0</v>
      </c>
      <c r="H584" s="32">
        <v>0</v>
      </c>
      <c r="I584" s="32">
        <f t="shared" ref="I584:I591" si="0">C584+D584+E584+F584</f>
        <v>138</v>
      </c>
      <c r="J584" s="27"/>
      <c r="K584" s="27"/>
      <c r="L584" s="99"/>
    </row>
    <row r="585" spans="2:12" ht="11.25" customHeight="1">
      <c r="B585" s="25" t="s">
        <v>1027</v>
      </c>
      <c r="C585" s="31">
        <v>0</v>
      </c>
      <c r="D585" s="32">
        <v>15</v>
      </c>
      <c r="E585" s="32">
        <v>61</v>
      </c>
      <c r="F585" s="32">
        <v>82</v>
      </c>
      <c r="G585" s="32">
        <v>0</v>
      </c>
      <c r="H585" s="32">
        <v>0</v>
      </c>
      <c r="I585" s="32">
        <f t="shared" si="0"/>
        <v>158</v>
      </c>
      <c r="J585" s="27"/>
      <c r="K585" s="27"/>
      <c r="L585" s="99"/>
    </row>
    <row r="586" spans="2:12" ht="11.25" customHeight="1">
      <c r="B586" s="25" t="s">
        <v>1029</v>
      </c>
      <c r="C586" s="31">
        <v>0</v>
      </c>
      <c r="D586" s="32">
        <v>19</v>
      </c>
      <c r="E586" s="32">
        <v>41</v>
      </c>
      <c r="F586" s="32">
        <v>74</v>
      </c>
      <c r="G586" s="32">
        <v>0</v>
      </c>
      <c r="H586" s="32">
        <v>0</v>
      </c>
      <c r="I586" s="32">
        <f t="shared" si="0"/>
        <v>134</v>
      </c>
      <c r="J586" s="27"/>
      <c r="K586" s="27"/>
      <c r="L586" s="99"/>
    </row>
    <row r="587" spans="2:12" ht="11.25" customHeight="1">
      <c r="B587" s="25" t="s">
        <v>1031</v>
      </c>
      <c r="C587" s="31">
        <v>0</v>
      </c>
      <c r="D587" s="32">
        <v>16</v>
      </c>
      <c r="E587" s="32">
        <v>44</v>
      </c>
      <c r="F587" s="32">
        <v>88</v>
      </c>
      <c r="G587" s="32">
        <v>0</v>
      </c>
      <c r="H587" s="32">
        <v>0</v>
      </c>
      <c r="I587" s="32">
        <f t="shared" si="0"/>
        <v>148</v>
      </c>
      <c r="J587" s="27"/>
      <c r="K587" s="27"/>
      <c r="L587" s="99"/>
    </row>
    <row r="588" spans="2:12" ht="11.25" customHeight="1">
      <c r="B588" s="25" t="s">
        <v>1033</v>
      </c>
      <c r="C588" s="31">
        <v>0</v>
      </c>
      <c r="D588" s="32">
        <v>17</v>
      </c>
      <c r="E588" s="32">
        <v>40</v>
      </c>
      <c r="F588" s="32">
        <v>90</v>
      </c>
      <c r="G588" s="32">
        <v>0</v>
      </c>
      <c r="H588" s="32">
        <v>0</v>
      </c>
      <c r="I588" s="32">
        <f t="shared" si="0"/>
        <v>147</v>
      </c>
      <c r="J588" s="27"/>
      <c r="K588" s="27"/>
      <c r="L588" s="99"/>
    </row>
    <row r="589" spans="2:12" ht="11.25" customHeight="1">
      <c r="B589" s="25" t="s">
        <v>1035</v>
      </c>
      <c r="C589" s="31">
        <v>0</v>
      </c>
      <c r="D589" s="32">
        <v>8</v>
      </c>
      <c r="E589" s="32">
        <v>47</v>
      </c>
      <c r="F589" s="32">
        <v>87</v>
      </c>
      <c r="G589" s="32">
        <v>0</v>
      </c>
      <c r="H589" s="32">
        <v>0</v>
      </c>
      <c r="I589" s="32">
        <f t="shared" si="0"/>
        <v>142</v>
      </c>
      <c r="J589" s="27"/>
      <c r="K589" s="27"/>
      <c r="L589" s="99"/>
    </row>
    <row r="590" spans="2:12" ht="11.25" customHeight="1">
      <c r="B590" s="25" t="s">
        <v>1037</v>
      </c>
      <c r="C590" s="31">
        <v>0</v>
      </c>
      <c r="D590" s="32">
        <v>6</v>
      </c>
      <c r="E590" s="32">
        <v>54</v>
      </c>
      <c r="F590" s="32">
        <v>96</v>
      </c>
      <c r="G590" s="32">
        <v>0</v>
      </c>
      <c r="H590" s="32">
        <v>0</v>
      </c>
      <c r="I590" s="32">
        <f t="shared" si="0"/>
        <v>156</v>
      </c>
      <c r="J590" s="27"/>
      <c r="K590" s="27"/>
      <c r="L590" s="99"/>
    </row>
    <row r="591" spans="2:12" ht="11.25" customHeight="1">
      <c r="B591" s="25" t="s">
        <v>1039</v>
      </c>
      <c r="C591" s="31">
        <v>0</v>
      </c>
      <c r="D591" s="32">
        <v>7</v>
      </c>
      <c r="E591" s="32">
        <v>70</v>
      </c>
      <c r="F591" s="32">
        <v>95</v>
      </c>
      <c r="G591" s="32">
        <v>0</v>
      </c>
      <c r="H591" s="32">
        <v>0</v>
      </c>
      <c r="I591" s="32">
        <f t="shared" si="0"/>
        <v>172</v>
      </c>
      <c r="J591" s="27"/>
      <c r="K591" s="27"/>
      <c r="L591" s="99"/>
    </row>
    <row r="592" spans="2:12" ht="11.25" customHeight="1">
      <c r="B592" s="25" t="s">
        <v>1041</v>
      </c>
      <c r="C592" s="31">
        <v>0</v>
      </c>
      <c r="D592" s="32">
        <v>8</v>
      </c>
      <c r="E592" s="32">
        <v>57</v>
      </c>
      <c r="F592" s="32">
        <v>88</v>
      </c>
      <c r="G592" s="32">
        <v>0</v>
      </c>
      <c r="H592" s="32">
        <v>0</v>
      </c>
      <c r="I592" s="32">
        <v>153</v>
      </c>
      <c r="J592" s="27"/>
      <c r="K592" s="27"/>
      <c r="L592" s="99"/>
    </row>
    <row r="593" spans="2:12" ht="11.25" customHeight="1">
      <c r="B593" s="25" t="s">
        <v>1044</v>
      </c>
      <c r="C593" s="31">
        <v>0</v>
      </c>
      <c r="D593" s="32">
        <v>9</v>
      </c>
      <c r="E593" s="32">
        <v>41</v>
      </c>
      <c r="F593" s="32">
        <v>70</v>
      </c>
      <c r="G593" s="32">
        <v>0</v>
      </c>
      <c r="H593" s="32">
        <v>0</v>
      </c>
      <c r="I593" s="32">
        <v>120</v>
      </c>
      <c r="J593" s="27"/>
      <c r="K593" s="27"/>
      <c r="L593" s="99"/>
    </row>
    <row r="594" spans="2:12" ht="11.25" customHeight="1">
      <c r="B594" s="25" t="s">
        <v>1047</v>
      </c>
      <c r="C594" s="31">
        <v>0</v>
      </c>
      <c r="D594" s="32">
        <v>4</v>
      </c>
      <c r="E594" s="32">
        <v>34</v>
      </c>
      <c r="F594" s="32">
        <v>76</v>
      </c>
      <c r="G594" s="32">
        <v>0</v>
      </c>
      <c r="H594" s="32">
        <v>0</v>
      </c>
      <c r="I594" s="32">
        <v>114</v>
      </c>
      <c r="J594" s="27"/>
      <c r="K594" s="27"/>
      <c r="L594" s="99"/>
    </row>
    <row r="595" spans="2:12" ht="11.25" customHeight="1">
      <c r="B595" s="25" t="s">
        <v>1050</v>
      </c>
      <c r="C595" s="31">
        <v>0</v>
      </c>
      <c r="D595" s="32">
        <v>6</v>
      </c>
      <c r="E595" s="32">
        <v>43</v>
      </c>
      <c r="F595" s="32">
        <v>84</v>
      </c>
      <c r="G595" s="32">
        <v>0</v>
      </c>
      <c r="H595" s="32">
        <v>0</v>
      </c>
      <c r="I595" s="32">
        <v>133</v>
      </c>
      <c r="J595" s="27"/>
      <c r="K595" s="27"/>
      <c r="L595" s="99"/>
    </row>
    <row r="596" spans="2:12" ht="11.25" customHeight="1">
      <c r="B596" s="25" t="s">
        <v>1052</v>
      </c>
      <c r="C596" s="31">
        <v>0</v>
      </c>
      <c r="D596" s="32">
        <v>3</v>
      </c>
      <c r="E596" s="32">
        <v>43</v>
      </c>
      <c r="F596" s="32">
        <v>79</v>
      </c>
      <c r="G596" s="32">
        <v>0</v>
      </c>
      <c r="H596" s="32">
        <v>0</v>
      </c>
      <c r="I596" s="32">
        <v>125</v>
      </c>
      <c r="J596" s="27"/>
      <c r="K596" s="27"/>
      <c r="L596" s="99"/>
    </row>
    <row r="597" spans="2:12" ht="11.25" customHeight="1">
      <c r="B597" s="25" t="s">
        <v>1056</v>
      </c>
      <c r="C597" s="31">
        <v>0</v>
      </c>
      <c r="D597" s="32">
        <v>7</v>
      </c>
      <c r="E597" s="32">
        <v>47</v>
      </c>
      <c r="F597" s="32">
        <v>84</v>
      </c>
      <c r="G597" s="32">
        <v>0</v>
      </c>
      <c r="H597" s="32">
        <v>0</v>
      </c>
      <c r="I597" s="32">
        <v>138</v>
      </c>
      <c r="J597" s="27"/>
      <c r="K597" s="27"/>
      <c r="L597" s="99"/>
    </row>
    <row r="598" spans="2:12" ht="11.25" customHeight="1">
      <c r="B598" s="25" t="s">
        <v>1059</v>
      </c>
      <c r="C598" s="31">
        <v>0</v>
      </c>
      <c r="D598" s="32">
        <v>6</v>
      </c>
      <c r="E598" s="32">
        <v>51</v>
      </c>
      <c r="F598" s="32">
        <v>71</v>
      </c>
      <c r="G598" s="32">
        <v>0</v>
      </c>
      <c r="H598" s="32">
        <v>0</v>
      </c>
      <c r="I598" s="32">
        <v>128</v>
      </c>
      <c r="J598" s="27"/>
      <c r="K598" s="27"/>
      <c r="L598" s="99"/>
    </row>
    <row r="599" spans="2:12" ht="11.25" customHeight="1">
      <c r="B599" s="25" t="s">
        <v>1062</v>
      </c>
      <c r="C599" s="31">
        <v>0</v>
      </c>
      <c r="D599" s="32">
        <v>11</v>
      </c>
      <c r="E599" s="32">
        <v>56</v>
      </c>
      <c r="F599" s="32">
        <v>65</v>
      </c>
      <c r="G599" s="32">
        <v>0</v>
      </c>
      <c r="H599" s="32">
        <v>0</v>
      </c>
      <c r="I599" s="32">
        <v>132</v>
      </c>
      <c r="J599" s="27"/>
      <c r="K599" s="27"/>
      <c r="L599" s="99"/>
    </row>
    <row r="600" spans="2:12" ht="11.25" customHeight="1">
      <c r="B600" s="25" t="s">
        <v>1065</v>
      </c>
      <c r="C600" s="31">
        <v>0</v>
      </c>
      <c r="D600" s="32">
        <v>7</v>
      </c>
      <c r="E600" s="32">
        <v>53</v>
      </c>
      <c r="F600" s="32">
        <v>68</v>
      </c>
      <c r="G600" s="32">
        <v>0</v>
      </c>
      <c r="H600" s="32">
        <v>0</v>
      </c>
      <c r="I600" s="32">
        <v>128</v>
      </c>
      <c r="J600" s="27"/>
      <c r="K600" s="27"/>
      <c r="L600" s="99"/>
    </row>
    <row r="601" spans="2:12" ht="11.25" customHeight="1">
      <c r="B601" s="25" t="s">
        <v>1077</v>
      </c>
      <c r="C601" s="32">
        <v>2</v>
      </c>
      <c r="D601" s="32">
        <v>17</v>
      </c>
      <c r="E601" s="32">
        <v>42</v>
      </c>
      <c r="F601" s="32">
        <v>79</v>
      </c>
      <c r="G601" s="32">
        <v>0</v>
      </c>
      <c r="H601" s="32">
        <v>0</v>
      </c>
      <c r="I601" s="32">
        <v>140</v>
      </c>
      <c r="J601" s="27"/>
      <c r="K601" s="27"/>
      <c r="L601" s="99"/>
    </row>
    <row r="602" spans="2:12" ht="11.25" customHeight="1">
      <c r="B602" s="25" t="s">
        <v>1081</v>
      </c>
      <c r="C602" s="32">
        <v>1</v>
      </c>
      <c r="D602" s="32">
        <v>18</v>
      </c>
      <c r="E602" s="32">
        <v>36</v>
      </c>
      <c r="F602" s="32">
        <v>84</v>
      </c>
      <c r="G602" s="32">
        <v>0</v>
      </c>
      <c r="H602" s="32">
        <v>0</v>
      </c>
      <c r="I602" s="32">
        <v>139</v>
      </c>
      <c r="J602" s="27"/>
      <c r="K602" s="27"/>
      <c r="L602" s="99"/>
    </row>
    <row r="603" spans="2:12" ht="11.25" customHeight="1">
      <c r="B603" s="25" t="s">
        <v>1084</v>
      </c>
      <c r="C603" s="32">
        <v>1</v>
      </c>
      <c r="D603" s="32">
        <v>18</v>
      </c>
      <c r="E603" s="32">
        <v>28</v>
      </c>
      <c r="F603" s="32">
        <v>98</v>
      </c>
      <c r="G603" s="32">
        <v>0</v>
      </c>
      <c r="H603" s="32">
        <v>0</v>
      </c>
      <c r="I603" s="32">
        <v>145</v>
      </c>
      <c r="J603" s="27"/>
      <c r="K603" s="27"/>
      <c r="L603" s="99"/>
    </row>
    <row r="604" spans="2:12" ht="11.25" customHeight="1">
      <c r="B604" s="25" t="s">
        <v>1086</v>
      </c>
      <c r="C604" s="32">
        <v>2</v>
      </c>
      <c r="D604" s="32">
        <v>11</v>
      </c>
      <c r="E604" s="32">
        <v>25</v>
      </c>
      <c r="F604" s="32">
        <v>88</v>
      </c>
      <c r="G604" s="32">
        <v>0</v>
      </c>
      <c r="H604" s="32">
        <v>0</v>
      </c>
      <c r="I604" s="32">
        <v>126</v>
      </c>
      <c r="J604" s="27"/>
      <c r="K604" s="27"/>
      <c r="L604" s="99"/>
    </row>
    <row r="605" spans="2:12" ht="11.25" customHeight="1">
      <c r="B605" s="25" t="s">
        <v>1089</v>
      </c>
      <c r="C605" s="32">
        <v>2</v>
      </c>
      <c r="D605" s="32">
        <v>7</v>
      </c>
      <c r="E605" s="32">
        <v>29</v>
      </c>
      <c r="F605" s="32">
        <v>65</v>
      </c>
      <c r="G605" s="32">
        <v>0</v>
      </c>
      <c r="H605" s="32">
        <v>0</v>
      </c>
      <c r="I605" s="32">
        <v>103</v>
      </c>
      <c r="J605" s="27"/>
      <c r="K605" s="27"/>
      <c r="L605" s="99"/>
    </row>
    <row r="606" spans="2:12" ht="11.25" customHeight="1">
      <c r="B606" s="25" t="s">
        <v>1092</v>
      </c>
      <c r="C606" s="32">
        <v>0</v>
      </c>
      <c r="D606" s="32">
        <v>8</v>
      </c>
      <c r="E606" s="32">
        <v>28</v>
      </c>
      <c r="F606" s="32">
        <v>82</v>
      </c>
      <c r="G606" s="32">
        <v>0</v>
      </c>
      <c r="H606" s="32">
        <v>0</v>
      </c>
      <c r="I606" s="32">
        <v>118</v>
      </c>
      <c r="J606" s="27"/>
      <c r="K606" s="27"/>
      <c r="L606" s="99"/>
    </row>
    <row r="607" spans="2:12" ht="11.25" customHeight="1">
      <c r="B607" s="25" t="s">
        <v>1095</v>
      </c>
      <c r="C607" s="32">
        <v>1</v>
      </c>
      <c r="D607" s="32">
        <v>6</v>
      </c>
      <c r="E607" s="32">
        <v>20</v>
      </c>
      <c r="F607" s="32">
        <v>63</v>
      </c>
      <c r="G607" s="32">
        <v>0</v>
      </c>
      <c r="H607" s="32">
        <v>0</v>
      </c>
      <c r="I607" s="32">
        <v>90</v>
      </c>
      <c r="J607" s="27"/>
      <c r="K607" s="27"/>
      <c r="L607" s="99"/>
    </row>
    <row r="608" spans="2:12" ht="11.25" customHeight="1">
      <c r="B608" s="25" t="s">
        <v>1113</v>
      </c>
      <c r="C608" s="32">
        <v>1</v>
      </c>
      <c r="D608" s="32">
        <v>4</v>
      </c>
      <c r="E608" s="32">
        <v>23</v>
      </c>
      <c r="F608" s="32">
        <v>54</v>
      </c>
      <c r="G608" s="32">
        <v>11</v>
      </c>
      <c r="H608" s="32">
        <v>9</v>
      </c>
      <c r="I608" s="32">
        <v>102</v>
      </c>
      <c r="J608" s="27"/>
      <c r="K608" s="27"/>
      <c r="L608" s="99"/>
    </row>
    <row r="609" spans="2:12" ht="11.25" customHeight="1">
      <c r="B609" s="25" t="s">
        <v>1116</v>
      </c>
      <c r="C609" s="32">
        <v>2</v>
      </c>
      <c r="D609" s="32">
        <v>8</v>
      </c>
      <c r="E609" s="32">
        <v>30</v>
      </c>
      <c r="F609" s="32">
        <v>65</v>
      </c>
      <c r="G609" s="32">
        <v>14</v>
      </c>
      <c r="H609" s="32">
        <v>8</v>
      </c>
      <c r="I609" s="32">
        <v>127</v>
      </c>
      <c r="J609" s="27"/>
      <c r="K609" s="27"/>
      <c r="L609" s="99"/>
    </row>
    <row r="610" spans="2:12" ht="11.25" customHeight="1">
      <c r="B610" s="25" t="s">
        <v>1119</v>
      </c>
      <c r="C610" s="32">
        <v>1</v>
      </c>
      <c r="D610" s="32">
        <v>14</v>
      </c>
      <c r="E610" s="32">
        <v>35</v>
      </c>
      <c r="F610" s="32">
        <v>72</v>
      </c>
      <c r="G610" s="32">
        <v>22</v>
      </c>
      <c r="H610" s="32">
        <v>7</v>
      </c>
      <c r="I610" s="32">
        <v>151</v>
      </c>
      <c r="J610" s="27"/>
      <c r="K610" s="27"/>
      <c r="L610" s="99"/>
    </row>
    <row r="611" spans="2:12" ht="11.25" customHeight="1">
      <c r="B611" s="25" t="s">
        <v>1122</v>
      </c>
      <c r="C611" s="32">
        <v>2</v>
      </c>
      <c r="D611" s="32">
        <v>10</v>
      </c>
      <c r="E611" s="32">
        <v>39</v>
      </c>
      <c r="F611" s="32">
        <v>64</v>
      </c>
      <c r="G611" s="32">
        <v>17</v>
      </c>
      <c r="H611" s="32">
        <v>9</v>
      </c>
      <c r="I611" s="32">
        <v>141</v>
      </c>
      <c r="J611" s="27"/>
      <c r="K611" s="27"/>
      <c r="L611" s="99"/>
    </row>
    <row r="612" spans="2:12" ht="11.25" customHeight="1">
      <c r="B612" s="25" t="s">
        <v>1125</v>
      </c>
      <c r="C612" s="32">
        <v>1</v>
      </c>
      <c r="D612" s="32">
        <v>9</v>
      </c>
      <c r="E612" s="32">
        <v>44</v>
      </c>
      <c r="F612" s="32">
        <v>61</v>
      </c>
      <c r="G612" s="32">
        <v>16</v>
      </c>
      <c r="H612" s="32">
        <v>9</v>
      </c>
      <c r="I612" s="32">
        <v>140</v>
      </c>
      <c r="J612" s="27"/>
      <c r="K612" s="27"/>
      <c r="L612" s="99"/>
    </row>
    <row r="613" spans="2:12" ht="11.25" customHeight="1">
      <c r="B613" s="25" t="s">
        <v>1129</v>
      </c>
      <c r="C613" s="32">
        <v>0</v>
      </c>
      <c r="D613" s="32">
        <v>8</v>
      </c>
      <c r="E613" s="32">
        <v>38</v>
      </c>
      <c r="F613" s="32">
        <v>59</v>
      </c>
      <c r="G613" s="32">
        <v>11</v>
      </c>
      <c r="H613" s="32">
        <v>9</v>
      </c>
      <c r="I613" s="32">
        <v>125</v>
      </c>
      <c r="J613" s="27"/>
      <c r="K613" s="27"/>
      <c r="L613" s="99"/>
    </row>
    <row r="614" spans="2:12" ht="11.25" customHeight="1">
      <c r="B614" s="25" t="s">
        <v>1131</v>
      </c>
      <c r="C614" s="32">
        <v>0</v>
      </c>
      <c r="D614" s="32">
        <v>10</v>
      </c>
      <c r="E614" s="32">
        <v>39</v>
      </c>
      <c r="F614" s="32">
        <v>55</v>
      </c>
      <c r="G614" s="32">
        <v>13</v>
      </c>
      <c r="H614" s="32">
        <v>9</v>
      </c>
      <c r="I614" s="32">
        <v>126</v>
      </c>
      <c r="J614" s="27"/>
      <c r="K614" s="27"/>
      <c r="L614" s="99"/>
    </row>
    <row r="615" spans="2:12" ht="11.25" customHeight="1">
      <c r="B615" s="25" t="s">
        <v>1133</v>
      </c>
      <c r="C615" s="32">
        <v>0</v>
      </c>
      <c r="D615" s="32">
        <v>10</v>
      </c>
      <c r="E615" s="32">
        <v>43</v>
      </c>
      <c r="F615" s="32">
        <v>53</v>
      </c>
      <c r="G615" s="32">
        <v>11</v>
      </c>
      <c r="H615" s="32">
        <v>7</v>
      </c>
      <c r="I615" s="32">
        <v>124</v>
      </c>
      <c r="J615" s="27"/>
      <c r="K615" s="27"/>
      <c r="L615" s="99"/>
    </row>
    <row r="616" spans="2:12" ht="11.25" customHeight="1">
      <c r="B616" s="25" t="s">
        <v>1137</v>
      </c>
      <c r="C616" s="32">
        <v>0</v>
      </c>
      <c r="D616" s="32">
        <v>10</v>
      </c>
      <c r="E616" s="32">
        <v>32</v>
      </c>
      <c r="F616" s="32">
        <v>62</v>
      </c>
      <c r="G616" s="32">
        <v>3</v>
      </c>
      <c r="H616" s="32">
        <v>8</v>
      </c>
      <c r="I616" s="32">
        <v>115</v>
      </c>
      <c r="J616" s="27"/>
      <c r="K616" s="27"/>
      <c r="L616" s="99"/>
    </row>
    <row r="617" spans="2:12" ht="11.25" customHeight="1">
      <c r="B617" s="25" t="s">
        <v>1140</v>
      </c>
      <c r="C617" s="32">
        <v>0</v>
      </c>
      <c r="D617" s="32">
        <v>10</v>
      </c>
      <c r="E617" s="32">
        <v>37</v>
      </c>
      <c r="F617" s="32">
        <v>56</v>
      </c>
      <c r="G617" s="32">
        <v>0</v>
      </c>
      <c r="H617" s="32">
        <v>0</v>
      </c>
      <c r="I617" s="32">
        <v>103</v>
      </c>
      <c r="J617" s="27"/>
      <c r="K617" s="27"/>
      <c r="L617" s="99"/>
    </row>
    <row r="618" spans="2:12" ht="11.25" customHeight="1">
      <c r="B618" s="25" t="s">
        <v>1143</v>
      </c>
      <c r="C618" s="32">
        <v>7</v>
      </c>
      <c r="D618" s="32">
        <v>9</v>
      </c>
      <c r="E618" s="32">
        <v>24</v>
      </c>
      <c r="F618" s="32">
        <v>48</v>
      </c>
      <c r="G618" s="32">
        <v>9</v>
      </c>
      <c r="H618" s="32">
        <v>4</v>
      </c>
      <c r="I618" s="32">
        <v>96</v>
      </c>
      <c r="J618" s="27"/>
      <c r="K618" s="27"/>
      <c r="L618" s="99"/>
    </row>
    <row r="619" spans="2:12">
      <c r="B619" s="25" t="s">
        <v>1146</v>
      </c>
      <c r="C619" s="32">
        <v>2</v>
      </c>
      <c r="D619" s="32">
        <v>9</v>
      </c>
      <c r="E619" s="32">
        <v>19</v>
      </c>
      <c r="F619" s="32">
        <v>65</v>
      </c>
      <c r="G619" s="32">
        <v>9</v>
      </c>
      <c r="H619" s="32">
        <v>0</v>
      </c>
      <c r="I619" s="32">
        <v>104</v>
      </c>
      <c r="J619" s="27"/>
      <c r="K619" s="27"/>
      <c r="L619" s="99"/>
    </row>
    <row r="620" spans="2:12">
      <c r="B620" s="25" t="s">
        <v>1153</v>
      </c>
      <c r="C620" s="32">
        <f>$C$219</f>
        <v>1</v>
      </c>
      <c r="D620" s="32">
        <v>8</v>
      </c>
      <c r="E620" s="32">
        <v>25</v>
      </c>
      <c r="F620" s="32">
        <v>50</v>
      </c>
      <c r="G620" s="32">
        <v>6</v>
      </c>
      <c r="H620" s="32">
        <v>2</v>
      </c>
      <c r="I620" s="32">
        <v>91</v>
      </c>
      <c r="J620" s="27"/>
      <c r="K620" s="27"/>
      <c r="L620" s="99"/>
    </row>
    <row r="621" spans="2:12">
      <c r="B621" s="25" t="s">
        <v>1161</v>
      </c>
      <c r="C621" s="32">
        <v>1</v>
      </c>
      <c r="D621" s="32">
        <v>2</v>
      </c>
      <c r="E621" s="32">
        <v>38</v>
      </c>
      <c r="F621" s="32">
        <v>54</v>
      </c>
      <c r="G621" s="32">
        <v>8</v>
      </c>
      <c r="H621" s="32">
        <v>4</v>
      </c>
      <c r="I621" s="32">
        <v>107</v>
      </c>
      <c r="J621" s="27"/>
      <c r="K621" s="27"/>
      <c r="L621" s="99"/>
    </row>
    <row r="622" spans="2:12">
      <c r="B622" s="25" t="s">
        <v>1171</v>
      </c>
      <c r="C622" s="32">
        <v>3</v>
      </c>
      <c r="D622" s="32">
        <v>17</v>
      </c>
      <c r="E622" s="32">
        <v>25</v>
      </c>
      <c r="F622" s="32">
        <v>49</v>
      </c>
      <c r="G622" s="32">
        <v>7</v>
      </c>
      <c r="H622" s="32">
        <v>1</v>
      </c>
      <c r="I622" s="32">
        <v>102</v>
      </c>
    </row>
    <row r="623" spans="2:12">
      <c r="B623" s="25" t="s">
        <v>1176</v>
      </c>
      <c r="C623" s="32">
        <v>0</v>
      </c>
      <c r="D623" s="32">
        <v>7</v>
      </c>
      <c r="E623" s="32">
        <v>29</v>
      </c>
      <c r="F623" s="32">
        <v>49</v>
      </c>
      <c r="G623" s="32">
        <v>3</v>
      </c>
      <c r="H623" s="32">
        <v>2</v>
      </c>
      <c r="I623" s="32">
        <v>90</v>
      </c>
    </row>
    <row r="624" spans="2:12">
      <c r="B624" s="25" t="s">
        <v>1179</v>
      </c>
      <c r="C624" s="32">
        <v>0</v>
      </c>
      <c r="D624" s="32">
        <v>11</v>
      </c>
      <c r="E624" s="32">
        <v>28</v>
      </c>
      <c r="F624" s="32">
        <v>56</v>
      </c>
      <c r="G624" s="32">
        <v>9</v>
      </c>
      <c r="H624" s="32">
        <v>9</v>
      </c>
      <c r="I624" s="32">
        <v>113</v>
      </c>
    </row>
    <row r="625" spans="2:9">
      <c r="B625" s="25" t="s">
        <v>1181</v>
      </c>
      <c r="C625" s="32">
        <v>0</v>
      </c>
      <c r="D625" s="32">
        <v>9</v>
      </c>
      <c r="E625" s="32">
        <v>27</v>
      </c>
      <c r="F625" s="32">
        <v>56</v>
      </c>
      <c r="G625" s="32">
        <v>7</v>
      </c>
      <c r="H625" s="32">
        <v>2</v>
      </c>
      <c r="I625" s="32">
        <v>101</v>
      </c>
    </row>
    <row r="626" spans="2:9">
      <c r="B626" s="25" t="s">
        <v>1186</v>
      </c>
      <c r="C626" s="32">
        <v>0</v>
      </c>
      <c r="D626" s="32">
        <v>14</v>
      </c>
      <c r="E626" s="32">
        <v>34</v>
      </c>
      <c r="F626" s="32">
        <v>67</v>
      </c>
      <c r="G626" s="32">
        <v>5</v>
      </c>
      <c r="H626" s="32">
        <v>2</v>
      </c>
      <c r="I626" s="32">
        <v>122</v>
      </c>
    </row>
    <row r="627" spans="2:9">
      <c r="B627" s="25" t="s">
        <v>1188</v>
      </c>
      <c r="C627" s="32">
        <v>0</v>
      </c>
      <c r="D627" s="32">
        <v>19</v>
      </c>
      <c r="E627" s="32">
        <v>26</v>
      </c>
      <c r="F627" s="32">
        <v>54</v>
      </c>
      <c r="G627" s="32">
        <v>10</v>
      </c>
      <c r="H627" s="32">
        <v>2</v>
      </c>
      <c r="I627" s="32">
        <v>111</v>
      </c>
    </row>
    <row r="628" spans="2:9">
      <c r="B628" s="25" t="s">
        <v>1193</v>
      </c>
      <c r="C628" s="32">
        <v>0</v>
      </c>
      <c r="D628" s="32">
        <v>12</v>
      </c>
      <c r="E628" s="32">
        <v>25</v>
      </c>
      <c r="F628" s="32">
        <v>54</v>
      </c>
      <c r="G628" s="32">
        <v>9</v>
      </c>
      <c r="H628" s="32">
        <v>1</v>
      </c>
      <c r="I628" s="32">
        <v>101</v>
      </c>
    </row>
    <row r="629" spans="2:9">
      <c r="B629" s="25" t="s">
        <v>1196</v>
      </c>
      <c r="C629" s="32">
        <v>2</v>
      </c>
      <c r="D629" s="32">
        <v>6</v>
      </c>
      <c r="E629" s="32">
        <v>23</v>
      </c>
      <c r="F629" s="32">
        <v>57</v>
      </c>
      <c r="G629" s="32">
        <v>6</v>
      </c>
      <c r="H629" s="32">
        <v>7</v>
      </c>
      <c r="I629" s="32">
        <v>101</v>
      </c>
    </row>
    <row r="630" spans="2:9">
      <c r="B630" s="25" t="s">
        <v>1199</v>
      </c>
      <c r="C630" s="32">
        <v>4</v>
      </c>
      <c r="D630" s="32">
        <v>15</v>
      </c>
      <c r="E630" s="32">
        <v>17</v>
      </c>
      <c r="F630" s="32">
        <v>50</v>
      </c>
      <c r="G630" s="32">
        <v>7</v>
      </c>
      <c r="H630" s="32">
        <v>1</v>
      </c>
      <c r="I630" s="32">
        <v>94</v>
      </c>
    </row>
    <row r="631" spans="2:9">
      <c r="B631" s="25" t="s">
        <v>1203</v>
      </c>
      <c r="C631" s="32">
        <v>2</v>
      </c>
      <c r="D631" s="32">
        <v>10</v>
      </c>
      <c r="E631" s="32">
        <v>26</v>
      </c>
      <c r="F631" s="32">
        <v>41</v>
      </c>
      <c r="G631" s="32">
        <v>4</v>
      </c>
      <c r="H631" s="32">
        <v>4</v>
      </c>
      <c r="I631" s="32">
        <v>87</v>
      </c>
    </row>
    <row r="632" spans="2:9">
      <c r="B632" s="25" t="s">
        <v>1206</v>
      </c>
      <c r="C632" s="32">
        <v>2</v>
      </c>
      <c r="D632" s="32">
        <v>8</v>
      </c>
      <c r="E632" s="32">
        <v>19</v>
      </c>
      <c r="F632" s="32">
        <v>43</v>
      </c>
      <c r="G632" s="32">
        <v>10</v>
      </c>
      <c r="H632" s="32">
        <v>5</v>
      </c>
      <c r="I632" s="32">
        <v>87</v>
      </c>
    </row>
    <row r="633" spans="2:9">
      <c r="B633" s="25" t="s">
        <v>1208</v>
      </c>
      <c r="C633" s="32">
        <v>3</v>
      </c>
      <c r="D633" s="32">
        <v>14</v>
      </c>
      <c r="E633" s="32">
        <v>21</v>
      </c>
      <c r="F633" s="32">
        <v>45</v>
      </c>
      <c r="G633" s="32">
        <v>5</v>
      </c>
      <c r="H633" s="32">
        <v>1</v>
      </c>
      <c r="I633" s="32">
        <v>89</v>
      </c>
    </row>
    <row r="634" spans="2:9">
      <c r="B634" s="25" t="s">
        <v>1213</v>
      </c>
      <c r="C634" s="32">
        <v>0</v>
      </c>
      <c r="D634" s="32">
        <v>6</v>
      </c>
      <c r="E634" s="32">
        <v>17</v>
      </c>
      <c r="F634" s="32">
        <v>44</v>
      </c>
      <c r="G634" s="32">
        <v>7</v>
      </c>
      <c r="H634" s="32">
        <v>5</v>
      </c>
      <c r="I634" s="32">
        <v>79</v>
      </c>
    </row>
    <row r="635" spans="2:9">
      <c r="B635" s="25" t="s">
        <v>1214</v>
      </c>
      <c r="C635" s="32">
        <v>1</v>
      </c>
      <c r="D635" s="32">
        <v>4</v>
      </c>
      <c r="E635" s="32">
        <v>23</v>
      </c>
      <c r="F635" s="32">
        <v>46</v>
      </c>
      <c r="G635" s="32">
        <v>6</v>
      </c>
      <c r="H635" s="32">
        <v>2</v>
      </c>
      <c r="I635" s="32">
        <v>81</v>
      </c>
    </row>
    <row r="636" spans="2:9">
      <c r="B636" s="25" t="s">
        <v>1217</v>
      </c>
      <c r="C636" s="32">
        <v>1</v>
      </c>
      <c r="D636" s="32">
        <v>6</v>
      </c>
      <c r="E636" s="32">
        <v>21</v>
      </c>
      <c r="F636" s="32">
        <v>38</v>
      </c>
      <c r="G636" s="32">
        <v>7</v>
      </c>
      <c r="H636" s="32">
        <v>3</v>
      </c>
      <c r="I636" s="32">
        <v>75</v>
      </c>
    </row>
    <row r="637" spans="2:9">
      <c r="B637" s="25" t="s">
        <v>1221</v>
      </c>
      <c r="C637" s="32">
        <v>1</v>
      </c>
      <c r="D637" s="32">
        <v>4</v>
      </c>
      <c r="E637" s="32">
        <v>23</v>
      </c>
      <c r="F637" s="32">
        <v>34</v>
      </c>
      <c r="G637" s="32">
        <v>9</v>
      </c>
      <c r="H637" s="32">
        <v>3</v>
      </c>
      <c r="I637" s="32">
        <v>73</v>
      </c>
    </row>
    <row r="638" spans="2:9">
      <c r="B638" s="25" t="s">
        <v>1224</v>
      </c>
      <c r="C638" s="32">
        <v>4</v>
      </c>
      <c r="D638" s="32">
        <v>7</v>
      </c>
      <c r="E638" s="32">
        <v>27</v>
      </c>
      <c r="F638" s="32">
        <v>45</v>
      </c>
      <c r="G638" s="32">
        <v>13</v>
      </c>
      <c r="H638" s="32">
        <v>5</v>
      </c>
      <c r="I638" s="32">
        <v>97</v>
      </c>
    </row>
    <row r="639" spans="2:9">
      <c r="B639" s="25" t="s">
        <v>1228</v>
      </c>
      <c r="C639" s="32">
        <f>$C$219</f>
        <v>1</v>
      </c>
      <c r="D639" s="32">
        <v>4</v>
      </c>
      <c r="E639" s="32">
        <v>22</v>
      </c>
      <c r="F639" s="32">
        <v>36</v>
      </c>
      <c r="G639" s="32">
        <f>$G$219</f>
        <v>6</v>
      </c>
      <c r="H639" s="32">
        <f>$H$219</f>
        <v>5</v>
      </c>
      <c r="I639" s="32">
        <v>80</v>
      </c>
    </row>
    <row r="640" spans="2:9">
      <c r="B640" s="368" t="s">
        <v>1231</v>
      </c>
      <c r="C640" s="32">
        <v>3</v>
      </c>
      <c r="D640" s="32">
        <v>7</v>
      </c>
      <c r="E640" s="32">
        <v>26</v>
      </c>
      <c r="F640" s="32">
        <v>50</v>
      </c>
      <c r="G640" s="32">
        <v>8</v>
      </c>
      <c r="H640" s="32">
        <v>6</v>
      </c>
      <c r="I640" s="32">
        <v>100</v>
      </c>
    </row>
    <row r="641" spans="1:12">
      <c r="B641" s="368" t="s">
        <v>1234</v>
      </c>
      <c r="C641" s="32">
        <v>0</v>
      </c>
      <c r="D641" s="32">
        <v>11</v>
      </c>
      <c r="E641" s="32">
        <v>20</v>
      </c>
      <c r="F641" s="32">
        <v>54</v>
      </c>
      <c r="G641" s="32">
        <v>3</v>
      </c>
      <c r="H641" s="32">
        <v>5</v>
      </c>
      <c r="I641" s="32">
        <v>93</v>
      </c>
    </row>
    <row r="642" spans="1:12">
      <c r="B642" s="368" t="s">
        <v>1238</v>
      </c>
      <c r="C642" s="32">
        <v>0</v>
      </c>
      <c r="D642" s="32">
        <v>9</v>
      </c>
      <c r="E642" s="32">
        <v>21</v>
      </c>
      <c r="F642" s="32">
        <v>65</v>
      </c>
      <c r="G642" s="32">
        <v>13</v>
      </c>
      <c r="H642" s="32">
        <v>2</v>
      </c>
      <c r="I642" s="32">
        <v>110</v>
      </c>
    </row>
    <row r="643" spans="1:12">
      <c r="B643" s="368" t="s">
        <v>1241</v>
      </c>
      <c r="C643" s="32">
        <v>0</v>
      </c>
      <c r="D643" s="32">
        <v>9</v>
      </c>
      <c r="E643" s="32">
        <v>33</v>
      </c>
      <c r="F643" s="32">
        <v>65</v>
      </c>
      <c r="G643" s="32">
        <v>5</v>
      </c>
      <c r="H643" s="32">
        <v>0</v>
      </c>
      <c r="I643" s="32">
        <v>112</v>
      </c>
    </row>
    <row r="644" spans="1:12">
      <c r="B644" s="368" t="s">
        <v>1244</v>
      </c>
      <c r="C644" s="32">
        <v>0</v>
      </c>
      <c r="D644" s="32">
        <v>10</v>
      </c>
      <c r="E644" s="32">
        <v>22</v>
      </c>
      <c r="F644" s="32">
        <v>45</v>
      </c>
      <c r="G644" s="32">
        <v>6</v>
      </c>
      <c r="H644" s="32">
        <v>6</v>
      </c>
      <c r="I644" s="32">
        <v>89</v>
      </c>
    </row>
    <row r="645" spans="1:12">
      <c r="B645" s="368" t="s">
        <v>1247</v>
      </c>
      <c r="C645" s="32">
        <v>0</v>
      </c>
      <c r="D645" s="32">
        <v>3</v>
      </c>
      <c r="E645" s="32">
        <v>20</v>
      </c>
      <c r="F645" s="32">
        <v>51</v>
      </c>
      <c r="G645" s="32">
        <v>0</v>
      </c>
      <c r="H645" s="32">
        <v>0</v>
      </c>
      <c r="I645" s="32">
        <v>74</v>
      </c>
    </row>
    <row r="646" spans="1:12">
      <c r="B646" s="368" t="s">
        <v>1249</v>
      </c>
      <c r="C646" s="32">
        <v>0</v>
      </c>
      <c r="D646" s="32">
        <v>5</v>
      </c>
      <c r="E646" s="32">
        <v>20</v>
      </c>
      <c r="F646" s="32">
        <v>45</v>
      </c>
      <c r="G646" s="32">
        <v>5</v>
      </c>
      <c r="H646" s="32">
        <v>4</v>
      </c>
      <c r="I646" s="32">
        <v>79</v>
      </c>
    </row>
    <row r="647" spans="1:12">
      <c r="B647" s="368" t="s">
        <v>1251</v>
      </c>
      <c r="C647" s="32">
        <v>0</v>
      </c>
      <c r="D647" s="32">
        <v>5</v>
      </c>
      <c r="E647" s="32">
        <v>26</v>
      </c>
      <c r="F647" s="32">
        <v>31</v>
      </c>
      <c r="G647" s="32">
        <v>2</v>
      </c>
      <c r="H647" s="32">
        <v>3</v>
      </c>
      <c r="I647" s="32">
        <v>67</v>
      </c>
    </row>
    <row r="648" spans="1:12">
      <c r="B648" s="368" t="s">
        <v>1253</v>
      </c>
      <c r="C648" s="32">
        <v>0</v>
      </c>
      <c r="D648" s="32">
        <v>4</v>
      </c>
      <c r="E648" s="32">
        <v>33</v>
      </c>
      <c r="F648" s="32">
        <v>48</v>
      </c>
      <c r="G648" s="32">
        <v>7</v>
      </c>
      <c r="H648" s="32">
        <v>4</v>
      </c>
      <c r="I648" s="32">
        <v>96</v>
      </c>
    </row>
    <row r="649" spans="1:12">
      <c r="B649" s="368" t="s">
        <v>1255</v>
      </c>
      <c r="C649" s="32">
        <v>0</v>
      </c>
      <c r="D649" s="32">
        <v>7</v>
      </c>
      <c r="E649" s="32">
        <v>35</v>
      </c>
      <c r="F649" s="32">
        <v>67</v>
      </c>
      <c r="G649" s="32">
        <v>10</v>
      </c>
      <c r="H649" s="32">
        <v>4</v>
      </c>
      <c r="I649" s="32">
        <v>123</v>
      </c>
    </row>
    <row r="650" spans="1:12">
      <c r="B650" s="368" t="s">
        <v>1257</v>
      </c>
      <c r="C650" s="32">
        <v>0</v>
      </c>
      <c r="D650" s="32">
        <v>5</v>
      </c>
      <c r="E650" s="32">
        <v>34</v>
      </c>
      <c r="F650" s="32">
        <v>69</v>
      </c>
      <c r="G650" s="32">
        <v>5</v>
      </c>
      <c r="H650" s="32">
        <v>8</v>
      </c>
      <c r="I650" s="32">
        <v>121</v>
      </c>
    </row>
    <row r="651" spans="1:12">
      <c r="B651" s="389" t="s">
        <v>1259</v>
      </c>
      <c r="C651" s="390">
        <v>0</v>
      </c>
      <c r="D651" s="390">
        <v>11</v>
      </c>
      <c r="E651" s="390">
        <v>38</v>
      </c>
      <c r="F651" s="390">
        <v>73</v>
      </c>
      <c r="G651" s="390">
        <v>4</v>
      </c>
      <c r="H651" s="390">
        <v>3</v>
      </c>
      <c r="I651" s="390">
        <v>129</v>
      </c>
      <c r="J651" s="27"/>
      <c r="K651" s="27"/>
      <c r="L651" s="99"/>
    </row>
    <row r="652" spans="1:12">
      <c r="B652" s="389" t="s">
        <v>1262</v>
      </c>
      <c r="C652" s="390">
        <v>1</v>
      </c>
      <c r="D652" s="390">
        <v>6</v>
      </c>
      <c r="E652" s="390">
        <v>32</v>
      </c>
      <c r="F652" s="390">
        <v>64</v>
      </c>
      <c r="G652" s="390">
        <v>2</v>
      </c>
      <c r="H652" s="390">
        <v>0</v>
      </c>
      <c r="I652" s="390">
        <v>105</v>
      </c>
      <c r="J652" s="27"/>
      <c r="K652" s="27"/>
      <c r="L652" s="99"/>
    </row>
    <row r="653" spans="1:12">
      <c r="B653" s="389" t="s">
        <v>1263</v>
      </c>
      <c r="C653" s="390">
        <v>0</v>
      </c>
      <c r="D653" s="390">
        <v>5</v>
      </c>
      <c r="E653" s="390">
        <v>19</v>
      </c>
      <c r="F653" s="390">
        <v>60</v>
      </c>
      <c r="G653" s="390">
        <v>5</v>
      </c>
      <c r="H653" s="390">
        <v>1</v>
      </c>
      <c r="I653" s="390">
        <v>90</v>
      </c>
      <c r="J653" s="27"/>
      <c r="K653" s="27"/>
      <c r="L653" s="99"/>
    </row>
    <row r="654" spans="1:12">
      <c r="B654" s="389" t="s">
        <v>1267</v>
      </c>
      <c r="C654" s="390">
        <f>$C$219</f>
        <v>1</v>
      </c>
      <c r="D654" s="390">
        <f>$D$219</f>
        <v>5</v>
      </c>
      <c r="E654" s="390">
        <f>$E$219</f>
        <v>24</v>
      </c>
      <c r="F654" s="390">
        <f>$F$219</f>
        <v>55</v>
      </c>
      <c r="G654" s="390">
        <f>$G$219</f>
        <v>6</v>
      </c>
      <c r="H654" s="390">
        <f>$H$219</f>
        <v>5</v>
      </c>
      <c r="I654" s="390">
        <f>$I$219</f>
        <v>96</v>
      </c>
      <c r="J654" s="27"/>
      <c r="K654" s="27"/>
      <c r="L654" s="99"/>
    </row>
    <row r="655" spans="1:12">
      <c r="B655" s="45"/>
      <c r="C655" s="47"/>
      <c r="D655" s="369"/>
      <c r="E655" s="369"/>
      <c r="F655" s="369"/>
      <c r="G655" s="369"/>
      <c r="H655" s="47"/>
      <c r="I655" s="47"/>
      <c r="J655" s="27"/>
      <c r="K655" s="27"/>
      <c r="L655" s="99"/>
    </row>
    <row r="656" spans="1:12">
      <c r="A656" s="136"/>
      <c r="B656" s="33" t="s">
        <v>511</v>
      </c>
      <c r="C656" s="34" t="e">
        <f>SUM(C654-C653)/C653</f>
        <v>#DIV/0!</v>
      </c>
      <c r="D656" s="34">
        <f t="shared" ref="D656:I656" si="1">SUM(D654-D653)/D653</f>
        <v>0</v>
      </c>
      <c r="E656" s="34">
        <f>SUM(E654-E653)/E653</f>
        <v>0.26315789473684209</v>
      </c>
      <c r="F656" s="34">
        <f t="shared" si="1"/>
        <v>-8.3333333333333329E-2</v>
      </c>
      <c r="G656" s="34">
        <f t="shared" si="1"/>
        <v>0.2</v>
      </c>
      <c r="H656" s="34">
        <f t="shared" si="1"/>
        <v>4</v>
      </c>
      <c r="I656" s="34">
        <f t="shared" si="1"/>
        <v>6.6666666666666666E-2</v>
      </c>
      <c r="J656" s="27"/>
      <c r="K656" s="27"/>
      <c r="L656" s="99"/>
    </row>
    <row r="657" spans="1:12">
      <c r="A657" s="136"/>
      <c r="B657" s="33" t="s">
        <v>512</v>
      </c>
      <c r="C657" s="34" t="e">
        <f>SUM(C654-C651)/C651</f>
        <v>#DIV/0!</v>
      </c>
      <c r="D657" s="34">
        <f t="shared" ref="D657:I657" si="2">SUM(D654-D651)/D651</f>
        <v>-0.54545454545454541</v>
      </c>
      <c r="E657" s="34">
        <f t="shared" si="2"/>
        <v>-0.36842105263157893</v>
      </c>
      <c r="F657" s="34">
        <f>SUM(F654-F651)/F651</f>
        <v>-0.24657534246575341</v>
      </c>
      <c r="G657" s="34">
        <f t="shared" si="2"/>
        <v>0.5</v>
      </c>
      <c r="H657" s="34">
        <f t="shared" si="2"/>
        <v>0.66666666666666663</v>
      </c>
      <c r="I657" s="34">
        <f t="shared" si="2"/>
        <v>-0.2558139534883721</v>
      </c>
      <c r="J657" s="27"/>
      <c r="K657" s="27"/>
      <c r="L657" s="99"/>
    </row>
    <row r="658" spans="1:12">
      <c r="A658" s="136"/>
      <c r="D658" s="14"/>
      <c r="E658" s="14"/>
      <c r="F658" s="14"/>
      <c r="G658" s="14"/>
      <c r="H658" s="14"/>
      <c r="I658" s="14"/>
      <c r="J658" s="27"/>
      <c r="K658" s="27"/>
      <c r="L658" s="99"/>
    </row>
    <row r="659" spans="1:12">
      <c r="A659" s="136"/>
      <c r="D659" s="14"/>
      <c r="E659" s="14"/>
      <c r="F659" s="14"/>
      <c r="G659" s="14"/>
      <c r="H659" s="14"/>
      <c r="I659" s="14"/>
      <c r="J659" s="27"/>
      <c r="K659" s="27"/>
      <c r="L659" s="99"/>
    </row>
    <row r="660" spans="1:12" ht="33.75">
      <c r="A660" s="135" t="s">
        <v>162</v>
      </c>
      <c r="B660" s="25" t="s">
        <v>186</v>
      </c>
      <c r="C660" s="97" t="s">
        <v>1068</v>
      </c>
      <c r="D660" s="103" t="s">
        <v>1069</v>
      </c>
      <c r="E660" s="103" t="s">
        <v>1070</v>
      </c>
      <c r="F660" s="103" t="s">
        <v>1110</v>
      </c>
      <c r="G660" s="97" t="s">
        <v>1111</v>
      </c>
      <c r="H660" s="97" t="s">
        <v>1112</v>
      </c>
      <c r="I660" s="103" t="s">
        <v>160</v>
      </c>
      <c r="J660" s="27"/>
      <c r="K660" s="27"/>
      <c r="L660" s="99"/>
    </row>
    <row r="661" spans="1:12">
      <c r="A661" s="136"/>
      <c r="B661" s="25" t="s">
        <v>187</v>
      </c>
      <c r="C661" s="31">
        <v>0</v>
      </c>
      <c r="D661" s="31">
        <v>35</v>
      </c>
      <c r="E661" s="31">
        <v>70</v>
      </c>
      <c r="F661" s="31">
        <v>76</v>
      </c>
      <c r="G661" s="32">
        <v>0</v>
      </c>
      <c r="H661" s="32">
        <v>0</v>
      </c>
      <c r="I661" s="31">
        <v>181</v>
      </c>
      <c r="J661" s="27"/>
      <c r="K661" s="27"/>
      <c r="L661" s="99"/>
    </row>
    <row r="662" spans="1:12">
      <c r="A662" s="136"/>
      <c r="B662" s="25" t="s">
        <v>188</v>
      </c>
      <c r="C662" s="31">
        <v>0</v>
      </c>
      <c r="D662" s="32">
        <v>27</v>
      </c>
      <c r="E662" s="32">
        <v>72</v>
      </c>
      <c r="F662" s="32">
        <v>61</v>
      </c>
      <c r="G662" s="32">
        <v>0</v>
      </c>
      <c r="H662" s="32">
        <v>0</v>
      </c>
      <c r="I662" s="32">
        <v>160</v>
      </c>
      <c r="J662" s="27"/>
      <c r="K662" s="27"/>
      <c r="L662" s="99"/>
    </row>
    <row r="663" spans="1:12">
      <c r="A663" s="136"/>
      <c r="B663" s="25" t="s">
        <v>189</v>
      </c>
      <c r="C663" s="31">
        <v>0</v>
      </c>
      <c r="D663" s="32">
        <v>18</v>
      </c>
      <c r="E663" s="32">
        <v>66</v>
      </c>
      <c r="F663" s="32">
        <v>63</v>
      </c>
      <c r="G663" s="32">
        <v>0</v>
      </c>
      <c r="H663" s="32">
        <v>0</v>
      </c>
      <c r="I663" s="32">
        <v>147</v>
      </c>
      <c r="J663" s="27"/>
      <c r="K663" s="27"/>
      <c r="L663" s="99"/>
    </row>
    <row r="664" spans="1:12">
      <c r="A664" s="136"/>
      <c r="B664" s="25" t="s">
        <v>190</v>
      </c>
      <c r="C664" s="31">
        <v>0</v>
      </c>
      <c r="D664" s="32">
        <v>21</v>
      </c>
      <c r="E664" s="32">
        <v>48</v>
      </c>
      <c r="F664" s="32">
        <v>70</v>
      </c>
      <c r="G664" s="32">
        <v>0</v>
      </c>
      <c r="H664" s="32">
        <v>0</v>
      </c>
      <c r="I664" s="32">
        <v>139</v>
      </c>
      <c r="J664" s="27"/>
      <c r="K664" s="27"/>
      <c r="L664" s="99"/>
    </row>
    <row r="665" spans="1:12">
      <c r="A665" s="136"/>
      <c r="B665" s="25" t="s">
        <v>191</v>
      </c>
      <c r="C665" s="31">
        <v>0</v>
      </c>
      <c r="D665" s="32">
        <v>31</v>
      </c>
      <c r="E665" s="32">
        <v>46</v>
      </c>
      <c r="F665" s="32">
        <v>67</v>
      </c>
      <c r="G665" s="32">
        <v>0</v>
      </c>
      <c r="H665" s="32">
        <v>0</v>
      </c>
      <c r="I665" s="32">
        <v>144</v>
      </c>
      <c r="J665" s="27"/>
      <c r="K665" s="27"/>
      <c r="L665" s="99"/>
    </row>
    <row r="666" spans="1:12">
      <c r="A666" s="136"/>
      <c r="B666" s="25" t="s">
        <v>192</v>
      </c>
      <c r="C666" s="31">
        <v>0</v>
      </c>
      <c r="D666" s="32">
        <v>30</v>
      </c>
      <c r="E666" s="32">
        <v>53</v>
      </c>
      <c r="F666" s="32">
        <v>56</v>
      </c>
      <c r="G666" s="32">
        <v>0</v>
      </c>
      <c r="H666" s="32">
        <v>0</v>
      </c>
      <c r="I666" s="32">
        <v>139</v>
      </c>
      <c r="J666" s="27"/>
      <c r="K666" s="27"/>
      <c r="L666" s="99"/>
    </row>
    <row r="667" spans="1:12">
      <c r="A667" s="136"/>
      <c r="B667" s="25" t="s">
        <v>193</v>
      </c>
      <c r="C667" s="31">
        <v>0</v>
      </c>
      <c r="D667" s="32">
        <v>42</v>
      </c>
      <c r="E667" s="32">
        <v>71</v>
      </c>
      <c r="F667" s="32">
        <v>65</v>
      </c>
      <c r="G667" s="32">
        <v>0</v>
      </c>
      <c r="H667" s="32">
        <v>0</v>
      </c>
      <c r="I667" s="32">
        <v>178</v>
      </c>
      <c r="J667" s="27"/>
      <c r="K667" s="27"/>
      <c r="L667" s="99"/>
    </row>
    <row r="668" spans="1:12">
      <c r="A668" s="136"/>
      <c r="B668" s="25" t="s">
        <v>194</v>
      </c>
      <c r="C668" s="31">
        <v>0</v>
      </c>
      <c r="D668" s="32">
        <v>36</v>
      </c>
      <c r="E668" s="32">
        <v>81</v>
      </c>
      <c r="F668" s="32">
        <v>65</v>
      </c>
      <c r="G668" s="32">
        <v>0</v>
      </c>
      <c r="H668" s="32">
        <v>0</v>
      </c>
      <c r="I668" s="32">
        <v>182</v>
      </c>
      <c r="J668" s="27"/>
      <c r="K668" s="27"/>
      <c r="L668" s="99"/>
    </row>
    <row r="669" spans="1:12">
      <c r="A669" s="136"/>
      <c r="B669" s="25" t="s">
        <v>195</v>
      </c>
      <c r="C669" s="31">
        <v>0</v>
      </c>
      <c r="D669" s="32">
        <v>29</v>
      </c>
      <c r="E669" s="32">
        <v>62</v>
      </c>
      <c r="F669" s="32">
        <v>29</v>
      </c>
      <c r="G669" s="32">
        <v>0</v>
      </c>
      <c r="H669" s="32">
        <v>0</v>
      </c>
      <c r="I669" s="32">
        <v>120</v>
      </c>
      <c r="J669" s="27"/>
      <c r="K669" s="27"/>
      <c r="L669" s="99"/>
    </row>
    <row r="670" spans="1:12">
      <c r="A670" s="136"/>
      <c r="B670" s="25" t="s">
        <v>196</v>
      </c>
      <c r="C670" s="31">
        <v>0</v>
      </c>
      <c r="D670" s="32">
        <v>40</v>
      </c>
      <c r="E670" s="32">
        <v>61</v>
      </c>
      <c r="F670" s="32">
        <v>44</v>
      </c>
      <c r="G670" s="32">
        <v>0</v>
      </c>
      <c r="H670" s="32">
        <v>0</v>
      </c>
      <c r="I670" s="32">
        <v>145</v>
      </c>
      <c r="J670" s="27"/>
      <c r="K670" s="27"/>
      <c r="L670" s="99"/>
    </row>
    <row r="671" spans="1:12">
      <c r="A671" s="136"/>
      <c r="B671" s="25" t="s">
        <v>197</v>
      </c>
      <c r="C671" s="31">
        <v>0</v>
      </c>
      <c r="D671" s="32">
        <v>45</v>
      </c>
      <c r="E671" s="32">
        <v>67</v>
      </c>
      <c r="F671" s="32">
        <v>52</v>
      </c>
      <c r="G671" s="32">
        <v>0</v>
      </c>
      <c r="H671" s="32">
        <v>0</v>
      </c>
      <c r="I671" s="32">
        <v>164</v>
      </c>
      <c r="J671" s="27"/>
      <c r="K671" s="27"/>
      <c r="L671" s="99"/>
    </row>
    <row r="672" spans="1:12">
      <c r="A672" s="136"/>
      <c r="B672" s="25" t="s">
        <v>198</v>
      </c>
      <c r="C672" s="31">
        <v>0</v>
      </c>
      <c r="D672" s="32">
        <v>26</v>
      </c>
      <c r="E672" s="32">
        <v>34</v>
      </c>
      <c r="F672" s="32">
        <v>24</v>
      </c>
      <c r="G672" s="32">
        <v>0</v>
      </c>
      <c r="H672" s="32">
        <v>0</v>
      </c>
      <c r="I672" s="32">
        <v>84</v>
      </c>
      <c r="J672" s="27"/>
      <c r="K672" s="27"/>
      <c r="L672" s="99"/>
    </row>
    <row r="673" spans="1:12">
      <c r="A673" s="136"/>
      <c r="B673" s="25" t="s">
        <v>199</v>
      </c>
      <c r="C673" s="31">
        <v>0</v>
      </c>
      <c r="D673" s="32">
        <v>38</v>
      </c>
      <c r="E673" s="32">
        <v>52</v>
      </c>
      <c r="F673" s="32">
        <v>56</v>
      </c>
      <c r="G673" s="32">
        <v>0</v>
      </c>
      <c r="H673" s="32">
        <v>0</v>
      </c>
      <c r="I673" s="32">
        <v>146</v>
      </c>
      <c r="J673" s="27"/>
      <c r="K673" s="27"/>
      <c r="L673" s="99"/>
    </row>
    <row r="674" spans="1:12">
      <c r="A674" s="136"/>
      <c r="B674" s="25" t="s">
        <v>200</v>
      </c>
      <c r="C674" s="31">
        <v>0</v>
      </c>
      <c r="D674" s="32">
        <v>48</v>
      </c>
      <c r="E674" s="32">
        <v>64</v>
      </c>
      <c r="F674" s="32">
        <v>61</v>
      </c>
      <c r="G674" s="32">
        <v>0</v>
      </c>
      <c r="H674" s="32">
        <v>0</v>
      </c>
      <c r="I674" s="32">
        <v>173</v>
      </c>
      <c r="J674" s="27"/>
      <c r="K674" s="27"/>
      <c r="L674" s="99"/>
    </row>
    <row r="675" spans="1:12">
      <c r="A675" s="136"/>
      <c r="B675" s="25" t="s">
        <v>201</v>
      </c>
      <c r="C675" s="31">
        <v>0</v>
      </c>
      <c r="D675" s="32">
        <v>43</v>
      </c>
      <c r="E675" s="32">
        <v>52</v>
      </c>
      <c r="F675" s="32">
        <v>48</v>
      </c>
      <c r="G675" s="32">
        <v>0</v>
      </c>
      <c r="H675" s="32">
        <v>0</v>
      </c>
      <c r="I675" s="32">
        <v>143</v>
      </c>
      <c r="J675" s="27"/>
      <c r="K675" s="27"/>
      <c r="L675" s="99"/>
    </row>
    <row r="676" spans="1:12">
      <c r="A676" s="136"/>
      <c r="B676" s="25" t="s">
        <v>202</v>
      </c>
      <c r="C676" s="31">
        <v>0</v>
      </c>
      <c r="D676" s="32">
        <v>44</v>
      </c>
      <c r="E676" s="32">
        <v>75</v>
      </c>
      <c r="F676" s="32">
        <v>51</v>
      </c>
      <c r="G676" s="32">
        <v>0</v>
      </c>
      <c r="H676" s="32">
        <v>0</v>
      </c>
      <c r="I676" s="32">
        <v>170</v>
      </c>
      <c r="J676" s="27"/>
      <c r="K676" s="27"/>
      <c r="L676" s="99"/>
    </row>
    <row r="677" spans="1:12">
      <c r="A677" s="136"/>
      <c r="B677" s="25" t="s">
        <v>203</v>
      </c>
      <c r="C677" s="31">
        <v>0</v>
      </c>
      <c r="D677" s="32">
        <v>44</v>
      </c>
      <c r="E677" s="32">
        <v>80</v>
      </c>
      <c r="F677" s="32">
        <v>52</v>
      </c>
      <c r="G677" s="32">
        <v>0</v>
      </c>
      <c r="H677" s="32">
        <v>0</v>
      </c>
      <c r="I677" s="32">
        <v>176</v>
      </c>
      <c r="J677" s="27"/>
      <c r="K677" s="27"/>
      <c r="L677" s="99"/>
    </row>
    <row r="678" spans="1:12">
      <c r="B678" s="25" t="s">
        <v>204</v>
      </c>
      <c r="C678" s="31">
        <v>0</v>
      </c>
      <c r="D678" s="32">
        <v>39</v>
      </c>
      <c r="E678" s="32">
        <v>62</v>
      </c>
      <c r="F678" s="32">
        <v>59</v>
      </c>
      <c r="G678" s="32">
        <v>0</v>
      </c>
      <c r="H678" s="32">
        <v>0</v>
      </c>
      <c r="I678" s="32">
        <v>160</v>
      </c>
      <c r="J678" s="27"/>
      <c r="K678" s="27"/>
      <c r="L678" s="99"/>
    </row>
    <row r="679" spans="1:12">
      <c r="B679" s="25" t="s">
        <v>205</v>
      </c>
      <c r="C679" s="31">
        <v>0</v>
      </c>
      <c r="D679" s="32">
        <v>42</v>
      </c>
      <c r="E679" s="32">
        <v>68</v>
      </c>
      <c r="F679" s="32">
        <v>56</v>
      </c>
      <c r="G679" s="32">
        <v>0</v>
      </c>
      <c r="H679" s="32">
        <v>0</v>
      </c>
      <c r="I679" s="32">
        <v>166</v>
      </c>
      <c r="J679" s="27"/>
      <c r="K679" s="27"/>
      <c r="L679" s="99"/>
    </row>
    <row r="680" spans="1:12">
      <c r="B680" s="25" t="s">
        <v>206</v>
      </c>
      <c r="C680" s="31">
        <v>0</v>
      </c>
      <c r="D680" s="32">
        <v>31</v>
      </c>
      <c r="E680" s="32">
        <v>68</v>
      </c>
      <c r="F680" s="32">
        <v>48</v>
      </c>
      <c r="G680" s="32">
        <v>0</v>
      </c>
      <c r="H680" s="32">
        <v>0</v>
      </c>
      <c r="I680" s="32">
        <v>147</v>
      </c>
      <c r="J680" s="27"/>
      <c r="K680" s="27"/>
      <c r="L680" s="99"/>
    </row>
    <row r="681" spans="1:12">
      <c r="B681" s="25" t="s">
        <v>207</v>
      </c>
      <c r="C681" s="31">
        <v>0</v>
      </c>
      <c r="D681" s="32">
        <v>32</v>
      </c>
      <c r="E681" s="32">
        <v>76</v>
      </c>
      <c r="F681" s="32">
        <v>56</v>
      </c>
      <c r="G681" s="32">
        <v>0</v>
      </c>
      <c r="H681" s="32">
        <v>0</v>
      </c>
      <c r="I681" s="32">
        <v>164</v>
      </c>
      <c r="J681" s="27"/>
      <c r="K681" s="27"/>
      <c r="L681" s="99"/>
    </row>
    <row r="682" spans="1:12">
      <c r="B682" s="25" t="s">
        <v>208</v>
      </c>
      <c r="C682" s="31">
        <v>0</v>
      </c>
      <c r="D682" s="32">
        <v>48</v>
      </c>
      <c r="E682" s="32">
        <v>88</v>
      </c>
      <c r="F682" s="32">
        <v>59</v>
      </c>
      <c r="G682" s="32">
        <v>0</v>
      </c>
      <c r="H682" s="32">
        <v>0</v>
      </c>
      <c r="I682" s="32">
        <v>195</v>
      </c>
      <c r="J682" s="27"/>
      <c r="K682" s="27"/>
      <c r="L682" s="99"/>
    </row>
    <row r="683" spans="1:12">
      <c r="B683" s="25" t="s">
        <v>209</v>
      </c>
      <c r="C683" s="31">
        <v>0</v>
      </c>
      <c r="D683" s="32">
        <v>37</v>
      </c>
      <c r="E683" s="32">
        <v>63</v>
      </c>
      <c r="F683" s="32">
        <v>82</v>
      </c>
      <c r="G683" s="32">
        <v>0</v>
      </c>
      <c r="H683" s="32">
        <v>0</v>
      </c>
      <c r="I683" s="32">
        <v>182</v>
      </c>
      <c r="J683" s="27"/>
      <c r="K683" s="27"/>
      <c r="L683" s="99"/>
    </row>
    <row r="684" spans="1:12">
      <c r="B684" s="25" t="s">
        <v>210</v>
      </c>
      <c r="C684" s="31">
        <v>0</v>
      </c>
      <c r="D684" s="32">
        <v>29</v>
      </c>
      <c r="E684" s="32">
        <v>68</v>
      </c>
      <c r="F684" s="32">
        <v>67</v>
      </c>
      <c r="G684" s="32">
        <v>0</v>
      </c>
      <c r="H684" s="32">
        <v>0</v>
      </c>
      <c r="I684" s="32">
        <v>164</v>
      </c>
      <c r="J684" s="27"/>
      <c r="K684" s="27"/>
      <c r="L684" s="99"/>
    </row>
    <row r="685" spans="1:12">
      <c r="B685" s="25" t="s">
        <v>211</v>
      </c>
      <c r="C685" s="31">
        <v>0</v>
      </c>
      <c r="D685" s="32">
        <v>32</v>
      </c>
      <c r="E685" s="32">
        <v>62</v>
      </c>
      <c r="F685" s="32">
        <v>61</v>
      </c>
      <c r="G685" s="32">
        <v>0</v>
      </c>
      <c r="H685" s="32">
        <v>0</v>
      </c>
      <c r="I685" s="32">
        <v>155</v>
      </c>
      <c r="J685" s="27"/>
      <c r="K685" s="27"/>
      <c r="L685" s="99"/>
    </row>
    <row r="686" spans="1:12">
      <c r="B686" s="25" t="s">
        <v>212</v>
      </c>
      <c r="C686" s="31">
        <v>0</v>
      </c>
      <c r="D686" s="32">
        <v>40</v>
      </c>
      <c r="E686" s="32">
        <v>65</v>
      </c>
      <c r="F686" s="32">
        <v>58</v>
      </c>
      <c r="G686" s="32">
        <v>0</v>
      </c>
      <c r="H686" s="32">
        <v>0</v>
      </c>
      <c r="I686" s="32">
        <v>163</v>
      </c>
      <c r="J686" s="27"/>
      <c r="K686" s="27"/>
      <c r="L686" s="99"/>
    </row>
    <row r="687" spans="1:12">
      <c r="B687" s="25" t="s">
        <v>213</v>
      </c>
      <c r="C687" s="31">
        <v>0</v>
      </c>
      <c r="D687" s="32">
        <v>36</v>
      </c>
      <c r="E687" s="32">
        <v>58</v>
      </c>
      <c r="F687" s="32">
        <v>61</v>
      </c>
      <c r="G687" s="32">
        <v>0</v>
      </c>
      <c r="H687" s="32">
        <v>0</v>
      </c>
      <c r="I687" s="32">
        <v>155</v>
      </c>
      <c r="J687" s="27"/>
      <c r="K687" s="27"/>
      <c r="L687" s="99"/>
    </row>
    <row r="688" spans="1:12">
      <c r="B688" s="25" t="s">
        <v>214</v>
      </c>
      <c r="C688" s="31">
        <v>0</v>
      </c>
      <c r="D688" s="32">
        <v>36</v>
      </c>
      <c r="E688" s="32">
        <v>56</v>
      </c>
      <c r="F688" s="32">
        <v>81</v>
      </c>
      <c r="G688" s="32">
        <v>0</v>
      </c>
      <c r="H688" s="32">
        <v>0</v>
      </c>
      <c r="I688" s="32">
        <v>173</v>
      </c>
      <c r="J688" s="27"/>
      <c r="K688" s="27"/>
      <c r="L688" s="99"/>
    </row>
    <row r="689" spans="2:12">
      <c r="B689" s="25" t="s">
        <v>215</v>
      </c>
      <c r="C689" s="31">
        <v>0</v>
      </c>
      <c r="D689" s="32">
        <v>27</v>
      </c>
      <c r="E689" s="32">
        <v>50</v>
      </c>
      <c r="F689" s="32">
        <v>62</v>
      </c>
      <c r="G689" s="32">
        <v>0</v>
      </c>
      <c r="H689" s="32">
        <v>0</v>
      </c>
      <c r="I689" s="32">
        <v>139</v>
      </c>
      <c r="J689" s="27"/>
      <c r="K689" s="27"/>
      <c r="L689" s="99"/>
    </row>
    <row r="690" spans="2:12">
      <c r="B690" s="25" t="s">
        <v>216</v>
      </c>
      <c r="C690" s="31">
        <v>0</v>
      </c>
      <c r="D690" s="32">
        <v>23</v>
      </c>
      <c r="E690" s="32">
        <v>64</v>
      </c>
      <c r="F690" s="32">
        <v>70</v>
      </c>
      <c r="G690" s="32">
        <v>0</v>
      </c>
      <c r="H690" s="32">
        <v>0</v>
      </c>
      <c r="I690" s="32">
        <v>157</v>
      </c>
      <c r="J690" s="27"/>
      <c r="K690" s="27"/>
      <c r="L690" s="99"/>
    </row>
    <row r="691" spans="2:12">
      <c r="B691" s="25" t="s">
        <v>217</v>
      </c>
      <c r="C691" s="31">
        <v>0</v>
      </c>
      <c r="D691" s="32">
        <v>26</v>
      </c>
      <c r="E691" s="32">
        <v>84</v>
      </c>
      <c r="F691" s="32">
        <v>73</v>
      </c>
      <c r="G691" s="32">
        <v>0</v>
      </c>
      <c r="H691" s="32">
        <v>0</v>
      </c>
      <c r="I691" s="32">
        <v>183</v>
      </c>
      <c r="J691" s="27"/>
      <c r="K691" s="27"/>
      <c r="L691" s="99"/>
    </row>
    <row r="692" spans="2:12">
      <c r="B692" s="25" t="s">
        <v>218</v>
      </c>
      <c r="C692" s="31">
        <v>0</v>
      </c>
      <c r="D692" s="32">
        <v>35</v>
      </c>
      <c r="E692" s="32">
        <v>62</v>
      </c>
      <c r="F692" s="32">
        <v>51</v>
      </c>
      <c r="G692" s="32">
        <v>0</v>
      </c>
      <c r="H692" s="32">
        <v>0</v>
      </c>
      <c r="I692" s="32">
        <v>148</v>
      </c>
      <c r="J692" s="27"/>
      <c r="K692" s="27"/>
      <c r="L692" s="99"/>
    </row>
    <row r="693" spans="2:12">
      <c r="B693" s="25" t="s">
        <v>219</v>
      </c>
      <c r="C693" s="31">
        <v>0</v>
      </c>
      <c r="D693" s="32">
        <v>30</v>
      </c>
      <c r="E693" s="32">
        <v>58</v>
      </c>
      <c r="F693" s="32">
        <v>73</v>
      </c>
      <c r="G693" s="32">
        <v>0</v>
      </c>
      <c r="H693" s="32">
        <v>0</v>
      </c>
      <c r="I693" s="32">
        <v>161</v>
      </c>
      <c r="J693" s="27"/>
      <c r="K693" s="27"/>
      <c r="L693" s="99"/>
    </row>
    <row r="694" spans="2:12">
      <c r="B694" s="25" t="s">
        <v>220</v>
      </c>
      <c r="C694" s="31">
        <v>0</v>
      </c>
      <c r="D694" s="32">
        <v>29</v>
      </c>
      <c r="E694" s="32">
        <v>57</v>
      </c>
      <c r="F694" s="32">
        <v>71</v>
      </c>
      <c r="G694" s="32">
        <v>0</v>
      </c>
      <c r="H694" s="32">
        <v>0</v>
      </c>
      <c r="I694" s="32">
        <v>157</v>
      </c>
      <c r="J694" s="27"/>
      <c r="K694" s="27"/>
      <c r="L694" s="99"/>
    </row>
    <row r="695" spans="2:12">
      <c r="B695" s="25" t="s">
        <v>221</v>
      </c>
      <c r="C695" s="31">
        <v>0</v>
      </c>
      <c r="D695" s="32">
        <v>31</v>
      </c>
      <c r="E695" s="32">
        <v>68</v>
      </c>
      <c r="F695" s="32">
        <v>72</v>
      </c>
      <c r="G695" s="32">
        <v>0</v>
      </c>
      <c r="H695" s="32">
        <v>0</v>
      </c>
      <c r="I695" s="32">
        <v>171</v>
      </c>
      <c r="J695" s="27"/>
      <c r="K695" s="27"/>
      <c r="L695" s="99"/>
    </row>
    <row r="696" spans="2:12">
      <c r="B696" s="25" t="s">
        <v>222</v>
      </c>
      <c r="C696" s="31">
        <v>0</v>
      </c>
      <c r="D696" s="32">
        <v>25</v>
      </c>
      <c r="E696" s="32">
        <v>71</v>
      </c>
      <c r="F696" s="32">
        <v>58</v>
      </c>
      <c r="G696" s="32">
        <v>0</v>
      </c>
      <c r="H696" s="32">
        <v>0</v>
      </c>
      <c r="I696" s="32">
        <v>154</v>
      </c>
      <c r="J696" s="27"/>
      <c r="K696" s="27"/>
      <c r="L696" s="99"/>
    </row>
    <row r="697" spans="2:12">
      <c r="B697" s="25" t="s">
        <v>223</v>
      </c>
      <c r="C697" s="31">
        <v>0</v>
      </c>
      <c r="D697" s="32">
        <v>23</v>
      </c>
      <c r="E697" s="32">
        <v>70</v>
      </c>
      <c r="F697" s="32">
        <v>58</v>
      </c>
      <c r="G697" s="32">
        <v>0</v>
      </c>
      <c r="H697" s="32">
        <v>0</v>
      </c>
      <c r="I697" s="32">
        <v>151</v>
      </c>
      <c r="J697" s="27"/>
      <c r="K697" s="27"/>
      <c r="L697" s="99"/>
    </row>
    <row r="698" spans="2:12">
      <c r="B698" s="25" t="s">
        <v>224</v>
      </c>
      <c r="C698" s="31">
        <v>0</v>
      </c>
      <c r="D698" s="32">
        <v>26</v>
      </c>
      <c r="E698" s="32">
        <v>62</v>
      </c>
      <c r="F698" s="32">
        <v>63</v>
      </c>
      <c r="G698" s="32">
        <v>0</v>
      </c>
      <c r="H698" s="32">
        <v>0</v>
      </c>
      <c r="I698" s="32">
        <v>151</v>
      </c>
      <c r="J698" s="27"/>
      <c r="K698" s="27"/>
      <c r="L698" s="99"/>
    </row>
    <row r="699" spans="2:12">
      <c r="B699" s="25" t="s">
        <v>225</v>
      </c>
      <c r="C699" s="31">
        <v>0</v>
      </c>
      <c r="D699" s="32">
        <v>30</v>
      </c>
      <c r="E699" s="32">
        <v>75</v>
      </c>
      <c r="F699" s="32">
        <v>81</v>
      </c>
      <c r="G699" s="32">
        <v>0</v>
      </c>
      <c r="H699" s="32">
        <v>0</v>
      </c>
      <c r="I699" s="32">
        <v>186</v>
      </c>
      <c r="J699" s="27"/>
      <c r="K699" s="27"/>
      <c r="L699" s="99"/>
    </row>
    <row r="700" spans="2:12">
      <c r="B700" s="25" t="s">
        <v>226</v>
      </c>
      <c r="C700" s="31">
        <v>0</v>
      </c>
      <c r="D700" s="32">
        <v>28</v>
      </c>
      <c r="E700" s="32">
        <v>69</v>
      </c>
      <c r="F700" s="32">
        <v>76</v>
      </c>
      <c r="G700" s="32">
        <v>0</v>
      </c>
      <c r="H700" s="32">
        <v>0</v>
      </c>
      <c r="I700" s="32">
        <v>173</v>
      </c>
      <c r="J700" s="27"/>
      <c r="K700" s="27"/>
      <c r="L700" s="99"/>
    </row>
    <row r="701" spans="2:12">
      <c r="B701" s="25" t="s">
        <v>227</v>
      </c>
      <c r="C701" s="31">
        <v>0</v>
      </c>
      <c r="D701" s="32">
        <v>24</v>
      </c>
      <c r="E701" s="32">
        <v>69</v>
      </c>
      <c r="F701" s="32">
        <v>68</v>
      </c>
      <c r="G701" s="32">
        <v>0</v>
      </c>
      <c r="H701" s="32">
        <v>0</v>
      </c>
      <c r="I701" s="32">
        <v>161</v>
      </c>
      <c r="J701" s="27"/>
      <c r="K701" s="27"/>
      <c r="L701" s="99"/>
    </row>
    <row r="702" spans="2:12">
      <c r="B702" s="25" t="s">
        <v>228</v>
      </c>
      <c r="C702" s="31">
        <v>0</v>
      </c>
      <c r="D702" s="32">
        <v>16</v>
      </c>
      <c r="E702" s="32">
        <v>76</v>
      </c>
      <c r="F702" s="32">
        <v>57</v>
      </c>
      <c r="G702" s="32">
        <v>0</v>
      </c>
      <c r="H702" s="32">
        <v>0</v>
      </c>
      <c r="I702" s="32">
        <v>149</v>
      </c>
      <c r="J702" s="27"/>
      <c r="K702" s="27"/>
      <c r="L702" s="99"/>
    </row>
    <row r="703" spans="2:12">
      <c r="B703" s="25" t="s">
        <v>229</v>
      </c>
      <c r="C703" s="31">
        <v>0</v>
      </c>
      <c r="D703" s="32">
        <v>26</v>
      </c>
      <c r="E703" s="32">
        <v>61</v>
      </c>
      <c r="F703" s="32">
        <v>60</v>
      </c>
      <c r="G703" s="32">
        <v>0</v>
      </c>
      <c r="H703" s="32">
        <v>0</v>
      </c>
      <c r="I703" s="32">
        <v>147</v>
      </c>
      <c r="J703" s="27"/>
      <c r="K703" s="27"/>
      <c r="L703" s="99"/>
    </row>
    <row r="704" spans="2:12">
      <c r="B704" s="25" t="s">
        <v>230</v>
      </c>
      <c r="C704" s="31">
        <v>0</v>
      </c>
      <c r="D704" s="32">
        <v>29</v>
      </c>
      <c r="E704" s="32">
        <v>62</v>
      </c>
      <c r="F704" s="32">
        <v>59</v>
      </c>
      <c r="G704" s="32">
        <v>0</v>
      </c>
      <c r="H704" s="32">
        <v>0</v>
      </c>
      <c r="I704" s="32">
        <v>150</v>
      </c>
      <c r="J704" s="27"/>
      <c r="K704" s="27"/>
      <c r="L704" s="99"/>
    </row>
    <row r="705" spans="1:12">
      <c r="B705" s="25" t="s">
        <v>231</v>
      </c>
      <c r="C705" s="31">
        <v>0</v>
      </c>
      <c r="D705" s="32">
        <v>17</v>
      </c>
      <c r="E705" s="32">
        <v>64</v>
      </c>
      <c r="F705" s="32">
        <v>50</v>
      </c>
      <c r="G705" s="32">
        <v>0</v>
      </c>
      <c r="H705" s="32">
        <v>0</v>
      </c>
      <c r="I705" s="32">
        <v>131</v>
      </c>
      <c r="J705" s="27"/>
      <c r="K705" s="27"/>
      <c r="L705" s="99"/>
    </row>
    <row r="706" spans="1:12">
      <c r="B706" s="25" t="s">
        <v>232</v>
      </c>
      <c r="C706" s="31">
        <v>0</v>
      </c>
      <c r="D706" s="32">
        <v>19</v>
      </c>
      <c r="E706" s="32">
        <v>57</v>
      </c>
      <c r="F706" s="32">
        <v>66</v>
      </c>
      <c r="G706" s="32">
        <v>0</v>
      </c>
      <c r="H706" s="32">
        <v>0</v>
      </c>
      <c r="I706" s="32">
        <v>142</v>
      </c>
      <c r="J706" s="27"/>
      <c r="K706" s="27"/>
      <c r="L706" s="99"/>
    </row>
    <row r="707" spans="1:12">
      <c r="A707" s="136"/>
      <c r="B707" s="25" t="s">
        <v>233</v>
      </c>
      <c r="C707" s="31">
        <v>0</v>
      </c>
      <c r="D707" s="32">
        <v>20</v>
      </c>
      <c r="E707" s="32">
        <v>55</v>
      </c>
      <c r="F707" s="32">
        <v>45</v>
      </c>
      <c r="G707" s="32">
        <v>0</v>
      </c>
      <c r="H707" s="32">
        <v>0</v>
      </c>
      <c r="I707" s="32">
        <v>120</v>
      </c>
      <c r="J707" s="27"/>
      <c r="K707" s="27"/>
      <c r="L707" s="99"/>
    </row>
    <row r="708" spans="1:12">
      <c r="A708" s="136"/>
      <c r="B708" s="25" t="s">
        <v>234</v>
      </c>
      <c r="C708" s="31">
        <v>0</v>
      </c>
      <c r="D708" s="32">
        <v>21</v>
      </c>
      <c r="E708" s="32">
        <v>58</v>
      </c>
      <c r="F708" s="32">
        <v>49</v>
      </c>
      <c r="G708" s="32">
        <v>0</v>
      </c>
      <c r="H708" s="32">
        <v>0</v>
      </c>
      <c r="I708" s="32">
        <v>128</v>
      </c>
      <c r="J708" s="27"/>
      <c r="K708" s="27"/>
      <c r="L708" s="99"/>
    </row>
    <row r="709" spans="1:12">
      <c r="A709" s="136"/>
      <c r="B709" s="25" t="s">
        <v>235</v>
      </c>
      <c r="C709" s="31">
        <v>0</v>
      </c>
      <c r="D709" s="32">
        <v>24</v>
      </c>
      <c r="E709" s="32">
        <v>65</v>
      </c>
      <c r="F709" s="32">
        <v>65</v>
      </c>
      <c r="G709" s="32">
        <v>0</v>
      </c>
      <c r="H709" s="32">
        <v>0</v>
      </c>
      <c r="I709" s="32">
        <v>154</v>
      </c>
      <c r="J709" s="27"/>
      <c r="K709" s="27"/>
      <c r="L709" s="99"/>
    </row>
    <row r="710" spans="1:12">
      <c r="A710" s="136"/>
      <c r="B710" s="25" t="s">
        <v>236</v>
      </c>
      <c r="C710" s="31">
        <v>0</v>
      </c>
      <c r="D710" s="32">
        <v>14</v>
      </c>
      <c r="E710" s="32">
        <v>54</v>
      </c>
      <c r="F710" s="32">
        <v>57</v>
      </c>
      <c r="G710" s="32">
        <v>0</v>
      </c>
      <c r="H710" s="32">
        <v>0</v>
      </c>
      <c r="I710" s="32">
        <v>125</v>
      </c>
      <c r="J710" s="27"/>
      <c r="K710" s="27"/>
      <c r="L710" s="99"/>
    </row>
    <row r="711" spans="1:12">
      <c r="A711" s="136"/>
      <c r="B711" s="25" t="s">
        <v>237</v>
      </c>
      <c r="C711" s="31">
        <v>0</v>
      </c>
      <c r="D711" s="32">
        <v>18</v>
      </c>
      <c r="E711" s="32">
        <v>49</v>
      </c>
      <c r="F711" s="32">
        <v>45</v>
      </c>
      <c r="G711" s="32">
        <v>0</v>
      </c>
      <c r="H711" s="32">
        <v>0</v>
      </c>
      <c r="I711" s="32">
        <v>112</v>
      </c>
      <c r="J711" s="27"/>
      <c r="K711" s="27"/>
      <c r="L711" s="99"/>
    </row>
    <row r="712" spans="1:12">
      <c r="A712" s="136"/>
      <c r="B712" s="25" t="s">
        <v>238</v>
      </c>
      <c r="C712" s="31">
        <v>0</v>
      </c>
      <c r="D712" s="32">
        <v>24</v>
      </c>
      <c r="E712" s="32">
        <v>55</v>
      </c>
      <c r="F712" s="32">
        <v>53</v>
      </c>
      <c r="G712" s="32">
        <v>0</v>
      </c>
      <c r="H712" s="32">
        <v>0</v>
      </c>
      <c r="I712" s="32">
        <v>132</v>
      </c>
      <c r="J712" s="27"/>
      <c r="K712" s="27"/>
      <c r="L712" s="99"/>
    </row>
    <row r="713" spans="1:12">
      <c r="A713" s="136"/>
      <c r="B713" s="25" t="s">
        <v>239</v>
      </c>
      <c r="C713" s="31">
        <v>0</v>
      </c>
      <c r="D713" s="32">
        <v>22</v>
      </c>
      <c r="E713" s="32">
        <v>52</v>
      </c>
      <c r="F713" s="32">
        <v>63</v>
      </c>
      <c r="G713" s="32">
        <v>0</v>
      </c>
      <c r="H713" s="32">
        <v>0</v>
      </c>
      <c r="I713" s="32">
        <v>137</v>
      </c>
      <c r="J713" s="27"/>
      <c r="K713" s="27"/>
      <c r="L713" s="99"/>
    </row>
    <row r="714" spans="1:12">
      <c r="A714" s="136"/>
      <c r="B714" s="25" t="s">
        <v>240</v>
      </c>
      <c r="C714" s="31">
        <v>0</v>
      </c>
      <c r="D714" s="32">
        <v>24</v>
      </c>
      <c r="E714" s="32">
        <v>53</v>
      </c>
      <c r="F714" s="32">
        <v>54</v>
      </c>
      <c r="G714" s="32">
        <v>0</v>
      </c>
      <c r="H714" s="32">
        <v>0</v>
      </c>
      <c r="I714" s="32">
        <v>131</v>
      </c>
      <c r="J714" s="27"/>
      <c r="K714" s="27"/>
      <c r="L714" s="99"/>
    </row>
    <row r="715" spans="1:12">
      <c r="A715" s="136"/>
      <c r="B715" s="25" t="s">
        <v>241</v>
      </c>
      <c r="C715" s="31">
        <v>0</v>
      </c>
      <c r="D715" s="32">
        <v>30</v>
      </c>
      <c r="E715" s="32">
        <v>47</v>
      </c>
      <c r="F715" s="32">
        <v>59</v>
      </c>
      <c r="G715" s="32">
        <v>0</v>
      </c>
      <c r="H715" s="32">
        <v>0</v>
      </c>
      <c r="I715" s="32">
        <v>136</v>
      </c>
      <c r="J715" s="27"/>
      <c r="K715" s="27"/>
      <c r="L715" s="99"/>
    </row>
    <row r="716" spans="1:12">
      <c r="A716" s="136"/>
      <c r="B716" s="25" t="s">
        <v>242</v>
      </c>
      <c r="C716" s="31">
        <v>0</v>
      </c>
      <c r="D716" s="32">
        <v>26</v>
      </c>
      <c r="E716" s="32">
        <v>54</v>
      </c>
      <c r="F716" s="32">
        <v>78</v>
      </c>
      <c r="G716" s="32">
        <v>0</v>
      </c>
      <c r="H716" s="32">
        <v>0</v>
      </c>
      <c r="I716" s="32">
        <v>158</v>
      </c>
      <c r="J716" s="27"/>
      <c r="K716" s="27"/>
      <c r="L716" s="99"/>
    </row>
    <row r="717" spans="1:12">
      <c r="A717" s="136"/>
      <c r="B717" s="25" t="s">
        <v>243</v>
      </c>
      <c r="C717" s="31">
        <v>0</v>
      </c>
      <c r="D717" s="32">
        <v>20</v>
      </c>
      <c r="E717" s="32">
        <v>67</v>
      </c>
      <c r="F717" s="32">
        <v>60</v>
      </c>
      <c r="G717" s="32">
        <v>0</v>
      </c>
      <c r="H717" s="32">
        <v>0</v>
      </c>
      <c r="I717" s="32">
        <v>147</v>
      </c>
      <c r="J717" s="27"/>
      <c r="K717" s="27"/>
      <c r="L717" s="99"/>
    </row>
    <row r="718" spans="1:12">
      <c r="A718" s="136"/>
      <c r="B718" s="25" t="s">
        <v>244</v>
      </c>
      <c r="C718" s="31">
        <v>0</v>
      </c>
      <c r="D718" s="32">
        <v>22</v>
      </c>
      <c r="E718" s="32">
        <v>62</v>
      </c>
      <c r="F718" s="32">
        <v>61</v>
      </c>
      <c r="G718" s="32">
        <v>0</v>
      </c>
      <c r="H718" s="32">
        <v>0</v>
      </c>
      <c r="I718" s="32">
        <v>145</v>
      </c>
      <c r="J718" s="27"/>
      <c r="K718" s="27"/>
      <c r="L718" s="99"/>
    </row>
    <row r="719" spans="1:12">
      <c r="A719" s="136"/>
      <c r="B719" s="25" t="s">
        <v>245</v>
      </c>
      <c r="C719" s="31">
        <v>0</v>
      </c>
      <c r="D719" s="32">
        <v>26</v>
      </c>
      <c r="E719" s="32">
        <v>71</v>
      </c>
      <c r="F719" s="32">
        <v>59</v>
      </c>
      <c r="G719" s="32">
        <v>0</v>
      </c>
      <c r="H719" s="32">
        <v>0</v>
      </c>
      <c r="I719" s="32">
        <v>156</v>
      </c>
      <c r="J719" s="27"/>
      <c r="K719" s="27"/>
      <c r="L719" s="99"/>
    </row>
    <row r="720" spans="1:12">
      <c r="A720" s="136"/>
      <c r="B720" s="25" t="s">
        <v>246</v>
      </c>
      <c r="C720" s="31">
        <v>0</v>
      </c>
      <c r="D720" s="32">
        <v>15</v>
      </c>
      <c r="E720" s="32">
        <v>90</v>
      </c>
      <c r="F720" s="32">
        <v>50</v>
      </c>
      <c r="G720" s="32">
        <v>0</v>
      </c>
      <c r="H720" s="32">
        <v>0</v>
      </c>
      <c r="I720" s="32">
        <v>155</v>
      </c>
      <c r="J720" s="27"/>
      <c r="K720" s="27"/>
      <c r="L720" s="99"/>
    </row>
    <row r="721" spans="1:12">
      <c r="A721" s="136"/>
      <c r="B721" s="25" t="s">
        <v>247</v>
      </c>
      <c r="C721" s="31">
        <v>0</v>
      </c>
      <c r="D721" s="32">
        <v>17</v>
      </c>
      <c r="E721" s="32">
        <v>80</v>
      </c>
      <c r="F721" s="32">
        <v>54</v>
      </c>
      <c r="G721" s="32">
        <v>0</v>
      </c>
      <c r="H721" s="32">
        <v>0</v>
      </c>
      <c r="I721" s="32">
        <v>151</v>
      </c>
      <c r="J721" s="27"/>
      <c r="K721" s="27"/>
      <c r="L721" s="99"/>
    </row>
    <row r="722" spans="1:12">
      <c r="A722" s="136"/>
      <c r="B722" s="25" t="s">
        <v>248</v>
      </c>
      <c r="C722" s="31">
        <v>0</v>
      </c>
      <c r="D722" s="32">
        <v>19</v>
      </c>
      <c r="E722" s="32">
        <v>58</v>
      </c>
      <c r="F722" s="32">
        <v>63</v>
      </c>
      <c r="G722" s="32">
        <v>0</v>
      </c>
      <c r="H722" s="32">
        <v>0</v>
      </c>
      <c r="I722" s="32">
        <v>140</v>
      </c>
      <c r="J722" s="27"/>
      <c r="K722" s="27"/>
      <c r="L722" s="99"/>
    </row>
    <row r="723" spans="1:12">
      <c r="A723" s="136"/>
      <c r="B723" s="25" t="s">
        <v>249</v>
      </c>
      <c r="C723" s="31">
        <v>0</v>
      </c>
      <c r="D723" s="32">
        <v>21</v>
      </c>
      <c r="E723" s="32">
        <v>61</v>
      </c>
      <c r="F723" s="32">
        <v>61</v>
      </c>
      <c r="G723" s="32">
        <v>0</v>
      </c>
      <c r="H723" s="32">
        <v>0</v>
      </c>
      <c r="I723" s="32">
        <v>143</v>
      </c>
      <c r="J723" s="27"/>
      <c r="K723" s="27"/>
      <c r="L723" s="99"/>
    </row>
    <row r="724" spans="1:12">
      <c r="A724" s="136"/>
      <c r="B724" s="25" t="s">
        <v>250</v>
      </c>
      <c r="C724" s="31">
        <v>0</v>
      </c>
      <c r="D724" s="32">
        <v>23</v>
      </c>
      <c r="E724" s="32">
        <v>71</v>
      </c>
      <c r="F724" s="32">
        <v>43</v>
      </c>
      <c r="G724" s="32">
        <v>0</v>
      </c>
      <c r="H724" s="32">
        <v>0</v>
      </c>
      <c r="I724" s="32">
        <v>137</v>
      </c>
      <c r="J724" s="27"/>
      <c r="K724" s="27"/>
      <c r="L724" s="99"/>
    </row>
    <row r="725" spans="1:12">
      <c r="A725" s="136"/>
      <c r="B725" s="25" t="s">
        <v>251</v>
      </c>
      <c r="C725" s="31">
        <v>0</v>
      </c>
      <c r="D725" s="32">
        <v>17</v>
      </c>
      <c r="E725" s="32">
        <v>85</v>
      </c>
      <c r="F725" s="32">
        <v>66</v>
      </c>
      <c r="G725" s="32">
        <v>0</v>
      </c>
      <c r="H725" s="32">
        <v>0</v>
      </c>
      <c r="I725" s="32">
        <v>168</v>
      </c>
      <c r="J725" s="27"/>
      <c r="K725" s="27"/>
      <c r="L725" s="99"/>
    </row>
    <row r="726" spans="1:12">
      <c r="A726" s="136"/>
      <c r="B726" s="25" t="s">
        <v>252</v>
      </c>
      <c r="C726" s="31">
        <v>0</v>
      </c>
      <c r="D726" s="32">
        <v>22</v>
      </c>
      <c r="E726" s="32">
        <v>73</v>
      </c>
      <c r="F726" s="32">
        <v>46</v>
      </c>
      <c r="G726" s="32">
        <v>0</v>
      </c>
      <c r="H726" s="32">
        <v>0</v>
      </c>
      <c r="I726" s="32">
        <v>141</v>
      </c>
      <c r="J726" s="27"/>
      <c r="K726" s="27"/>
      <c r="L726" s="99"/>
    </row>
    <row r="727" spans="1:12">
      <c r="A727" s="136"/>
      <c r="B727" s="25" t="s">
        <v>253</v>
      </c>
      <c r="C727" s="31">
        <v>0</v>
      </c>
      <c r="D727" s="32">
        <v>30</v>
      </c>
      <c r="E727" s="32">
        <v>67</v>
      </c>
      <c r="F727" s="32">
        <v>61</v>
      </c>
      <c r="G727" s="32">
        <v>0</v>
      </c>
      <c r="H727" s="32">
        <v>0</v>
      </c>
      <c r="I727" s="32">
        <v>158</v>
      </c>
      <c r="J727" s="27"/>
      <c r="K727" s="27"/>
      <c r="L727" s="99"/>
    </row>
    <row r="728" spans="1:12">
      <c r="A728" s="136"/>
      <c r="B728" s="25" t="s">
        <v>254</v>
      </c>
      <c r="C728" s="31">
        <v>0</v>
      </c>
      <c r="D728" s="32">
        <v>35</v>
      </c>
      <c r="E728" s="32">
        <v>64</v>
      </c>
      <c r="F728" s="32">
        <v>56</v>
      </c>
      <c r="G728" s="32">
        <v>0</v>
      </c>
      <c r="H728" s="32">
        <v>0</v>
      </c>
      <c r="I728" s="32">
        <v>155</v>
      </c>
      <c r="J728" s="27"/>
      <c r="K728" s="27"/>
      <c r="L728" s="99"/>
    </row>
    <row r="729" spans="1:12">
      <c r="A729" s="136"/>
      <c r="B729" s="25" t="s">
        <v>255</v>
      </c>
      <c r="C729" s="31">
        <v>0</v>
      </c>
      <c r="D729" s="32">
        <v>35</v>
      </c>
      <c r="E729" s="32">
        <v>86</v>
      </c>
      <c r="F729" s="32">
        <v>63</v>
      </c>
      <c r="G729" s="32">
        <v>0</v>
      </c>
      <c r="H729" s="32">
        <v>0</v>
      </c>
      <c r="I729" s="32">
        <v>184</v>
      </c>
      <c r="J729" s="27"/>
      <c r="K729" s="27"/>
      <c r="L729" s="99"/>
    </row>
    <row r="730" spans="1:12">
      <c r="A730" s="136"/>
      <c r="B730" s="25" t="s">
        <v>256</v>
      </c>
      <c r="C730" s="31">
        <v>0</v>
      </c>
      <c r="D730" s="32">
        <v>32</v>
      </c>
      <c r="E730" s="32">
        <v>81</v>
      </c>
      <c r="F730" s="32">
        <v>64</v>
      </c>
      <c r="G730" s="32">
        <v>0</v>
      </c>
      <c r="H730" s="32">
        <v>0</v>
      </c>
      <c r="I730" s="32">
        <v>177</v>
      </c>
      <c r="J730" s="27"/>
      <c r="K730" s="27"/>
      <c r="L730" s="99"/>
    </row>
    <row r="731" spans="1:12">
      <c r="A731" s="136"/>
      <c r="B731" s="25" t="s">
        <v>257</v>
      </c>
      <c r="C731" s="31">
        <v>0</v>
      </c>
      <c r="D731" s="32">
        <v>25</v>
      </c>
      <c r="E731" s="32">
        <v>63</v>
      </c>
      <c r="F731" s="32">
        <v>52</v>
      </c>
      <c r="G731" s="32">
        <v>0</v>
      </c>
      <c r="H731" s="32">
        <v>0</v>
      </c>
      <c r="I731" s="32">
        <v>140</v>
      </c>
      <c r="J731" s="27"/>
      <c r="K731" s="27"/>
      <c r="L731" s="99"/>
    </row>
    <row r="732" spans="1:12">
      <c r="A732" s="136"/>
      <c r="B732" s="25" t="s">
        <v>258</v>
      </c>
      <c r="C732" s="31">
        <v>0</v>
      </c>
      <c r="D732" s="32">
        <v>13</v>
      </c>
      <c r="E732" s="32">
        <v>49</v>
      </c>
      <c r="F732" s="32">
        <v>57</v>
      </c>
      <c r="G732" s="32">
        <v>0</v>
      </c>
      <c r="H732" s="32">
        <v>0</v>
      </c>
      <c r="I732" s="32">
        <v>119</v>
      </c>
      <c r="J732" s="27"/>
      <c r="K732" s="27"/>
      <c r="L732" s="99"/>
    </row>
    <row r="733" spans="1:12">
      <c r="A733" s="136"/>
      <c r="B733" s="25" t="s">
        <v>259</v>
      </c>
      <c r="C733" s="31">
        <v>0</v>
      </c>
      <c r="D733" s="32">
        <v>33</v>
      </c>
      <c r="E733" s="32">
        <v>97</v>
      </c>
      <c r="F733" s="32">
        <v>70</v>
      </c>
      <c r="G733" s="32">
        <v>0</v>
      </c>
      <c r="H733" s="32">
        <v>0</v>
      </c>
      <c r="I733" s="32">
        <v>200</v>
      </c>
      <c r="J733" s="27"/>
      <c r="K733" s="27"/>
      <c r="L733" s="99"/>
    </row>
    <row r="734" spans="1:12">
      <c r="A734" s="136"/>
      <c r="B734" s="25" t="s">
        <v>260</v>
      </c>
      <c r="C734" s="31">
        <v>0</v>
      </c>
      <c r="D734" s="32">
        <v>43</v>
      </c>
      <c r="E734" s="32">
        <v>101</v>
      </c>
      <c r="F734" s="32">
        <v>64</v>
      </c>
      <c r="G734" s="32">
        <v>0</v>
      </c>
      <c r="H734" s="32">
        <v>0</v>
      </c>
      <c r="I734" s="32">
        <v>208</v>
      </c>
      <c r="J734" s="27"/>
      <c r="K734" s="27"/>
      <c r="L734" s="99"/>
    </row>
    <row r="735" spans="1:12">
      <c r="A735" s="136"/>
      <c r="B735" s="25" t="s">
        <v>261</v>
      </c>
      <c r="C735" s="31">
        <v>0</v>
      </c>
      <c r="D735" s="32">
        <v>39</v>
      </c>
      <c r="E735" s="32">
        <v>92</v>
      </c>
      <c r="F735" s="32">
        <v>73</v>
      </c>
      <c r="G735" s="32">
        <v>0</v>
      </c>
      <c r="H735" s="32">
        <v>0</v>
      </c>
      <c r="I735" s="32">
        <v>204</v>
      </c>
      <c r="J735" s="27"/>
      <c r="K735" s="27"/>
      <c r="L735" s="99"/>
    </row>
    <row r="736" spans="1:12">
      <c r="A736" s="136"/>
      <c r="B736" s="25" t="s">
        <v>262</v>
      </c>
      <c r="C736" s="31">
        <v>0</v>
      </c>
      <c r="D736" s="32">
        <v>38</v>
      </c>
      <c r="E736" s="32">
        <v>104</v>
      </c>
      <c r="F736" s="32">
        <v>58</v>
      </c>
      <c r="G736" s="32">
        <v>0</v>
      </c>
      <c r="H736" s="32">
        <v>0</v>
      </c>
      <c r="I736" s="32">
        <v>200</v>
      </c>
      <c r="J736" s="27"/>
      <c r="K736" s="27"/>
      <c r="L736" s="99"/>
    </row>
    <row r="737" spans="1:12">
      <c r="A737" s="136"/>
      <c r="B737" s="25" t="s">
        <v>263</v>
      </c>
      <c r="C737" s="31">
        <v>0</v>
      </c>
      <c r="D737" s="32">
        <v>28</v>
      </c>
      <c r="E737" s="32">
        <v>93</v>
      </c>
      <c r="F737" s="32">
        <v>62</v>
      </c>
      <c r="G737" s="32">
        <v>0</v>
      </c>
      <c r="H737" s="32">
        <v>0</v>
      </c>
      <c r="I737" s="32">
        <v>183</v>
      </c>
      <c r="J737" s="27"/>
      <c r="K737" s="27"/>
      <c r="L737" s="99"/>
    </row>
    <row r="738" spans="1:12">
      <c r="A738" s="136"/>
      <c r="B738" s="25" t="s">
        <v>264</v>
      </c>
      <c r="C738" s="31">
        <v>0</v>
      </c>
      <c r="D738" s="32">
        <v>30</v>
      </c>
      <c r="E738" s="32">
        <v>86</v>
      </c>
      <c r="F738" s="32">
        <v>50</v>
      </c>
      <c r="G738" s="32">
        <v>0</v>
      </c>
      <c r="H738" s="32">
        <v>0</v>
      </c>
      <c r="I738" s="32">
        <v>166</v>
      </c>
      <c r="J738" s="27"/>
      <c r="K738" s="27"/>
      <c r="L738" s="99"/>
    </row>
    <row r="739" spans="1:12">
      <c r="A739" s="136"/>
      <c r="B739" s="25" t="s">
        <v>265</v>
      </c>
      <c r="C739" s="31">
        <v>0</v>
      </c>
      <c r="D739" s="32">
        <v>28</v>
      </c>
      <c r="E739" s="32">
        <v>79</v>
      </c>
      <c r="F739" s="32">
        <v>59</v>
      </c>
      <c r="G739" s="32">
        <v>0</v>
      </c>
      <c r="H739" s="32">
        <v>0</v>
      </c>
      <c r="I739" s="32">
        <v>166</v>
      </c>
      <c r="J739" s="27"/>
      <c r="K739" s="27"/>
      <c r="L739" s="99"/>
    </row>
    <row r="740" spans="1:12">
      <c r="A740" s="136"/>
      <c r="B740" s="25" t="s">
        <v>266</v>
      </c>
      <c r="C740" s="31">
        <v>0</v>
      </c>
      <c r="D740" s="32">
        <v>32</v>
      </c>
      <c r="E740" s="32">
        <v>86</v>
      </c>
      <c r="F740" s="32">
        <v>69</v>
      </c>
      <c r="G740" s="32">
        <v>0</v>
      </c>
      <c r="H740" s="32">
        <v>0</v>
      </c>
      <c r="I740" s="32">
        <v>187</v>
      </c>
      <c r="J740" s="27"/>
      <c r="K740" s="27"/>
      <c r="L740" s="99"/>
    </row>
    <row r="741" spans="1:12">
      <c r="A741" s="136"/>
      <c r="B741" s="25" t="s">
        <v>267</v>
      </c>
      <c r="C741" s="31">
        <v>0</v>
      </c>
      <c r="D741" s="32">
        <v>38</v>
      </c>
      <c r="E741" s="32">
        <v>82</v>
      </c>
      <c r="F741" s="32">
        <v>71</v>
      </c>
      <c r="G741" s="32">
        <v>0</v>
      </c>
      <c r="H741" s="32">
        <v>0</v>
      </c>
      <c r="I741" s="32">
        <v>191</v>
      </c>
      <c r="J741" s="27"/>
      <c r="K741" s="27"/>
      <c r="L741" s="99"/>
    </row>
    <row r="742" spans="1:12">
      <c r="A742" s="136"/>
      <c r="B742" s="25" t="s">
        <v>268</v>
      </c>
      <c r="C742" s="31">
        <v>0</v>
      </c>
      <c r="D742" s="32">
        <v>31</v>
      </c>
      <c r="E742" s="32">
        <v>68</v>
      </c>
      <c r="F742" s="32">
        <v>53</v>
      </c>
      <c r="G742" s="32">
        <v>0</v>
      </c>
      <c r="H742" s="32">
        <v>0</v>
      </c>
      <c r="I742" s="32">
        <v>152</v>
      </c>
      <c r="J742" s="27"/>
      <c r="K742" s="27"/>
      <c r="L742" s="99"/>
    </row>
    <row r="743" spans="1:12">
      <c r="A743" s="136"/>
      <c r="B743" s="25" t="s">
        <v>269</v>
      </c>
      <c r="C743" s="31">
        <v>0</v>
      </c>
      <c r="D743" s="32">
        <v>33</v>
      </c>
      <c r="E743" s="32">
        <v>90</v>
      </c>
      <c r="F743" s="32">
        <v>73</v>
      </c>
      <c r="G743" s="32">
        <v>0</v>
      </c>
      <c r="H743" s="32">
        <v>0</v>
      </c>
      <c r="I743" s="32">
        <v>196</v>
      </c>
      <c r="J743" s="27"/>
      <c r="K743" s="27"/>
      <c r="L743" s="99"/>
    </row>
    <row r="744" spans="1:12">
      <c r="A744" s="136"/>
      <c r="B744" s="25" t="s">
        <v>270</v>
      </c>
      <c r="C744" s="31">
        <v>0</v>
      </c>
      <c r="D744" s="32">
        <v>21</v>
      </c>
      <c r="E744" s="32">
        <v>77</v>
      </c>
      <c r="F744" s="32">
        <v>73</v>
      </c>
      <c r="G744" s="32">
        <v>0</v>
      </c>
      <c r="H744" s="32">
        <v>0</v>
      </c>
      <c r="I744" s="32">
        <v>171</v>
      </c>
      <c r="J744" s="27"/>
      <c r="K744" s="27"/>
      <c r="L744" s="99"/>
    </row>
    <row r="745" spans="1:12">
      <c r="A745" s="136"/>
      <c r="B745" s="25" t="s">
        <v>271</v>
      </c>
      <c r="C745" s="31">
        <v>0</v>
      </c>
      <c r="D745" s="32">
        <v>19</v>
      </c>
      <c r="E745" s="32">
        <v>77</v>
      </c>
      <c r="F745" s="32">
        <v>70</v>
      </c>
      <c r="G745" s="32">
        <v>0</v>
      </c>
      <c r="H745" s="32">
        <v>0</v>
      </c>
      <c r="I745" s="32">
        <v>166</v>
      </c>
      <c r="J745" s="27"/>
      <c r="K745" s="27"/>
      <c r="L745" s="99"/>
    </row>
    <row r="746" spans="1:12">
      <c r="A746" s="136"/>
      <c r="B746" s="25" t="s">
        <v>272</v>
      </c>
      <c r="C746" s="31">
        <v>0</v>
      </c>
      <c r="D746" s="32">
        <v>22</v>
      </c>
      <c r="E746" s="32">
        <v>83</v>
      </c>
      <c r="F746" s="32">
        <v>69</v>
      </c>
      <c r="G746" s="32">
        <v>0</v>
      </c>
      <c r="H746" s="32">
        <v>0</v>
      </c>
      <c r="I746" s="32">
        <v>174</v>
      </c>
      <c r="J746" s="27"/>
      <c r="K746" s="27"/>
      <c r="L746" s="99"/>
    </row>
    <row r="747" spans="1:12">
      <c r="A747" s="136"/>
      <c r="B747" s="25" t="s">
        <v>273</v>
      </c>
      <c r="C747" s="31">
        <v>0</v>
      </c>
      <c r="D747" s="32">
        <v>24</v>
      </c>
      <c r="E747" s="32">
        <v>79</v>
      </c>
      <c r="F747" s="32">
        <v>69</v>
      </c>
      <c r="G747" s="32">
        <v>0</v>
      </c>
      <c r="H747" s="32">
        <v>0</v>
      </c>
      <c r="I747" s="32">
        <v>172</v>
      </c>
      <c r="J747" s="27"/>
      <c r="K747" s="27"/>
      <c r="L747" s="99"/>
    </row>
    <row r="748" spans="1:12">
      <c r="A748" s="136"/>
      <c r="B748" s="25" t="s">
        <v>274</v>
      </c>
      <c r="C748" s="31">
        <v>0</v>
      </c>
      <c r="D748" s="32">
        <v>35</v>
      </c>
      <c r="E748" s="32">
        <v>102</v>
      </c>
      <c r="F748" s="32">
        <v>66</v>
      </c>
      <c r="G748" s="32">
        <v>0</v>
      </c>
      <c r="H748" s="32">
        <v>0</v>
      </c>
      <c r="I748" s="32">
        <v>203</v>
      </c>
      <c r="J748" s="27"/>
      <c r="K748" s="27"/>
      <c r="L748" s="99"/>
    </row>
    <row r="749" spans="1:12">
      <c r="A749" s="136"/>
      <c r="B749" s="25" t="s">
        <v>275</v>
      </c>
      <c r="C749" s="31">
        <v>0</v>
      </c>
      <c r="D749" s="32">
        <v>36</v>
      </c>
      <c r="E749" s="32">
        <v>94</v>
      </c>
      <c r="F749" s="32">
        <v>54</v>
      </c>
      <c r="G749" s="32">
        <v>0</v>
      </c>
      <c r="H749" s="32">
        <v>0</v>
      </c>
      <c r="I749" s="32">
        <v>184</v>
      </c>
      <c r="J749" s="27"/>
      <c r="K749" s="27"/>
      <c r="L749" s="99"/>
    </row>
    <row r="750" spans="1:12">
      <c r="A750" s="136"/>
      <c r="B750" s="25" t="s">
        <v>276</v>
      </c>
      <c r="C750" s="31">
        <v>0</v>
      </c>
      <c r="D750" s="32">
        <v>26</v>
      </c>
      <c r="E750" s="32">
        <v>78</v>
      </c>
      <c r="F750" s="32">
        <v>51</v>
      </c>
      <c r="G750" s="32">
        <v>0</v>
      </c>
      <c r="H750" s="32">
        <v>0</v>
      </c>
      <c r="I750" s="32">
        <v>155</v>
      </c>
      <c r="J750" s="27"/>
      <c r="K750" s="27"/>
      <c r="L750" s="99"/>
    </row>
    <row r="751" spans="1:12">
      <c r="A751" s="136"/>
      <c r="B751" s="25" t="s">
        <v>277</v>
      </c>
      <c r="C751" s="31">
        <v>0</v>
      </c>
      <c r="D751" s="32">
        <v>29</v>
      </c>
      <c r="E751" s="32">
        <v>90</v>
      </c>
      <c r="F751" s="32">
        <v>74</v>
      </c>
      <c r="G751" s="32">
        <v>0</v>
      </c>
      <c r="H751" s="32">
        <v>0</v>
      </c>
      <c r="I751" s="32">
        <v>193</v>
      </c>
      <c r="J751" s="27"/>
      <c r="K751" s="27"/>
      <c r="L751" s="99"/>
    </row>
    <row r="752" spans="1:12">
      <c r="A752" s="136"/>
      <c r="B752" s="25" t="s">
        <v>278</v>
      </c>
      <c r="C752" s="31">
        <v>0</v>
      </c>
      <c r="D752" s="32">
        <v>27</v>
      </c>
      <c r="E752" s="32">
        <v>79</v>
      </c>
      <c r="F752" s="32">
        <v>73</v>
      </c>
      <c r="G752" s="32">
        <v>0</v>
      </c>
      <c r="H752" s="32">
        <v>0</v>
      </c>
      <c r="I752" s="32">
        <v>179</v>
      </c>
      <c r="J752" s="27"/>
      <c r="K752" s="27"/>
      <c r="L752" s="99"/>
    </row>
    <row r="753" spans="1:12">
      <c r="A753" s="136"/>
      <c r="B753" s="25" t="s">
        <v>279</v>
      </c>
      <c r="C753" s="31">
        <v>0</v>
      </c>
      <c r="D753" s="32">
        <v>32</v>
      </c>
      <c r="E753" s="32">
        <v>95</v>
      </c>
      <c r="F753" s="32">
        <v>85</v>
      </c>
      <c r="G753" s="32">
        <v>0</v>
      </c>
      <c r="H753" s="32">
        <v>0</v>
      </c>
      <c r="I753" s="32">
        <v>212</v>
      </c>
      <c r="J753" s="27"/>
      <c r="K753" s="27"/>
      <c r="L753" s="99"/>
    </row>
    <row r="754" spans="1:12">
      <c r="A754" s="136"/>
      <c r="B754" s="25" t="s">
        <v>280</v>
      </c>
      <c r="C754" s="31">
        <v>0</v>
      </c>
      <c r="D754" s="32">
        <v>29</v>
      </c>
      <c r="E754" s="32">
        <v>87</v>
      </c>
      <c r="F754" s="32">
        <v>77</v>
      </c>
      <c r="G754" s="32">
        <v>0</v>
      </c>
      <c r="H754" s="32">
        <v>0</v>
      </c>
      <c r="I754" s="32">
        <v>193</v>
      </c>
      <c r="J754" s="27"/>
      <c r="K754" s="27"/>
      <c r="L754" s="99"/>
    </row>
    <row r="755" spans="1:12">
      <c r="A755" s="136"/>
      <c r="B755" s="25" t="s">
        <v>281</v>
      </c>
      <c r="C755" s="31">
        <v>0</v>
      </c>
      <c r="D755" s="32">
        <v>24</v>
      </c>
      <c r="E755" s="32">
        <v>81</v>
      </c>
      <c r="F755" s="32">
        <v>66</v>
      </c>
      <c r="G755" s="32">
        <v>0</v>
      </c>
      <c r="H755" s="32">
        <v>0</v>
      </c>
      <c r="I755" s="32">
        <v>171</v>
      </c>
      <c r="J755" s="27"/>
      <c r="K755" s="27"/>
      <c r="L755" s="99"/>
    </row>
    <row r="756" spans="1:12">
      <c r="A756" s="136"/>
      <c r="B756" s="25" t="s">
        <v>282</v>
      </c>
      <c r="C756" s="31">
        <v>0</v>
      </c>
      <c r="D756" s="32">
        <v>30</v>
      </c>
      <c r="E756" s="32">
        <v>84</v>
      </c>
      <c r="F756" s="32">
        <v>60</v>
      </c>
      <c r="G756" s="32">
        <v>0</v>
      </c>
      <c r="H756" s="32">
        <v>0</v>
      </c>
      <c r="I756" s="32">
        <v>174</v>
      </c>
      <c r="J756" s="27"/>
      <c r="K756" s="27"/>
      <c r="L756" s="99"/>
    </row>
    <row r="757" spans="1:12">
      <c r="A757" s="136"/>
      <c r="B757" s="25" t="s">
        <v>283</v>
      </c>
      <c r="C757" s="31">
        <v>0</v>
      </c>
      <c r="D757" s="32">
        <v>27</v>
      </c>
      <c r="E757" s="32">
        <v>87</v>
      </c>
      <c r="F757" s="32">
        <v>64</v>
      </c>
      <c r="G757" s="32">
        <v>0</v>
      </c>
      <c r="H757" s="32">
        <v>0</v>
      </c>
      <c r="I757" s="32">
        <v>178</v>
      </c>
      <c r="J757" s="27"/>
      <c r="K757" s="27"/>
      <c r="L757" s="99"/>
    </row>
    <row r="758" spans="1:12">
      <c r="A758" s="136"/>
      <c r="B758" s="25" t="s">
        <v>284</v>
      </c>
      <c r="C758" s="31">
        <v>0</v>
      </c>
      <c r="D758" s="32">
        <v>35</v>
      </c>
      <c r="E758" s="32">
        <v>101</v>
      </c>
      <c r="F758" s="32">
        <v>81</v>
      </c>
      <c r="G758" s="32">
        <v>0</v>
      </c>
      <c r="H758" s="32">
        <v>0</v>
      </c>
      <c r="I758" s="32">
        <v>217</v>
      </c>
      <c r="J758" s="27"/>
      <c r="K758" s="27"/>
      <c r="L758" s="99"/>
    </row>
    <row r="759" spans="1:12">
      <c r="A759" s="136"/>
      <c r="B759" s="25" t="s">
        <v>285</v>
      </c>
      <c r="C759" s="31">
        <v>0</v>
      </c>
      <c r="D759" s="32">
        <v>39</v>
      </c>
      <c r="E759" s="32">
        <v>101</v>
      </c>
      <c r="F759" s="32">
        <v>88</v>
      </c>
      <c r="G759" s="32">
        <v>0</v>
      </c>
      <c r="H759" s="32">
        <v>0</v>
      </c>
      <c r="I759" s="32">
        <v>228</v>
      </c>
      <c r="J759" s="27"/>
      <c r="K759" s="27"/>
      <c r="L759" s="99"/>
    </row>
    <row r="760" spans="1:12">
      <c r="A760" s="136"/>
      <c r="B760" s="25" t="s">
        <v>286</v>
      </c>
      <c r="C760" s="31">
        <v>0</v>
      </c>
      <c r="D760" s="32">
        <v>37</v>
      </c>
      <c r="E760" s="32">
        <v>112</v>
      </c>
      <c r="F760" s="32">
        <v>98</v>
      </c>
      <c r="G760" s="32">
        <v>0</v>
      </c>
      <c r="H760" s="32">
        <v>0</v>
      </c>
      <c r="I760" s="32">
        <v>247</v>
      </c>
      <c r="J760" s="27"/>
      <c r="K760" s="27"/>
      <c r="L760" s="99"/>
    </row>
    <row r="761" spans="1:12">
      <c r="A761" s="136"/>
      <c r="B761" s="25" t="s">
        <v>287</v>
      </c>
      <c r="C761" s="31">
        <v>0</v>
      </c>
      <c r="D761" s="32">
        <v>28</v>
      </c>
      <c r="E761" s="32">
        <v>79</v>
      </c>
      <c r="F761" s="32">
        <v>89</v>
      </c>
      <c r="G761" s="32">
        <v>0</v>
      </c>
      <c r="H761" s="32">
        <v>0</v>
      </c>
      <c r="I761" s="32">
        <v>196</v>
      </c>
      <c r="J761" s="27"/>
      <c r="K761" s="27"/>
      <c r="L761" s="99"/>
    </row>
    <row r="762" spans="1:12">
      <c r="A762" s="136"/>
      <c r="B762" s="25" t="s">
        <v>288</v>
      </c>
      <c r="C762" s="31">
        <v>0</v>
      </c>
      <c r="D762" s="32">
        <v>22</v>
      </c>
      <c r="E762" s="32">
        <v>64</v>
      </c>
      <c r="F762" s="32">
        <v>64</v>
      </c>
      <c r="G762" s="32">
        <v>0</v>
      </c>
      <c r="H762" s="32">
        <v>0</v>
      </c>
      <c r="I762" s="32">
        <v>150</v>
      </c>
      <c r="J762" s="27"/>
      <c r="K762" s="27"/>
      <c r="L762" s="99"/>
    </row>
    <row r="763" spans="1:12">
      <c r="A763" s="136"/>
      <c r="B763" s="25" t="s">
        <v>289</v>
      </c>
      <c r="C763" s="31">
        <v>0</v>
      </c>
      <c r="D763" s="32">
        <v>28</v>
      </c>
      <c r="E763" s="32">
        <v>86</v>
      </c>
      <c r="F763" s="32">
        <v>68</v>
      </c>
      <c r="G763" s="32">
        <v>0</v>
      </c>
      <c r="H763" s="32">
        <v>0</v>
      </c>
      <c r="I763" s="32">
        <v>182</v>
      </c>
      <c r="J763" s="27"/>
      <c r="K763" s="27"/>
      <c r="L763" s="99"/>
    </row>
    <row r="764" spans="1:12">
      <c r="A764" s="136"/>
      <c r="B764" s="25" t="s">
        <v>290</v>
      </c>
      <c r="C764" s="31">
        <v>0</v>
      </c>
      <c r="D764" s="32">
        <v>26</v>
      </c>
      <c r="E764" s="32">
        <v>84</v>
      </c>
      <c r="F764" s="32">
        <v>75</v>
      </c>
      <c r="G764" s="32">
        <v>0</v>
      </c>
      <c r="H764" s="32">
        <v>0</v>
      </c>
      <c r="I764" s="32">
        <v>185</v>
      </c>
      <c r="J764" s="27"/>
      <c r="K764" s="27"/>
      <c r="L764" s="99"/>
    </row>
    <row r="765" spans="1:12">
      <c r="A765" s="136"/>
      <c r="B765" s="25" t="s">
        <v>291</v>
      </c>
      <c r="C765" s="31">
        <v>0</v>
      </c>
      <c r="D765" s="32">
        <v>26</v>
      </c>
      <c r="E765" s="32">
        <v>85</v>
      </c>
      <c r="F765" s="32">
        <v>65</v>
      </c>
      <c r="G765" s="32">
        <v>0</v>
      </c>
      <c r="H765" s="32">
        <v>0</v>
      </c>
      <c r="I765" s="32">
        <v>176</v>
      </c>
      <c r="J765" s="27"/>
      <c r="K765" s="27"/>
      <c r="L765" s="99"/>
    </row>
    <row r="766" spans="1:12">
      <c r="A766" s="136"/>
      <c r="B766" s="25" t="s">
        <v>292</v>
      </c>
      <c r="C766" s="31">
        <v>0</v>
      </c>
      <c r="D766" s="32">
        <v>33</v>
      </c>
      <c r="E766" s="32">
        <v>90</v>
      </c>
      <c r="F766" s="32">
        <v>80</v>
      </c>
      <c r="G766" s="32">
        <v>0</v>
      </c>
      <c r="H766" s="32">
        <v>0</v>
      </c>
      <c r="I766" s="32">
        <v>203</v>
      </c>
      <c r="J766" s="27"/>
      <c r="K766" s="27"/>
      <c r="L766" s="99"/>
    </row>
    <row r="767" spans="1:12">
      <c r="A767" s="136"/>
      <c r="B767" s="25" t="s">
        <v>293</v>
      </c>
      <c r="C767" s="31">
        <v>0</v>
      </c>
      <c r="D767" s="32">
        <v>27</v>
      </c>
      <c r="E767" s="32">
        <v>87</v>
      </c>
      <c r="F767" s="32">
        <v>74</v>
      </c>
      <c r="G767" s="32">
        <v>0</v>
      </c>
      <c r="H767" s="32">
        <v>0</v>
      </c>
      <c r="I767" s="32">
        <v>188</v>
      </c>
      <c r="J767" s="27"/>
      <c r="K767" s="27"/>
      <c r="L767" s="99"/>
    </row>
    <row r="768" spans="1:12">
      <c r="A768" s="136"/>
      <c r="B768" s="25" t="s">
        <v>294</v>
      </c>
      <c r="C768" s="31">
        <v>0</v>
      </c>
      <c r="D768" s="32">
        <v>22</v>
      </c>
      <c r="E768" s="32">
        <v>68</v>
      </c>
      <c r="F768" s="32">
        <v>73</v>
      </c>
      <c r="G768" s="32">
        <v>0</v>
      </c>
      <c r="H768" s="32">
        <v>0</v>
      </c>
      <c r="I768" s="32">
        <v>163</v>
      </c>
      <c r="J768" s="27"/>
      <c r="K768" s="27"/>
      <c r="L768" s="99"/>
    </row>
    <row r="769" spans="1:12">
      <c r="A769" s="136"/>
      <c r="B769" s="25" t="s">
        <v>295</v>
      </c>
      <c r="C769" s="31">
        <v>0</v>
      </c>
      <c r="D769" s="32">
        <v>25</v>
      </c>
      <c r="E769" s="32">
        <v>66</v>
      </c>
      <c r="F769" s="32">
        <v>62</v>
      </c>
      <c r="G769" s="32">
        <v>0</v>
      </c>
      <c r="H769" s="32">
        <v>0</v>
      </c>
      <c r="I769" s="32">
        <v>153</v>
      </c>
      <c r="J769" s="27"/>
      <c r="K769" s="27"/>
      <c r="L769" s="99"/>
    </row>
    <row r="770" spans="1:12">
      <c r="A770" s="136"/>
      <c r="B770" s="25" t="s">
        <v>296</v>
      </c>
      <c r="C770" s="31">
        <v>0</v>
      </c>
      <c r="D770" s="32">
        <v>22</v>
      </c>
      <c r="E770" s="32">
        <v>70</v>
      </c>
      <c r="F770" s="32">
        <v>43</v>
      </c>
      <c r="G770" s="32">
        <v>0</v>
      </c>
      <c r="H770" s="32">
        <v>0</v>
      </c>
      <c r="I770" s="32">
        <v>135</v>
      </c>
      <c r="J770" s="27"/>
      <c r="K770" s="27"/>
      <c r="L770" s="99"/>
    </row>
    <row r="771" spans="1:12">
      <c r="A771" s="136"/>
      <c r="B771" s="25" t="s">
        <v>297</v>
      </c>
      <c r="C771" s="31">
        <v>0</v>
      </c>
      <c r="D771" s="32">
        <v>28</v>
      </c>
      <c r="E771" s="32">
        <v>66</v>
      </c>
      <c r="F771" s="32">
        <v>69</v>
      </c>
      <c r="G771" s="32">
        <v>0</v>
      </c>
      <c r="H771" s="32">
        <v>0</v>
      </c>
      <c r="I771" s="32">
        <v>163</v>
      </c>
      <c r="J771" s="27"/>
      <c r="K771" s="27"/>
      <c r="L771" s="99"/>
    </row>
    <row r="772" spans="1:12">
      <c r="A772" s="136"/>
      <c r="B772" s="25" t="s">
        <v>298</v>
      </c>
      <c r="C772" s="31">
        <v>0</v>
      </c>
      <c r="D772" s="32">
        <v>28</v>
      </c>
      <c r="E772" s="32">
        <v>54</v>
      </c>
      <c r="F772" s="32">
        <v>76</v>
      </c>
      <c r="G772" s="32">
        <v>0</v>
      </c>
      <c r="H772" s="32">
        <v>0</v>
      </c>
      <c r="I772" s="32">
        <v>158</v>
      </c>
      <c r="J772" s="27"/>
      <c r="K772" s="27"/>
      <c r="L772" s="99"/>
    </row>
    <row r="773" spans="1:12">
      <c r="A773" s="136"/>
      <c r="B773" s="25" t="s">
        <v>299</v>
      </c>
      <c r="C773" s="31">
        <v>0</v>
      </c>
      <c r="D773" s="32">
        <v>22</v>
      </c>
      <c r="E773" s="32">
        <v>52</v>
      </c>
      <c r="F773" s="32">
        <v>74</v>
      </c>
      <c r="G773" s="32">
        <v>0</v>
      </c>
      <c r="H773" s="32">
        <v>0</v>
      </c>
      <c r="I773" s="32">
        <v>148</v>
      </c>
      <c r="J773" s="27"/>
      <c r="K773" s="27"/>
      <c r="L773" s="99"/>
    </row>
    <row r="774" spans="1:12">
      <c r="A774" s="136"/>
      <c r="B774" s="25" t="s">
        <v>300</v>
      </c>
      <c r="C774" s="31">
        <v>0</v>
      </c>
      <c r="D774" s="32">
        <v>23</v>
      </c>
      <c r="E774" s="32">
        <v>68</v>
      </c>
      <c r="F774" s="32">
        <v>58</v>
      </c>
      <c r="G774" s="32">
        <v>0</v>
      </c>
      <c r="H774" s="32">
        <v>0</v>
      </c>
      <c r="I774" s="32">
        <v>149</v>
      </c>
      <c r="J774" s="27"/>
      <c r="K774" s="27"/>
      <c r="L774" s="99"/>
    </row>
    <row r="775" spans="1:12">
      <c r="A775" s="136"/>
      <c r="B775" s="25" t="s">
        <v>301</v>
      </c>
      <c r="C775" s="31">
        <v>0</v>
      </c>
      <c r="D775" s="32">
        <v>23</v>
      </c>
      <c r="E775" s="32">
        <v>60</v>
      </c>
      <c r="F775" s="32">
        <v>54</v>
      </c>
      <c r="G775" s="32">
        <v>0</v>
      </c>
      <c r="H775" s="32">
        <v>0</v>
      </c>
      <c r="I775" s="32">
        <v>137</v>
      </c>
      <c r="J775" s="27"/>
      <c r="K775" s="27"/>
      <c r="L775" s="99"/>
    </row>
    <row r="776" spans="1:12">
      <c r="A776" s="136"/>
      <c r="B776" s="25" t="s">
        <v>302</v>
      </c>
      <c r="C776" s="31">
        <v>0</v>
      </c>
      <c r="D776" s="32">
        <v>27</v>
      </c>
      <c r="E776" s="32">
        <v>68</v>
      </c>
      <c r="F776" s="32">
        <v>61</v>
      </c>
      <c r="G776" s="32">
        <v>0</v>
      </c>
      <c r="H776" s="32">
        <v>0</v>
      </c>
      <c r="I776" s="32">
        <v>156</v>
      </c>
      <c r="J776" s="27"/>
      <c r="K776" s="27"/>
      <c r="L776" s="99"/>
    </row>
    <row r="777" spans="1:12">
      <c r="A777" s="136"/>
      <c r="B777" s="25" t="s">
        <v>303</v>
      </c>
      <c r="C777" s="31">
        <v>0</v>
      </c>
      <c r="D777" s="32">
        <v>13</v>
      </c>
      <c r="E777" s="32">
        <v>76</v>
      </c>
      <c r="F777" s="32">
        <v>63</v>
      </c>
      <c r="G777" s="32">
        <v>0</v>
      </c>
      <c r="H777" s="32">
        <v>0</v>
      </c>
      <c r="I777" s="32">
        <v>152</v>
      </c>
      <c r="J777" s="27"/>
      <c r="K777" s="27"/>
      <c r="L777" s="99"/>
    </row>
    <row r="778" spans="1:12">
      <c r="A778" s="136"/>
      <c r="B778" s="25" t="s">
        <v>304</v>
      </c>
      <c r="C778" s="31">
        <v>0</v>
      </c>
      <c r="D778" s="32">
        <v>18</v>
      </c>
      <c r="E778" s="32">
        <v>68</v>
      </c>
      <c r="F778" s="32">
        <v>57</v>
      </c>
      <c r="G778" s="32">
        <v>0</v>
      </c>
      <c r="H778" s="32">
        <v>0</v>
      </c>
      <c r="I778" s="32">
        <v>143</v>
      </c>
      <c r="J778" s="27"/>
      <c r="K778" s="27"/>
      <c r="L778" s="99"/>
    </row>
    <row r="779" spans="1:12">
      <c r="A779" s="136"/>
      <c r="B779" s="25" t="s">
        <v>305</v>
      </c>
      <c r="C779" s="31">
        <v>0</v>
      </c>
      <c r="D779" s="32">
        <v>21</v>
      </c>
      <c r="E779" s="32">
        <v>64</v>
      </c>
      <c r="F779" s="32">
        <v>47</v>
      </c>
      <c r="G779" s="32">
        <v>0</v>
      </c>
      <c r="H779" s="32">
        <v>0</v>
      </c>
      <c r="I779" s="32">
        <v>132</v>
      </c>
      <c r="J779" s="27"/>
      <c r="K779" s="27"/>
      <c r="L779" s="99"/>
    </row>
    <row r="780" spans="1:12">
      <c r="A780" s="136"/>
      <c r="B780" s="25" t="s">
        <v>306</v>
      </c>
      <c r="C780" s="31">
        <v>0</v>
      </c>
      <c r="D780" s="32">
        <v>23</v>
      </c>
      <c r="E780" s="32">
        <v>72</v>
      </c>
      <c r="F780" s="32">
        <v>53</v>
      </c>
      <c r="G780" s="32">
        <v>0</v>
      </c>
      <c r="H780" s="32">
        <v>0</v>
      </c>
      <c r="I780" s="32">
        <v>148</v>
      </c>
      <c r="J780" s="27"/>
      <c r="K780" s="27"/>
      <c r="L780" s="99"/>
    </row>
    <row r="781" spans="1:12">
      <c r="A781" s="136"/>
      <c r="B781" s="25" t="s">
        <v>307</v>
      </c>
      <c r="C781" s="31">
        <v>0</v>
      </c>
      <c r="D781" s="32">
        <v>29</v>
      </c>
      <c r="E781" s="32">
        <v>67</v>
      </c>
      <c r="F781" s="32">
        <v>69</v>
      </c>
      <c r="G781" s="32">
        <v>0</v>
      </c>
      <c r="H781" s="32">
        <v>0</v>
      </c>
      <c r="I781" s="32">
        <v>165</v>
      </c>
      <c r="J781" s="27"/>
      <c r="K781" s="27"/>
      <c r="L781" s="99"/>
    </row>
    <row r="782" spans="1:12">
      <c r="A782" s="136"/>
      <c r="B782" s="25" t="s">
        <v>308</v>
      </c>
      <c r="C782" s="31">
        <v>0</v>
      </c>
      <c r="D782" s="32">
        <v>29</v>
      </c>
      <c r="E782" s="32">
        <v>64</v>
      </c>
      <c r="F782" s="32">
        <v>61</v>
      </c>
      <c r="G782" s="32">
        <v>0</v>
      </c>
      <c r="H782" s="32">
        <v>0</v>
      </c>
      <c r="I782" s="32">
        <v>154</v>
      </c>
      <c r="J782" s="27"/>
      <c r="K782" s="27"/>
      <c r="L782" s="99"/>
    </row>
    <row r="783" spans="1:12">
      <c r="A783" s="136"/>
      <c r="B783" s="25" t="s">
        <v>309</v>
      </c>
      <c r="C783" s="31">
        <v>0</v>
      </c>
      <c r="D783" s="32">
        <v>24</v>
      </c>
      <c r="E783" s="32">
        <v>48</v>
      </c>
      <c r="F783" s="32">
        <v>77</v>
      </c>
      <c r="G783" s="32">
        <v>0</v>
      </c>
      <c r="H783" s="32">
        <v>0</v>
      </c>
      <c r="I783" s="32">
        <v>149</v>
      </c>
      <c r="J783" s="27"/>
      <c r="K783" s="27"/>
      <c r="L783" s="99"/>
    </row>
    <row r="784" spans="1:12">
      <c r="A784" s="136"/>
      <c r="B784" s="25" t="s">
        <v>310</v>
      </c>
      <c r="C784" s="31">
        <v>0</v>
      </c>
      <c r="D784" s="32">
        <v>31</v>
      </c>
      <c r="E784" s="32">
        <v>64</v>
      </c>
      <c r="F784" s="32">
        <v>58</v>
      </c>
      <c r="G784" s="32">
        <v>0</v>
      </c>
      <c r="H784" s="32">
        <v>0</v>
      </c>
      <c r="I784" s="32">
        <v>153</v>
      </c>
      <c r="J784" s="27"/>
      <c r="K784" s="27"/>
      <c r="L784" s="99"/>
    </row>
    <row r="785" spans="1:12">
      <c r="A785" s="136"/>
      <c r="B785" s="25" t="s">
        <v>311</v>
      </c>
      <c r="C785" s="31">
        <v>0</v>
      </c>
      <c r="D785" s="32">
        <v>28</v>
      </c>
      <c r="E785" s="32">
        <v>76</v>
      </c>
      <c r="F785" s="32">
        <v>55</v>
      </c>
      <c r="G785" s="32">
        <v>0</v>
      </c>
      <c r="H785" s="32">
        <v>0</v>
      </c>
      <c r="I785" s="32">
        <v>159</v>
      </c>
      <c r="J785" s="27"/>
      <c r="K785" s="27"/>
      <c r="L785" s="99"/>
    </row>
    <row r="786" spans="1:12">
      <c r="A786" s="136"/>
      <c r="B786" s="25" t="s">
        <v>312</v>
      </c>
      <c r="C786" s="31">
        <v>0</v>
      </c>
      <c r="D786" s="32">
        <v>31</v>
      </c>
      <c r="E786" s="32">
        <v>91</v>
      </c>
      <c r="F786" s="32">
        <v>82</v>
      </c>
      <c r="G786" s="32">
        <v>0</v>
      </c>
      <c r="H786" s="32">
        <v>0</v>
      </c>
      <c r="I786" s="32">
        <v>204</v>
      </c>
      <c r="J786" s="27"/>
      <c r="K786" s="27"/>
      <c r="L786" s="99"/>
    </row>
    <row r="787" spans="1:12">
      <c r="A787" s="136"/>
      <c r="B787" s="25" t="s">
        <v>313</v>
      </c>
      <c r="C787" s="31">
        <v>0</v>
      </c>
      <c r="D787" s="32">
        <v>31</v>
      </c>
      <c r="E787" s="32">
        <v>78</v>
      </c>
      <c r="F787" s="32">
        <v>74</v>
      </c>
      <c r="G787" s="32">
        <v>0</v>
      </c>
      <c r="H787" s="32">
        <v>0</v>
      </c>
      <c r="I787" s="32">
        <v>183</v>
      </c>
      <c r="J787" s="27"/>
      <c r="K787" s="27"/>
      <c r="L787" s="99"/>
    </row>
    <row r="788" spans="1:12">
      <c r="A788" s="136"/>
      <c r="B788" s="25" t="s">
        <v>314</v>
      </c>
      <c r="C788" s="31">
        <v>0</v>
      </c>
      <c r="D788" s="32">
        <v>24</v>
      </c>
      <c r="E788" s="32">
        <v>64</v>
      </c>
      <c r="F788" s="32">
        <v>71</v>
      </c>
      <c r="G788" s="32">
        <v>0</v>
      </c>
      <c r="H788" s="32">
        <v>0</v>
      </c>
      <c r="I788" s="32">
        <v>159</v>
      </c>
      <c r="J788" s="27"/>
      <c r="K788" s="27"/>
      <c r="L788" s="99"/>
    </row>
    <row r="789" spans="1:12">
      <c r="A789" s="136"/>
      <c r="B789" s="25" t="s">
        <v>315</v>
      </c>
      <c r="C789" s="31">
        <v>0</v>
      </c>
      <c r="D789" s="32">
        <v>20</v>
      </c>
      <c r="E789" s="32">
        <v>62</v>
      </c>
      <c r="F789" s="32">
        <v>58</v>
      </c>
      <c r="G789" s="32">
        <v>0</v>
      </c>
      <c r="H789" s="32">
        <v>0</v>
      </c>
      <c r="I789" s="32">
        <v>140</v>
      </c>
      <c r="J789" s="27"/>
      <c r="K789" s="27"/>
      <c r="L789" s="99"/>
    </row>
    <row r="790" spans="1:12">
      <c r="A790" s="136"/>
      <c r="B790" s="25" t="s">
        <v>316</v>
      </c>
      <c r="C790" s="31">
        <v>0</v>
      </c>
      <c r="D790" s="32">
        <v>27</v>
      </c>
      <c r="E790" s="32">
        <v>71</v>
      </c>
      <c r="F790" s="32">
        <v>68</v>
      </c>
      <c r="G790" s="32">
        <v>0</v>
      </c>
      <c r="H790" s="32">
        <v>0</v>
      </c>
      <c r="I790" s="32">
        <v>166</v>
      </c>
      <c r="J790" s="27"/>
      <c r="K790" s="27"/>
      <c r="L790" s="99"/>
    </row>
    <row r="791" spans="1:12">
      <c r="A791" s="136"/>
      <c r="B791" s="25" t="s">
        <v>317</v>
      </c>
      <c r="C791" s="31">
        <v>0</v>
      </c>
      <c r="D791" s="32">
        <v>26</v>
      </c>
      <c r="E791" s="32">
        <v>60</v>
      </c>
      <c r="F791" s="32">
        <v>75</v>
      </c>
      <c r="G791" s="32">
        <v>0</v>
      </c>
      <c r="H791" s="32">
        <v>0</v>
      </c>
      <c r="I791" s="32">
        <v>161</v>
      </c>
      <c r="J791" s="27"/>
      <c r="K791" s="27"/>
      <c r="L791" s="99"/>
    </row>
    <row r="792" spans="1:12">
      <c r="A792" s="136"/>
      <c r="B792" s="25" t="s">
        <v>318</v>
      </c>
      <c r="C792" s="31">
        <v>0</v>
      </c>
      <c r="D792" s="32">
        <v>29</v>
      </c>
      <c r="E792" s="32">
        <v>60</v>
      </c>
      <c r="F792" s="32">
        <v>58</v>
      </c>
      <c r="G792" s="32">
        <v>0</v>
      </c>
      <c r="H792" s="32">
        <v>0</v>
      </c>
      <c r="I792" s="32">
        <v>147</v>
      </c>
      <c r="J792" s="27"/>
      <c r="K792" s="27"/>
      <c r="L792" s="99"/>
    </row>
    <row r="793" spans="1:12">
      <c r="A793" s="136"/>
      <c r="B793" s="25" t="s">
        <v>319</v>
      </c>
      <c r="C793" s="31">
        <v>0</v>
      </c>
      <c r="D793" s="32">
        <v>22</v>
      </c>
      <c r="E793" s="32">
        <v>57</v>
      </c>
      <c r="F793" s="32">
        <v>54</v>
      </c>
      <c r="G793" s="32">
        <v>0</v>
      </c>
      <c r="H793" s="32">
        <v>0</v>
      </c>
      <c r="I793" s="32">
        <v>133</v>
      </c>
      <c r="J793" s="27"/>
      <c r="K793" s="27"/>
      <c r="L793" s="99"/>
    </row>
    <row r="794" spans="1:12">
      <c r="A794" s="136"/>
      <c r="B794" s="25" t="s">
        <v>320</v>
      </c>
      <c r="C794" s="31">
        <v>0</v>
      </c>
      <c r="D794" s="32">
        <v>21</v>
      </c>
      <c r="E794" s="32">
        <v>68</v>
      </c>
      <c r="F794" s="32">
        <v>55</v>
      </c>
      <c r="G794" s="32">
        <v>0</v>
      </c>
      <c r="H794" s="32">
        <v>0</v>
      </c>
      <c r="I794" s="32">
        <v>144</v>
      </c>
      <c r="J794" s="27"/>
      <c r="K794" s="27"/>
      <c r="L794" s="99"/>
    </row>
    <row r="795" spans="1:12">
      <c r="A795" s="136"/>
      <c r="B795" s="25" t="s">
        <v>321</v>
      </c>
      <c r="C795" s="31">
        <v>0</v>
      </c>
      <c r="D795" s="32">
        <v>28</v>
      </c>
      <c r="E795" s="32">
        <v>60</v>
      </c>
      <c r="F795" s="32">
        <v>75</v>
      </c>
      <c r="G795" s="32">
        <v>0</v>
      </c>
      <c r="H795" s="32">
        <v>0</v>
      </c>
      <c r="I795" s="32">
        <v>163</v>
      </c>
      <c r="J795" s="27"/>
      <c r="K795" s="27"/>
      <c r="L795" s="99"/>
    </row>
    <row r="796" spans="1:12">
      <c r="A796" s="136"/>
      <c r="B796" s="25" t="s">
        <v>322</v>
      </c>
      <c r="C796" s="31">
        <v>0</v>
      </c>
      <c r="D796" s="32">
        <v>19</v>
      </c>
      <c r="E796" s="32">
        <v>51</v>
      </c>
      <c r="F796" s="32">
        <v>50</v>
      </c>
      <c r="G796" s="32">
        <v>0</v>
      </c>
      <c r="H796" s="32">
        <v>0</v>
      </c>
      <c r="I796" s="32">
        <v>120</v>
      </c>
      <c r="J796" s="27"/>
      <c r="K796" s="27"/>
      <c r="L796" s="99"/>
    </row>
    <row r="797" spans="1:12">
      <c r="A797" s="136"/>
      <c r="B797" s="25" t="s">
        <v>323</v>
      </c>
      <c r="C797" s="31">
        <v>0</v>
      </c>
      <c r="D797" s="32">
        <v>19</v>
      </c>
      <c r="E797" s="32">
        <v>47</v>
      </c>
      <c r="F797" s="32">
        <v>64</v>
      </c>
      <c r="G797" s="32">
        <v>0</v>
      </c>
      <c r="H797" s="32">
        <v>0</v>
      </c>
      <c r="I797" s="32">
        <v>130</v>
      </c>
      <c r="J797" s="27"/>
      <c r="K797" s="27"/>
      <c r="L797" s="99"/>
    </row>
    <row r="798" spans="1:12">
      <c r="A798" s="136"/>
      <c r="B798" s="25" t="s">
        <v>324</v>
      </c>
      <c r="C798" s="31">
        <v>0</v>
      </c>
      <c r="D798" s="32">
        <v>21</v>
      </c>
      <c r="E798" s="32">
        <v>55</v>
      </c>
      <c r="F798" s="32">
        <v>72</v>
      </c>
      <c r="G798" s="32">
        <v>0</v>
      </c>
      <c r="H798" s="32">
        <v>0</v>
      </c>
      <c r="I798" s="32">
        <v>148</v>
      </c>
      <c r="J798" s="27"/>
      <c r="K798" s="27"/>
      <c r="L798" s="99"/>
    </row>
    <row r="799" spans="1:12">
      <c r="A799" s="136"/>
      <c r="B799" s="25" t="s">
        <v>325</v>
      </c>
      <c r="C799" s="31">
        <v>0</v>
      </c>
      <c r="D799" s="32">
        <v>23</v>
      </c>
      <c r="E799" s="32">
        <v>72</v>
      </c>
      <c r="F799" s="32">
        <v>88</v>
      </c>
      <c r="G799" s="32">
        <v>0</v>
      </c>
      <c r="H799" s="32">
        <v>0</v>
      </c>
      <c r="I799" s="32">
        <v>183</v>
      </c>
      <c r="J799" s="27"/>
      <c r="K799" s="27"/>
      <c r="L799" s="99"/>
    </row>
    <row r="800" spans="1:12">
      <c r="A800" s="136"/>
      <c r="B800" s="25" t="s">
        <v>326</v>
      </c>
      <c r="C800" s="31">
        <v>0</v>
      </c>
      <c r="D800" s="32">
        <v>21</v>
      </c>
      <c r="E800" s="32">
        <v>57</v>
      </c>
      <c r="F800" s="32">
        <v>86</v>
      </c>
      <c r="G800" s="32">
        <v>0</v>
      </c>
      <c r="H800" s="32">
        <v>0</v>
      </c>
      <c r="I800" s="32">
        <v>164</v>
      </c>
      <c r="J800" s="27"/>
      <c r="K800" s="27"/>
      <c r="L800" s="99"/>
    </row>
    <row r="801" spans="1:12">
      <c r="A801" s="136"/>
      <c r="B801" s="25" t="s">
        <v>327</v>
      </c>
      <c r="C801" s="31">
        <v>0</v>
      </c>
      <c r="D801" s="32">
        <v>15</v>
      </c>
      <c r="E801" s="32">
        <v>75</v>
      </c>
      <c r="F801" s="32">
        <v>75</v>
      </c>
      <c r="G801" s="32">
        <v>0</v>
      </c>
      <c r="H801" s="32">
        <v>0</v>
      </c>
      <c r="I801" s="32">
        <v>165</v>
      </c>
      <c r="J801" s="27"/>
      <c r="K801" s="27"/>
      <c r="L801" s="99"/>
    </row>
    <row r="802" spans="1:12">
      <c r="A802" s="136"/>
      <c r="B802" s="25" t="s">
        <v>328</v>
      </c>
      <c r="C802" s="31">
        <v>0</v>
      </c>
      <c r="D802" s="32">
        <v>14</v>
      </c>
      <c r="E802" s="32">
        <v>64</v>
      </c>
      <c r="F802" s="32">
        <v>56</v>
      </c>
      <c r="G802" s="32">
        <v>0</v>
      </c>
      <c r="H802" s="32">
        <v>0</v>
      </c>
      <c r="I802" s="32">
        <v>134</v>
      </c>
      <c r="J802" s="27"/>
      <c r="K802" s="27"/>
      <c r="L802" s="99"/>
    </row>
    <row r="803" spans="1:12">
      <c r="A803" s="136"/>
      <c r="B803" s="25" t="s">
        <v>329</v>
      </c>
      <c r="C803" s="31">
        <v>0</v>
      </c>
      <c r="D803" s="32">
        <v>16</v>
      </c>
      <c r="E803" s="32">
        <v>49</v>
      </c>
      <c r="F803" s="32">
        <v>61</v>
      </c>
      <c r="G803" s="32">
        <v>0</v>
      </c>
      <c r="H803" s="32">
        <v>0</v>
      </c>
      <c r="I803" s="32">
        <v>126</v>
      </c>
      <c r="J803" s="27"/>
      <c r="K803" s="27"/>
      <c r="L803" s="99"/>
    </row>
    <row r="804" spans="1:12">
      <c r="A804" s="136"/>
      <c r="B804" s="25" t="s">
        <v>330</v>
      </c>
      <c r="C804" s="31">
        <v>0</v>
      </c>
      <c r="D804" s="32">
        <v>20</v>
      </c>
      <c r="E804" s="32">
        <v>46</v>
      </c>
      <c r="F804" s="32">
        <v>60</v>
      </c>
      <c r="G804" s="32">
        <v>0</v>
      </c>
      <c r="H804" s="32">
        <v>0</v>
      </c>
      <c r="I804" s="32">
        <v>126</v>
      </c>
      <c r="J804" s="27"/>
      <c r="K804" s="27"/>
      <c r="L804" s="99"/>
    </row>
    <row r="805" spans="1:12">
      <c r="A805" s="136"/>
      <c r="B805" s="25" t="s">
        <v>331</v>
      </c>
      <c r="C805" s="31">
        <v>0</v>
      </c>
      <c r="D805" s="32">
        <v>16</v>
      </c>
      <c r="E805" s="32">
        <v>50</v>
      </c>
      <c r="F805" s="32">
        <v>55</v>
      </c>
      <c r="G805" s="32">
        <v>0</v>
      </c>
      <c r="H805" s="32">
        <v>0</v>
      </c>
      <c r="I805" s="32">
        <v>121</v>
      </c>
      <c r="J805" s="27"/>
      <c r="K805" s="27"/>
      <c r="L805" s="99"/>
    </row>
    <row r="806" spans="1:12">
      <c r="A806" s="136"/>
      <c r="B806" s="25" t="s">
        <v>332</v>
      </c>
      <c r="C806" s="31">
        <v>0</v>
      </c>
      <c r="D806" s="32">
        <v>18</v>
      </c>
      <c r="E806" s="32">
        <v>66</v>
      </c>
      <c r="F806" s="32">
        <v>67</v>
      </c>
      <c r="G806" s="32">
        <v>0</v>
      </c>
      <c r="H806" s="32">
        <v>0</v>
      </c>
      <c r="I806" s="32">
        <v>151</v>
      </c>
      <c r="J806" s="27"/>
      <c r="K806" s="27"/>
      <c r="L806" s="99"/>
    </row>
    <row r="807" spans="1:12">
      <c r="A807" s="136"/>
      <c r="B807" s="25" t="s">
        <v>333</v>
      </c>
      <c r="C807" s="31">
        <v>0</v>
      </c>
      <c r="D807" s="32">
        <v>16</v>
      </c>
      <c r="E807" s="32">
        <v>66</v>
      </c>
      <c r="F807" s="32">
        <v>55</v>
      </c>
      <c r="G807" s="32">
        <v>0</v>
      </c>
      <c r="H807" s="32">
        <v>0</v>
      </c>
      <c r="I807" s="32">
        <v>137</v>
      </c>
      <c r="J807" s="27"/>
      <c r="K807" s="27"/>
      <c r="L807" s="99"/>
    </row>
    <row r="808" spans="1:12">
      <c r="A808" s="136"/>
      <c r="B808" s="25" t="s">
        <v>334</v>
      </c>
      <c r="C808" s="31">
        <v>0</v>
      </c>
      <c r="D808" s="32">
        <v>19</v>
      </c>
      <c r="E808" s="32">
        <v>82</v>
      </c>
      <c r="F808" s="32">
        <v>70</v>
      </c>
      <c r="G808" s="32">
        <v>0</v>
      </c>
      <c r="H808" s="32">
        <v>0</v>
      </c>
      <c r="I808" s="32">
        <v>171</v>
      </c>
    </row>
    <row r="809" spans="1:12">
      <c r="A809" s="136"/>
      <c r="B809" s="25" t="s">
        <v>335</v>
      </c>
      <c r="C809" s="31">
        <v>0</v>
      </c>
      <c r="D809" s="32">
        <v>15</v>
      </c>
      <c r="E809" s="32">
        <v>82</v>
      </c>
      <c r="F809" s="32">
        <v>65</v>
      </c>
      <c r="G809" s="32">
        <v>0</v>
      </c>
      <c r="H809" s="32">
        <v>0</v>
      </c>
      <c r="I809" s="32">
        <v>162</v>
      </c>
    </row>
    <row r="810" spans="1:12">
      <c r="A810" s="136"/>
      <c r="B810" s="25" t="s">
        <v>336</v>
      </c>
      <c r="C810" s="31">
        <v>0</v>
      </c>
      <c r="D810" s="32">
        <v>26</v>
      </c>
      <c r="E810" s="32">
        <v>84</v>
      </c>
      <c r="F810" s="32">
        <v>51</v>
      </c>
      <c r="G810" s="32">
        <v>0</v>
      </c>
      <c r="H810" s="32">
        <v>0</v>
      </c>
      <c r="I810" s="32">
        <v>161</v>
      </c>
    </row>
    <row r="811" spans="1:12">
      <c r="A811" s="136"/>
      <c r="B811" s="25" t="s">
        <v>337</v>
      </c>
      <c r="C811" s="31">
        <v>0</v>
      </c>
      <c r="D811" s="32">
        <v>21</v>
      </c>
      <c r="E811" s="32">
        <v>76</v>
      </c>
      <c r="F811" s="32">
        <v>61</v>
      </c>
      <c r="G811" s="32">
        <v>0</v>
      </c>
      <c r="H811" s="32">
        <v>0</v>
      </c>
      <c r="I811" s="32">
        <v>158</v>
      </c>
    </row>
    <row r="812" spans="1:12">
      <c r="A812" s="136"/>
      <c r="B812" s="25" t="s">
        <v>338</v>
      </c>
      <c r="C812" s="31">
        <v>0</v>
      </c>
      <c r="D812" s="32">
        <v>27</v>
      </c>
      <c r="E812" s="32">
        <v>84</v>
      </c>
      <c r="F812" s="32">
        <v>61</v>
      </c>
      <c r="G812" s="32">
        <v>0</v>
      </c>
      <c r="H812" s="32">
        <v>0</v>
      </c>
      <c r="I812" s="32">
        <v>172</v>
      </c>
    </row>
    <row r="813" spans="1:12">
      <c r="A813" s="136"/>
      <c r="B813" s="25" t="s">
        <v>339</v>
      </c>
      <c r="C813" s="31">
        <v>0</v>
      </c>
      <c r="D813" s="32">
        <v>28</v>
      </c>
      <c r="E813" s="32">
        <v>69</v>
      </c>
      <c r="F813" s="32">
        <v>51</v>
      </c>
      <c r="G813" s="32">
        <v>0</v>
      </c>
      <c r="H813" s="32">
        <v>0</v>
      </c>
      <c r="I813" s="32">
        <v>148</v>
      </c>
    </row>
    <row r="814" spans="1:12">
      <c r="A814" s="136"/>
      <c r="B814" s="25" t="s">
        <v>340</v>
      </c>
      <c r="C814" s="31">
        <v>0</v>
      </c>
      <c r="D814" s="32">
        <v>24</v>
      </c>
      <c r="E814" s="32">
        <v>51</v>
      </c>
      <c r="F814" s="32">
        <v>41</v>
      </c>
      <c r="G814" s="32">
        <v>0</v>
      </c>
      <c r="H814" s="32">
        <v>0</v>
      </c>
      <c r="I814" s="32">
        <v>116</v>
      </c>
    </row>
    <row r="815" spans="1:12">
      <c r="A815" s="136"/>
      <c r="B815" s="25" t="s">
        <v>341</v>
      </c>
      <c r="C815" s="31">
        <v>0</v>
      </c>
      <c r="D815" s="32">
        <v>18</v>
      </c>
      <c r="E815" s="32">
        <v>42</v>
      </c>
      <c r="F815" s="32">
        <v>31</v>
      </c>
      <c r="G815" s="32">
        <v>0</v>
      </c>
      <c r="H815" s="32">
        <v>0</v>
      </c>
      <c r="I815" s="32">
        <v>91</v>
      </c>
    </row>
    <row r="816" spans="1:12">
      <c r="A816" s="136"/>
      <c r="B816" s="25" t="s">
        <v>342</v>
      </c>
      <c r="C816" s="31">
        <v>0</v>
      </c>
      <c r="D816" s="32">
        <v>16</v>
      </c>
      <c r="E816" s="32">
        <v>45</v>
      </c>
      <c r="F816" s="32">
        <v>22</v>
      </c>
      <c r="G816" s="32">
        <v>0</v>
      </c>
      <c r="H816" s="32">
        <v>0</v>
      </c>
      <c r="I816" s="32">
        <v>83</v>
      </c>
    </row>
    <row r="817" spans="1:9">
      <c r="A817" s="136"/>
      <c r="B817" s="25" t="s">
        <v>343</v>
      </c>
      <c r="C817" s="31">
        <v>0</v>
      </c>
      <c r="D817" s="32">
        <v>16</v>
      </c>
      <c r="E817" s="32">
        <v>46</v>
      </c>
      <c r="F817" s="32">
        <v>41</v>
      </c>
      <c r="G817" s="32">
        <v>0</v>
      </c>
      <c r="H817" s="32">
        <v>0</v>
      </c>
      <c r="I817" s="32">
        <v>103</v>
      </c>
    </row>
    <row r="818" spans="1:9">
      <c r="A818" s="136"/>
      <c r="B818" s="25" t="s">
        <v>344</v>
      </c>
      <c r="C818" s="31">
        <v>0</v>
      </c>
      <c r="D818" s="32">
        <v>13</v>
      </c>
      <c r="E818" s="32">
        <v>32</v>
      </c>
      <c r="F818" s="32">
        <v>23</v>
      </c>
      <c r="G818" s="32">
        <v>0</v>
      </c>
      <c r="H818" s="32">
        <v>0</v>
      </c>
      <c r="I818" s="32">
        <v>68</v>
      </c>
    </row>
    <row r="819" spans="1:9">
      <c r="A819" s="136"/>
      <c r="B819" s="25" t="s">
        <v>345</v>
      </c>
      <c r="C819" s="31">
        <v>0</v>
      </c>
      <c r="D819" s="32">
        <v>22</v>
      </c>
      <c r="E819" s="32">
        <v>40</v>
      </c>
      <c r="F819" s="32">
        <v>37</v>
      </c>
      <c r="G819" s="32">
        <v>0</v>
      </c>
      <c r="H819" s="32">
        <v>0</v>
      </c>
      <c r="I819" s="32">
        <v>99</v>
      </c>
    </row>
    <row r="820" spans="1:9">
      <c r="A820" s="136"/>
      <c r="B820" s="25" t="s">
        <v>346</v>
      </c>
      <c r="C820" s="31">
        <v>0</v>
      </c>
      <c r="D820" s="32">
        <v>23</v>
      </c>
      <c r="E820" s="32">
        <v>43</v>
      </c>
      <c r="F820" s="32">
        <v>39</v>
      </c>
      <c r="G820" s="32">
        <v>0</v>
      </c>
      <c r="H820" s="32">
        <v>0</v>
      </c>
      <c r="I820" s="32">
        <v>105</v>
      </c>
    </row>
    <row r="821" spans="1:9">
      <c r="A821" s="136"/>
      <c r="B821" s="25" t="s">
        <v>347</v>
      </c>
      <c r="C821" s="31">
        <v>0</v>
      </c>
      <c r="D821" s="32">
        <v>14</v>
      </c>
      <c r="E821" s="32">
        <v>44</v>
      </c>
      <c r="F821" s="32">
        <v>45</v>
      </c>
      <c r="G821" s="32">
        <v>0</v>
      </c>
      <c r="H821" s="32">
        <v>0</v>
      </c>
      <c r="I821" s="32">
        <v>103</v>
      </c>
    </row>
    <row r="822" spans="1:9">
      <c r="A822" s="136"/>
      <c r="B822" s="25" t="s">
        <v>348</v>
      </c>
      <c r="C822" s="31">
        <v>0</v>
      </c>
      <c r="D822" s="32">
        <v>19</v>
      </c>
      <c r="E822" s="32">
        <v>45</v>
      </c>
      <c r="F822" s="32">
        <v>26</v>
      </c>
      <c r="G822" s="32">
        <v>0</v>
      </c>
      <c r="H822" s="32">
        <v>0</v>
      </c>
      <c r="I822" s="32">
        <v>90</v>
      </c>
    </row>
    <row r="823" spans="1:9">
      <c r="A823" s="136"/>
      <c r="B823" s="25" t="s">
        <v>349</v>
      </c>
      <c r="C823" s="31">
        <v>0</v>
      </c>
      <c r="D823" s="32">
        <v>17</v>
      </c>
      <c r="E823" s="32">
        <v>46</v>
      </c>
      <c r="F823" s="32">
        <v>27</v>
      </c>
      <c r="G823" s="32">
        <v>0</v>
      </c>
      <c r="H823" s="32">
        <v>0</v>
      </c>
      <c r="I823" s="32">
        <v>90</v>
      </c>
    </row>
    <row r="824" spans="1:9">
      <c r="A824" s="136"/>
      <c r="B824" s="25" t="s">
        <v>350</v>
      </c>
      <c r="C824" s="31">
        <v>0</v>
      </c>
      <c r="D824" s="32">
        <v>17</v>
      </c>
      <c r="E824" s="32">
        <v>51</v>
      </c>
      <c r="F824" s="32">
        <v>32</v>
      </c>
      <c r="G824" s="32">
        <v>0</v>
      </c>
      <c r="H824" s="32">
        <v>0</v>
      </c>
      <c r="I824" s="32">
        <v>100</v>
      </c>
    </row>
    <row r="825" spans="1:9">
      <c r="A825" s="136"/>
      <c r="B825" s="25" t="s">
        <v>351</v>
      </c>
      <c r="C825" s="31">
        <v>0</v>
      </c>
      <c r="D825" s="32">
        <v>28</v>
      </c>
      <c r="E825" s="32">
        <v>58</v>
      </c>
      <c r="F825" s="32">
        <v>28</v>
      </c>
      <c r="G825" s="32">
        <v>0</v>
      </c>
      <c r="H825" s="32">
        <v>0</v>
      </c>
      <c r="I825" s="32">
        <v>114</v>
      </c>
    </row>
    <row r="826" spans="1:9">
      <c r="A826" s="136"/>
      <c r="B826" s="25" t="s">
        <v>352</v>
      </c>
      <c r="C826" s="31">
        <v>0</v>
      </c>
      <c r="D826" s="32">
        <v>19</v>
      </c>
      <c r="E826" s="32">
        <v>59</v>
      </c>
      <c r="F826" s="32">
        <v>41</v>
      </c>
      <c r="G826" s="32">
        <v>0</v>
      </c>
      <c r="H826" s="32">
        <v>0</v>
      </c>
      <c r="I826" s="32">
        <v>119</v>
      </c>
    </row>
    <row r="827" spans="1:9">
      <c r="A827" s="136"/>
      <c r="B827" s="25" t="s">
        <v>353</v>
      </c>
      <c r="C827" s="31">
        <v>0</v>
      </c>
      <c r="D827" s="32">
        <v>11</v>
      </c>
      <c r="E827" s="32">
        <v>41</v>
      </c>
      <c r="F827" s="32">
        <v>26</v>
      </c>
      <c r="G827" s="32">
        <v>0</v>
      </c>
      <c r="H827" s="32">
        <v>0</v>
      </c>
      <c r="I827" s="32">
        <v>78</v>
      </c>
    </row>
    <row r="828" spans="1:9">
      <c r="A828" s="136"/>
      <c r="B828" s="25" t="s">
        <v>354</v>
      </c>
      <c r="C828" s="31">
        <v>0</v>
      </c>
      <c r="D828" s="32">
        <v>19</v>
      </c>
      <c r="E828" s="32">
        <v>50</v>
      </c>
      <c r="F828" s="32">
        <v>37</v>
      </c>
      <c r="G828" s="32">
        <v>0</v>
      </c>
      <c r="H828" s="32">
        <v>0</v>
      </c>
      <c r="I828" s="32">
        <v>106</v>
      </c>
    </row>
    <row r="829" spans="1:9">
      <c r="A829" s="136"/>
      <c r="B829" s="25" t="s">
        <v>355</v>
      </c>
      <c r="C829" s="31">
        <v>0</v>
      </c>
      <c r="D829" s="32">
        <v>20</v>
      </c>
      <c r="E829" s="32">
        <v>41</v>
      </c>
      <c r="F829" s="32">
        <v>28</v>
      </c>
      <c r="G829" s="32">
        <v>0</v>
      </c>
      <c r="H829" s="32">
        <v>0</v>
      </c>
      <c r="I829" s="32">
        <v>89</v>
      </c>
    </row>
    <row r="830" spans="1:9">
      <c r="A830" s="136"/>
      <c r="B830" s="25" t="s">
        <v>356</v>
      </c>
      <c r="C830" s="31">
        <v>0</v>
      </c>
      <c r="D830" s="32">
        <v>19</v>
      </c>
      <c r="E830" s="32">
        <v>54</v>
      </c>
      <c r="F830" s="32">
        <v>36</v>
      </c>
      <c r="G830" s="32">
        <v>0</v>
      </c>
      <c r="H830" s="32">
        <v>0</v>
      </c>
      <c r="I830" s="32">
        <v>109</v>
      </c>
    </row>
    <row r="831" spans="1:9">
      <c r="A831" s="136"/>
      <c r="B831" s="25" t="s">
        <v>357</v>
      </c>
      <c r="C831" s="31">
        <v>0</v>
      </c>
      <c r="D831" s="32">
        <v>21</v>
      </c>
      <c r="E831" s="32">
        <v>56</v>
      </c>
      <c r="F831" s="32">
        <v>34</v>
      </c>
      <c r="G831" s="32">
        <v>0</v>
      </c>
      <c r="H831" s="32">
        <v>0</v>
      </c>
      <c r="I831" s="32">
        <v>111</v>
      </c>
    </row>
    <row r="832" spans="1:9">
      <c r="A832" s="136"/>
      <c r="B832" s="25" t="s">
        <v>358</v>
      </c>
      <c r="C832" s="31">
        <v>0</v>
      </c>
      <c r="D832" s="32">
        <v>20</v>
      </c>
      <c r="E832" s="32">
        <v>48</v>
      </c>
      <c r="F832" s="32">
        <v>39</v>
      </c>
      <c r="G832" s="32">
        <v>0</v>
      </c>
      <c r="H832" s="32">
        <v>0</v>
      </c>
      <c r="I832" s="32">
        <v>107</v>
      </c>
    </row>
    <row r="833" spans="1:9">
      <c r="A833" s="136"/>
      <c r="B833" s="25" t="s">
        <v>359</v>
      </c>
      <c r="C833" s="31">
        <v>0</v>
      </c>
      <c r="D833" s="32">
        <v>24</v>
      </c>
      <c r="E833" s="32">
        <v>57</v>
      </c>
      <c r="F833" s="32">
        <v>67</v>
      </c>
      <c r="G833" s="32">
        <v>0</v>
      </c>
      <c r="H833" s="32">
        <v>0</v>
      </c>
      <c r="I833" s="32">
        <v>148</v>
      </c>
    </row>
    <row r="834" spans="1:9">
      <c r="A834" s="136"/>
      <c r="B834" s="25" t="s">
        <v>360</v>
      </c>
      <c r="C834" s="31">
        <v>0</v>
      </c>
      <c r="D834" s="32">
        <v>30</v>
      </c>
      <c r="E834" s="32">
        <v>61</v>
      </c>
      <c r="F834" s="32">
        <v>51</v>
      </c>
      <c r="G834" s="32">
        <v>0</v>
      </c>
      <c r="H834" s="32">
        <v>0</v>
      </c>
      <c r="I834" s="32">
        <v>142</v>
      </c>
    </row>
    <row r="835" spans="1:9">
      <c r="A835" s="136"/>
      <c r="B835" s="25" t="s">
        <v>361</v>
      </c>
      <c r="C835" s="31">
        <v>0</v>
      </c>
      <c r="D835" s="32">
        <v>22</v>
      </c>
      <c r="E835" s="32">
        <v>59</v>
      </c>
      <c r="F835" s="32">
        <v>36</v>
      </c>
      <c r="G835" s="32">
        <v>0</v>
      </c>
      <c r="H835" s="32">
        <v>0</v>
      </c>
      <c r="I835" s="32">
        <v>117</v>
      </c>
    </row>
    <row r="836" spans="1:9">
      <c r="A836" s="136"/>
      <c r="B836" s="25" t="s">
        <v>362</v>
      </c>
      <c r="C836" s="31">
        <v>0</v>
      </c>
      <c r="D836" s="32">
        <v>25</v>
      </c>
      <c r="E836" s="32">
        <v>70</v>
      </c>
      <c r="F836" s="32">
        <v>51</v>
      </c>
      <c r="G836" s="32">
        <v>0</v>
      </c>
      <c r="H836" s="32">
        <v>0</v>
      </c>
      <c r="I836" s="32">
        <v>146</v>
      </c>
    </row>
    <row r="837" spans="1:9">
      <c r="A837" s="136"/>
      <c r="B837" s="25" t="s">
        <v>363</v>
      </c>
      <c r="C837" s="31">
        <v>0</v>
      </c>
      <c r="D837" s="32">
        <v>29</v>
      </c>
      <c r="E837" s="32">
        <v>70</v>
      </c>
      <c r="F837" s="32">
        <v>51</v>
      </c>
      <c r="G837" s="32">
        <v>0</v>
      </c>
      <c r="H837" s="32">
        <v>0</v>
      </c>
      <c r="I837" s="32">
        <v>150</v>
      </c>
    </row>
    <row r="838" spans="1:9">
      <c r="A838" s="136"/>
      <c r="B838" s="25" t="s">
        <v>364</v>
      </c>
      <c r="C838" s="31">
        <v>0</v>
      </c>
      <c r="D838" s="32">
        <v>23</v>
      </c>
      <c r="E838" s="32">
        <v>77</v>
      </c>
      <c r="F838" s="32">
        <v>54</v>
      </c>
      <c r="G838" s="32">
        <v>0</v>
      </c>
      <c r="H838" s="32">
        <v>0</v>
      </c>
      <c r="I838" s="32">
        <v>154</v>
      </c>
    </row>
    <row r="839" spans="1:9">
      <c r="A839" s="136"/>
      <c r="B839" s="25" t="s">
        <v>365</v>
      </c>
      <c r="C839" s="31">
        <v>0</v>
      </c>
      <c r="D839" s="32">
        <v>17</v>
      </c>
      <c r="E839" s="32">
        <v>74</v>
      </c>
      <c r="F839" s="32">
        <v>57</v>
      </c>
      <c r="G839" s="32">
        <v>0</v>
      </c>
      <c r="H839" s="32">
        <v>0</v>
      </c>
      <c r="I839" s="32">
        <v>148</v>
      </c>
    </row>
    <row r="840" spans="1:9">
      <c r="A840" s="136"/>
      <c r="B840" s="25" t="s">
        <v>366</v>
      </c>
      <c r="C840" s="31">
        <v>0</v>
      </c>
      <c r="D840" s="32">
        <v>14</v>
      </c>
      <c r="E840" s="32">
        <v>53</v>
      </c>
      <c r="F840" s="32">
        <v>42</v>
      </c>
      <c r="G840" s="32">
        <v>0</v>
      </c>
      <c r="H840" s="32">
        <v>0</v>
      </c>
      <c r="I840" s="32">
        <v>109</v>
      </c>
    </row>
    <row r="841" spans="1:9">
      <c r="A841" s="136"/>
      <c r="B841" s="25" t="s">
        <v>367</v>
      </c>
      <c r="C841" s="31">
        <v>0</v>
      </c>
      <c r="D841" s="32">
        <v>11</v>
      </c>
      <c r="E841" s="32">
        <v>56</v>
      </c>
      <c r="F841" s="32">
        <v>45</v>
      </c>
      <c r="G841" s="32">
        <v>0</v>
      </c>
      <c r="H841" s="32">
        <v>0</v>
      </c>
      <c r="I841" s="32">
        <v>112</v>
      </c>
    </row>
    <row r="842" spans="1:9">
      <c r="A842" s="136"/>
      <c r="B842" s="25" t="s">
        <v>368</v>
      </c>
      <c r="C842" s="31">
        <v>0</v>
      </c>
      <c r="D842" s="32">
        <v>17</v>
      </c>
      <c r="E842" s="32">
        <v>67</v>
      </c>
      <c r="F842" s="32">
        <v>58</v>
      </c>
      <c r="G842" s="32">
        <v>0</v>
      </c>
      <c r="H842" s="32">
        <v>0</v>
      </c>
      <c r="I842" s="32">
        <v>142</v>
      </c>
    </row>
    <row r="843" spans="1:9">
      <c r="A843" s="136"/>
      <c r="B843" s="25" t="s">
        <v>369</v>
      </c>
      <c r="C843" s="31">
        <v>0</v>
      </c>
      <c r="D843" s="32">
        <v>17</v>
      </c>
      <c r="E843" s="32">
        <v>68</v>
      </c>
      <c r="F843" s="32">
        <v>50</v>
      </c>
      <c r="G843" s="32">
        <v>0</v>
      </c>
      <c r="H843" s="32">
        <v>0</v>
      </c>
      <c r="I843" s="32">
        <v>135</v>
      </c>
    </row>
    <row r="844" spans="1:9">
      <c r="A844" s="136"/>
      <c r="B844" s="25" t="s">
        <v>370</v>
      </c>
      <c r="C844" s="31">
        <v>0</v>
      </c>
      <c r="D844" s="32">
        <v>18</v>
      </c>
      <c r="E844" s="32">
        <v>61</v>
      </c>
      <c r="F844" s="32">
        <v>54</v>
      </c>
      <c r="G844" s="32">
        <v>0</v>
      </c>
      <c r="H844" s="32">
        <v>0</v>
      </c>
      <c r="I844" s="32">
        <v>133</v>
      </c>
    </row>
    <row r="845" spans="1:9">
      <c r="A845" s="136"/>
      <c r="B845" s="25" t="s">
        <v>371</v>
      </c>
      <c r="C845" s="31">
        <v>0</v>
      </c>
      <c r="D845" s="32">
        <v>21</v>
      </c>
      <c r="E845" s="32">
        <v>43</v>
      </c>
      <c r="F845" s="32">
        <v>48</v>
      </c>
      <c r="G845" s="32">
        <v>0</v>
      </c>
      <c r="H845" s="32">
        <v>0</v>
      </c>
      <c r="I845" s="32">
        <v>112</v>
      </c>
    </row>
    <row r="846" spans="1:9">
      <c r="A846" s="136"/>
      <c r="B846" s="25" t="s">
        <v>372</v>
      </c>
      <c r="C846" s="31">
        <v>0</v>
      </c>
      <c r="D846" s="32">
        <v>16</v>
      </c>
      <c r="E846" s="32">
        <v>57</v>
      </c>
      <c r="F846" s="32">
        <v>65</v>
      </c>
      <c r="G846" s="32">
        <v>0</v>
      </c>
      <c r="H846" s="32">
        <v>0</v>
      </c>
      <c r="I846" s="32">
        <v>138</v>
      </c>
    </row>
    <row r="847" spans="1:9">
      <c r="A847" s="136"/>
      <c r="B847" s="25" t="s">
        <v>373</v>
      </c>
      <c r="C847" s="31">
        <v>0</v>
      </c>
      <c r="D847" s="32">
        <v>24</v>
      </c>
      <c r="E847" s="32">
        <v>54</v>
      </c>
      <c r="F847" s="32">
        <v>61</v>
      </c>
      <c r="G847" s="32">
        <v>0</v>
      </c>
      <c r="H847" s="32">
        <v>0</v>
      </c>
      <c r="I847" s="32">
        <v>139</v>
      </c>
    </row>
    <row r="848" spans="1:9">
      <c r="A848" s="136"/>
      <c r="B848" s="25" t="s">
        <v>374</v>
      </c>
      <c r="C848" s="31">
        <v>0</v>
      </c>
      <c r="D848" s="32">
        <v>24</v>
      </c>
      <c r="E848" s="32">
        <v>54</v>
      </c>
      <c r="F848" s="32">
        <v>63</v>
      </c>
      <c r="G848" s="32">
        <v>0</v>
      </c>
      <c r="H848" s="32">
        <v>0</v>
      </c>
      <c r="I848" s="32">
        <v>141</v>
      </c>
    </row>
    <row r="849" spans="1:9">
      <c r="A849" s="136"/>
      <c r="B849" s="25" t="s">
        <v>375</v>
      </c>
      <c r="C849" s="31">
        <v>0</v>
      </c>
      <c r="D849" s="32">
        <v>13</v>
      </c>
      <c r="E849" s="32">
        <v>47</v>
      </c>
      <c r="F849" s="32">
        <v>65</v>
      </c>
      <c r="G849" s="32">
        <v>0</v>
      </c>
      <c r="H849" s="32">
        <v>0</v>
      </c>
      <c r="I849" s="32">
        <v>125</v>
      </c>
    </row>
    <row r="850" spans="1:9">
      <c r="A850" s="136"/>
      <c r="B850" s="25" t="s">
        <v>376</v>
      </c>
      <c r="C850" s="31">
        <v>0</v>
      </c>
      <c r="D850" s="32">
        <v>21</v>
      </c>
      <c r="E850" s="32">
        <v>51</v>
      </c>
      <c r="F850" s="32">
        <v>49</v>
      </c>
      <c r="G850" s="32">
        <v>0</v>
      </c>
      <c r="H850" s="32">
        <v>0</v>
      </c>
      <c r="I850" s="32">
        <v>121</v>
      </c>
    </row>
    <row r="851" spans="1:9">
      <c r="A851" s="136"/>
      <c r="B851" s="25" t="s">
        <v>377</v>
      </c>
      <c r="C851" s="31">
        <v>0</v>
      </c>
      <c r="D851" s="32">
        <v>28</v>
      </c>
      <c r="E851" s="32">
        <v>66</v>
      </c>
      <c r="F851" s="32">
        <v>58</v>
      </c>
      <c r="G851" s="32">
        <v>0</v>
      </c>
      <c r="H851" s="32">
        <v>0</v>
      </c>
      <c r="I851" s="32">
        <v>152</v>
      </c>
    </row>
    <row r="852" spans="1:9">
      <c r="A852" s="136"/>
      <c r="B852" s="25" t="s">
        <v>378</v>
      </c>
      <c r="C852" s="31">
        <v>0</v>
      </c>
      <c r="D852" s="32">
        <v>19</v>
      </c>
      <c r="E852" s="32">
        <v>69</v>
      </c>
      <c r="F852" s="32">
        <v>78</v>
      </c>
      <c r="G852" s="32">
        <v>0</v>
      </c>
      <c r="H852" s="32">
        <v>0</v>
      </c>
      <c r="I852" s="32">
        <v>166</v>
      </c>
    </row>
    <row r="853" spans="1:9">
      <c r="A853" s="136"/>
      <c r="B853" s="25" t="s">
        <v>379</v>
      </c>
      <c r="C853" s="31">
        <v>0</v>
      </c>
      <c r="D853" s="32">
        <v>19</v>
      </c>
      <c r="E853" s="32">
        <v>68</v>
      </c>
      <c r="F853" s="32">
        <v>59</v>
      </c>
      <c r="G853" s="32">
        <v>0</v>
      </c>
      <c r="H853" s="32">
        <v>0</v>
      </c>
      <c r="I853" s="32">
        <v>146</v>
      </c>
    </row>
    <row r="854" spans="1:9">
      <c r="A854" s="136"/>
      <c r="B854" s="25" t="s">
        <v>380</v>
      </c>
      <c r="C854" s="31">
        <v>0</v>
      </c>
      <c r="D854" s="32">
        <v>18</v>
      </c>
      <c r="E854" s="32">
        <v>62</v>
      </c>
      <c r="F854" s="32">
        <v>60</v>
      </c>
      <c r="G854" s="32">
        <v>0</v>
      </c>
      <c r="H854" s="32">
        <v>0</v>
      </c>
      <c r="I854" s="32">
        <v>140</v>
      </c>
    </row>
    <row r="855" spans="1:9">
      <c r="A855" s="136"/>
      <c r="B855" s="25" t="s">
        <v>381</v>
      </c>
      <c r="C855" s="31">
        <v>0</v>
      </c>
      <c r="D855" s="32">
        <v>26</v>
      </c>
      <c r="E855" s="32">
        <v>62</v>
      </c>
      <c r="F855" s="32">
        <v>61</v>
      </c>
      <c r="G855" s="32">
        <v>0</v>
      </c>
      <c r="H855" s="32">
        <v>0</v>
      </c>
      <c r="I855" s="32">
        <v>149</v>
      </c>
    </row>
    <row r="856" spans="1:9">
      <c r="A856" s="136"/>
      <c r="B856" s="25" t="s">
        <v>382</v>
      </c>
      <c r="C856" s="31">
        <v>0</v>
      </c>
      <c r="D856" s="32">
        <v>21</v>
      </c>
      <c r="E856" s="32">
        <v>54</v>
      </c>
      <c r="F856" s="32">
        <v>73</v>
      </c>
      <c r="G856" s="32">
        <v>0</v>
      </c>
      <c r="H856" s="32">
        <v>0</v>
      </c>
      <c r="I856" s="32">
        <v>148</v>
      </c>
    </row>
    <row r="857" spans="1:9">
      <c r="A857" s="136"/>
      <c r="B857" s="25" t="s">
        <v>383</v>
      </c>
      <c r="C857" s="31">
        <v>0</v>
      </c>
      <c r="D857" s="32">
        <v>12</v>
      </c>
      <c r="E857" s="32">
        <v>63</v>
      </c>
      <c r="F857" s="32">
        <v>74</v>
      </c>
      <c r="G857" s="32">
        <v>0</v>
      </c>
      <c r="H857" s="32">
        <v>0</v>
      </c>
      <c r="I857" s="32">
        <v>149</v>
      </c>
    </row>
    <row r="858" spans="1:9">
      <c r="A858" s="136"/>
      <c r="B858" s="25" t="s">
        <v>384</v>
      </c>
      <c r="C858" s="31">
        <v>0</v>
      </c>
      <c r="D858" s="32">
        <v>12</v>
      </c>
      <c r="E858" s="32">
        <v>57</v>
      </c>
      <c r="F858" s="32">
        <v>47</v>
      </c>
      <c r="G858" s="32">
        <v>0</v>
      </c>
      <c r="H858" s="32">
        <v>0</v>
      </c>
      <c r="I858" s="32">
        <v>116</v>
      </c>
    </row>
    <row r="859" spans="1:9">
      <c r="A859" s="136"/>
      <c r="B859" s="25" t="s">
        <v>385</v>
      </c>
      <c r="C859" s="31">
        <v>0</v>
      </c>
      <c r="D859" s="32">
        <v>23</v>
      </c>
      <c r="E859" s="32">
        <v>56</v>
      </c>
      <c r="F859" s="32">
        <v>54</v>
      </c>
      <c r="G859" s="32">
        <v>0</v>
      </c>
      <c r="H859" s="32">
        <v>0</v>
      </c>
      <c r="I859" s="32">
        <v>133</v>
      </c>
    </row>
    <row r="860" spans="1:9">
      <c r="A860" s="136"/>
      <c r="B860" s="25" t="s">
        <v>386</v>
      </c>
      <c r="C860" s="31">
        <v>0</v>
      </c>
      <c r="D860" s="32">
        <v>19</v>
      </c>
      <c r="E860" s="32">
        <v>66</v>
      </c>
      <c r="F860" s="32">
        <v>55</v>
      </c>
      <c r="G860" s="32">
        <v>0</v>
      </c>
      <c r="H860" s="32">
        <v>0</v>
      </c>
      <c r="I860" s="32">
        <v>140</v>
      </c>
    </row>
    <row r="861" spans="1:9">
      <c r="A861" s="136"/>
      <c r="B861" s="25" t="s">
        <v>387</v>
      </c>
      <c r="C861" s="31">
        <v>0</v>
      </c>
      <c r="D861" s="32">
        <v>20</v>
      </c>
      <c r="E861" s="32">
        <v>67</v>
      </c>
      <c r="F861" s="32">
        <v>83</v>
      </c>
      <c r="G861" s="32">
        <v>0</v>
      </c>
      <c r="H861" s="32">
        <v>0</v>
      </c>
      <c r="I861" s="32">
        <v>170</v>
      </c>
    </row>
    <row r="862" spans="1:9">
      <c r="A862" s="136"/>
      <c r="B862" s="25" t="s">
        <v>388</v>
      </c>
      <c r="C862" s="31">
        <v>0</v>
      </c>
      <c r="D862" s="32">
        <v>18</v>
      </c>
      <c r="E862" s="32">
        <v>71</v>
      </c>
      <c r="F862" s="32">
        <v>48</v>
      </c>
      <c r="G862" s="32">
        <v>0</v>
      </c>
      <c r="H862" s="32">
        <v>0</v>
      </c>
      <c r="I862" s="32">
        <v>137</v>
      </c>
    </row>
    <row r="863" spans="1:9">
      <c r="A863" s="136"/>
      <c r="B863" s="25" t="s">
        <v>389</v>
      </c>
      <c r="C863" s="31">
        <v>0</v>
      </c>
      <c r="D863" s="32">
        <v>23</v>
      </c>
      <c r="E863" s="32">
        <v>73</v>
      </c>
      <c r="F863" s="32">
        <v>56</v>
      </c>
      <c r="G863" s="32">
        <v>0</v>
      </c>
      <c r="H863" s="32">
        <v>0</v>
      </c>
      <c r="I863" s="32">
        <v>152</v>
      </c>
    </row>
    <row r="864" spans="1:9">
      <c r="B864" s="25" t="s">
        <v>390</v>
      </c>
      <c r="C864" s="31">
        <v>0</v>
      </c>
      <c r="D864" s="32">
        <v>37</v>
      </c>
      <c r="E864" s="32">
        <v>66</v>
      </c>
      <c r="F864" s="32">
        <v>70</v>
      </c>
      <c r="G864" s="32">
        <v>0</v>
      </c>
      <c r="H864" s="32">
        <v>0</v>
      </c>
      <c r="I864" s="32">
        <v>173</v>
      </c>
    </row>
    <row r="865" spans="2:9">
      <c r="B865" s="25" t="s">
        <v>391</v>
      </c>
      <c r="C865" s="31">
        <v>0</v>
      </c>
      <c r="D865" s="32">
        <v>28</v>
      </c>
      <c r="E865" s="32">
        <v>60</v>
      </c>
      <c r="F865" s="32">
        <v>62</v>
      </c>
      <c r="G865" s="32">
        <v>0</v>
      </c>
      <c r="H865" s="32">
        <v>0</v>
      </c>
      <c r="I865" s="32">
        <v>150</v>
      </c>
    </row>
    <row r="866" spans="2:9">
      <c r="B866" s="25" t="s">
        <v>392</v>
      </c>
      <c r="C866" s="31">
        <v>0</v>
      </c>
      <c r="D866" s="32">
        <v>21</v>
      </c>
      <c r="E866" s="32">
        <v>55</v>
      </c>
      <c r="F866" s="32">
        <v>55</v>
      </c>
      <c r="G866" s="32">
        <v>0</v>
      </c>
      <c r="H866" s="32">
        <v>0</v>
      </c>
      <c r="I866" s="32">
        <v>131</v>
      </c>
    </row>
    <row r="867" spans="2:9">
      <c r="B867" s="25" t="s">
        <v>393</v>
      </c>
      <c r="C867" s="31">
        <v>0</v>
      </c>
      <c r="D867" s="32">
        <v>21</v>
      </c>
      <c r="E867" s="32">
        <v>55</v>
      </c>
      <c r="F867" s="32">
        <v>55</v>
      </c>
      <c r="G867" s="32">
        <v>0</v>
      </c>
      <c r="H867" s="32">
        <v>0</v>
      </c>
      <c r="I867" s="32">
        <v>131</v>
      </c>
    </row>
    <row r="868" spans="2:9">
      <c r="B868" s="25" t="s">
        <v>394</v>
      </c>
      <c r="C868" s="31">
        <v>0</v>
      </c>
      <c r="D868" s="32">
        <v>21</v>
      </c>
      <c r="E868" s="32">
        <v>55</v>
      </c>
      <c r="F868" s="32">
        <v>54</v>
      </c>
      <c r="G868" s="32">
        <v>0</v>
      </c>
      <c r="H868" s="32">
        <v>0</v>
      </c>
      <c r="I868" s="32">
        <v>130</v>
      </c>
    </row>
    <row r="869" spans="2:9">
      <c r="B869" s="25" t="s">
        <v>395</v>
      </c>
      <c r="C869" s="31">
        <v>0</v>
      </c>
      <c r="D869" s="32">
        <v>20</v>
      </c>
      <c r="E869" s="32">
        <v>70</v>
      </c>
      <c r="F869" s="32">
        <v>48</v>
      </c>
      <c r="G869" s="32">
        <v>0</v>
      </c>
      <c r="H869" s="32">
        <v>0</v>
      </c>
      <c r="I869" s="32">
        <v>138</v>
      </c>
    </row>
    <row r="870" spans="2:9">
      <c r="B870" s="25" t="s">
        <v>396</v>
      </c>
      <c r="C870" s="31">
        <v>0</v>
      </c>
      <c r="D870" s="32">
        <v>22</v>
      </c>
      <c r="E870" s="32">
        <v>85</v>
      </c>
      <c r="F870" s="32">
        <v>38</v>
      </c>
      <c r="G870" s="32">
        <v>0</v>
      </c>
      <c r="H870" s="32">
        <v>0</v>
      </c>
      <c r="I870" s="32">
        <v>145</v>
      </c>
    </row>
    <row r="871" spans="2:9">
      <c r="B871" s="25" t="s">
        <v>397</v>
      </c>
      <c r="C871" s="31">
        <v>0</v>
      </c>
      <c r="D871" s="32">
        <v>16</v>
      </c>
      <c r="E871" s="32">
        <v>72</v>
      </c>
      <c r="F871" s="32">
        <v>35</v>
      </c>
      <c r="G871" s="32">
        <v>0</v>
      </c>
      <c r="H871" s="32">
        <v>0</v>
      </c>
      <c r="I871" s="32">
        <v>123</v>
      </c>
    </row>
    <row r="872" spans="2:9">
      <c r="B872" s="25" t="s">
        <v>398</v>
      </c>
      <c r="C872" s="31">
        <v>0</v>
      </c>
      <c r="D872" s="32">
        <v>30</v>
      </c>
      <c r="E872" s="32">
        <v>84</v>
      </c>
      <c r="F872" s="32">
        <v>38</v>
      </c>
      <c r="G872" s="32">
        <v>0</v>
      </c>
      <c r="H872" s="32">
        <v>0</v>
      </c>
      <c r="I872" s="32">
        <v>152</v>
      </c>
    </row>
    <row r="873" spans="2:9">
      <c r="B873" s="25" t="s">
        <v>399</v>
      </c>
      <c r="C873" s="31">
        <v>0</v>
      </c>
      <c r="D873" s="32">
        <v>19</v>
      </c>
      <c r="E873" s="32">
        <v>63</v>
      </c>
      <c r="F873" s="32">
        <v>31</v>
      </c>
      <c r="G873" s="32">
        <v>0</v>
      </c>
      <c r="H873" s="32">
        <v>0</v>
      </c>
      <c r="I873" s="32">
        <v>113</v>
      </c>
    </row>
    <row r="874" spans="2:9">
      <c r="B874" s="25" t="s">
        <v>400</v>
      </c>
      <c r="C874" s="31">
        <v>0</v>
      </c>
      <c r="D874" s="32">
        <v>20</v>
      </c>
      <c r="E874" s="32">
        <v>57</v>
      </c>
      <c r="F874" s="32">
        <v>54</v>
      </c>
      <c r="G874" s="32">
        <v>0</v>
      </c>
      <c r="H874" s="32">
        <v>0</v>
      </c>
      <c r="I874" s="32">
        <v>131</v>
      </c>
    </row>
    <row r="875" spans="2:9">
      <c r="B875" s="25" t="s">
        <v>401</v>
      </c>
      <c r="C875" s="31">
        <v>0</v>
      </c>
      <c r="D875" s="32">
        <v>21</v>
      </c>
      <c r="E875" s="32">
        <v>60</v>
      </c>
      <c r="F875" s="32">
        <v>47</v>
      </c>
      <c r="G875" s="32">
        <v>0</v>
      </c>
      <c r="H875" s="32">
        <v>0</v>
      </c>
      <c r="I875" s="32">
        <v>128</v>
      </c>
    </row>
    <row r="876" spans="2:9">
      <c r="B876" s="25" t="s">
        <v>402</v>
      </c>
      <c r="C876" s="31">
        <v>0</v>
      </c>
      <c r="D876" s="32">
        <v>19</v>
      </c>
      <c r="E876" s="32">
        <v>59</v>
      </c>
      <c r="F876" s="32">
        <v>59</v>
      </c>
      <c r="G876" s="32">
        <v>0</v>
      </c>
      <c r="H876" s="32">
        <v>0</v>
      </c>
      <c r="I876" s="32">
        <v>137</v>
      </c>
    </row>
    <row r="877" spans="2:9">
      <c r="B877" s="25" t="s">
        <v>403</v>
      </c>
      <c r="C877" s="31">
        <v>0</v>
      </c>
      <c r="D877" s="32">
        <v>18</v>
      </c>
      <c r="E877" s="32">
        <v>58</v>
      </c>
      <c r="F877" s="32">
        <v>62</v>
      </c>
      <c r="G877" s="32">
        <v>0</v>
      </c>
      <c r="H877" s="32">
        <v>0</v>
      </c>
      <c r="I877" s="32">
        <v>138</v>
      </c>
    </row>
    <row r="878" spans="2:9">
      <c r="B878" s="25" t="s">
        <v>404</v>
      </c>
      <c r="C878" s="31">
        <v>0</v>
      </c>
      <c r="D878" s="32">
        <v>26</v>
      </c>
      <c r="E878" s="32">
        <v>59</v>
      </c>
      <c r="F878" s="32">
        <v>49</v>
      </c>
      <c r="G878" s="32">
        <v>0</v>
      </c>
      <c r="H878" s="32">
        <v>0</v>
      </c>
      <c r="I878" s="32">
        <v>134</v>
      </c>
    </row>
    <row r="879" spans="2:9">
      <c r="B879" s="25" t="s">
        <v>405</v>
      </c>
      <c r="C879" s="31">
        <v>0</v>
      </c>
      <c r="D879" s="32">
        <v>22</v>
      </c>
      <c r="E879" s="32">
        <v>45</v>
      </c>
      <c r="F879" s="32">
        <v>41</v>
      </c>
      <c r="G879" s="32">
        <v>0</v>
      </c>
      <c r="H879" s="32">
        <v>0</v>
      </c>
      <c r="I879" s="32">
        <v>108</v>
      </c>
    </row>
    <row r="880" spans="2:9">
      <c r="B880" s="25" t="s">
        <v>406</v>
      </c>
      <c r="C880" s="31">
        <v>0</v>
      </c>
      <c r="D880" s="32">
        <v>21</v>
      </c>
      <c r="E880" s="32">
        <v>54</v>
      </c>
      <c r="F880" s="32">
        <v>38</v>
      </c>
      <c r="G880" s="32">
        <v>0</v>
      </c>
      <c r="H880" s="32">
        <v>0</v>
      </c>
      <c r="I880" s="32">
        <v>113</v>
      </c>
    </row>
    <row r="881" spans="2:9">
      <c r="B881" s="25" t="s">
        <v>407</v>
      </c>
      <c r="C881" s="31">
        <v>0</v>
      </c>
      <c r="D881" s="32">
        <v>20</v>
      </c>
      <c r="E881" s="32">
        <v>47</v>
      </c>
      <c r="F881" s="32">
        <v>46</v>
      </c>
      <c r="G881" s="32">
        <v>0</v>
      </c>
      <c r="H881" s="32">
        <v>0</v>
      </c>
      <c r="I881" s="32">
        <v>113</v>
      </c>
    </row>
    <row r="882" spans="2:9">
      <c r="B882" s="25" t="s">
        <v>408</v>
      </c>
      <c r="C882" s="31">
        <v>0</v>
      </c>
      <c r="D882" s="32">
        <v>21</v>
      </c>
      <c r="E882" s="32">
        <v>51</v>
      </c>
      <c r="F882" s="32">
        <v>49</v>
      </c>
      <c r="G882" s="32">
        <v>0</v>
      </c>
      <c r="H882" s="32">
        <v>0</v>
      </c>
      <c r="I882" s="32">
        <v>121</v>
      </c>
    </row>
    <row r="883" spans="2:9">
      <c r="B883" s="25" t="s">
        <v>409</v>
      </c>
      <c r="C883" s="31">
        <v>0</v>
      </c>
      <c r="D883" s="32">
        <v>17</v>
      </c>
      <c r="E883" s="32">
        <v>49</v>
      </c>
      <c r="F883" s="32">
        <v>39</v>
      </c>
      <c r="G883" s="32">
        <v>0</v>
      </c>
      <c r="H883" s="32">
        <v>0</v>
      </c>
      <c r="I883" s="32">
        <v>105</v>
      </c>
    </row>
    <row r="884" spans="2:9">
      <c r="B884" s="25" t="s">
        <v>410</v>
      </c>
      <c r="C884" s="31">
        <v>0</v>
      </c>
      <c r="D884" s="32">
        <v>17</v>
      </c>
      <c r="E884" s="32">
        <v>49</v>
      </c>
      <c r="F884" s="32">
        <v>52</v>
      </c>
      <c r="G884" s="32">
        <v>0</v>
      </c>
      <c r="H884" s="32">
        <v>0</v>
      </c>
      <c r="I884" s="32">
        <v>118</v>
      </c>
    </row>
    <row r="885" spans="2:9">
      <c r="B885" s="25" t="s">
        <v>411</v>
      </c>
      <c r="C885" s="31">
        <v>0</v>
      </c>
      <c r="D885" s="32">
        <v>24</v>
      </c>
      <c r="E885" s="32">
        <v>70</v>
      </c>
      <c r="F885" s="32">
        <v>53</v>
      </c>
      <c r="G885" s="32">
        <v>0</v>
      </c>
      <c r="H885" s="32">
        <v>0</v>
      </c>
      <c r="I885" s="32">
        <v>147</v>
      </c>
    </row>
    <row r="886" spans="2:9">
      <c r="B886" s="25" t="s">
        <v>412</v>
      </c>
      <c r="C886" s="31">
        <v>0</v>
      </c>
      <c r="D886" s="32">
        <v>19</v>
      </c>
      <c r="E886" s="32">
        <v>55</v>
      </c>
      <c r="F886" s="32">
        <v>58</v>
      </c>
      <c r="G886" s="32">
        <v>0</v>
      </c>
      <c r="H886" s="32">
        <v>0</v>
      </c>
      <c r="I886" s="32">
        <v>132</v>
      </c>
    </row>
    <row r="887" spans="2:9">
      <c r="B887" s="25" t="s">
        <v>413</v>
      </c>
      <c r="C887" s="31">
        <v>0</v>
      </c>
      <c r="D887" s="32">
        <v>17</v>
      </c>
      <c r="E887" s="32">
        <v>46</v>
      </c>
      <c r="F887" s="32">
        <v>42</v>
      </c>
      <c r="G887" s="32">
        <v>0</v>
      </c>
      <c r="H887" s="32">
        <v>0</v>
      </c>
      <c r="I887" s="32">
        <v>105</v>
      </c>
    </row>
    <row r="888" spans="2:9">
      <c r="B888" s="25" t="s">
        <v>414</v>
      </c>
      <c r="C888" s="31">
        <v>0</v>
      </c>
      <c r="D888" s="32">
        <v>25</v>
      </c>
      <c r="E888" s="32">
        <v>56</v>
      </c>
      <c r="F888" s="32">
        <v>36</v>
      </c>
      <c r="G888" s="32">
        <v>0</v>
      </c>
      <c r="H888" s="32">
        <v>0</v>
      </c>
      <c r="I888" s="32">
        <v>117</v>
      </c>
    </row>
    <row r="889" spans="2:9">
      <c r="B889" s="25" t="s">
        <v>415</v>
      </c>
      <c r="C889" s="31">
        <v>0</v>
      </c>
      <c r="D889" s="32">
        <v>21</v>
      </c>
      <c r="E889" s="32">
        <v>64</v>
      </c>
      <c r="F889" s="32">
        <v>49</v>
      </c>
      <c r="G889" s="32">
        <v>0</v>
      </c>
      <c r="H889" s="32">
        <v>0</v>
      </c>
      <c r="I889" s="32">
        <v>134</v>
      </c>
    </row>
    <row r="890" spans="2:9">
      <c r="B890" s="25" t="s">
        <v>416</v>
      </c>
      <c r="C890" s="31">
        <v>0</v>
      </c>
      <c r="D890" s="32">
        <v>23</v>
      </c>
      <c r="E890" s="32">
        <v>70</v>
      </c>
      <c r="F890" s="32">
        <v>46</v>
      </c>
      <c r="G890" s="32">
        <v>0</v>
      </c>
      <c r="H890" s="32">
        <v>0</v>
      </c>
      <c r="I890" s="32">
        <v>139</v>
      </c>
    </row>
    <row r="891" spans="2:9">
      <c r="B891" s="25" t="s">
        <v>417</v>
      </c>
      <c r="C891" s="31">
        <v>0</v>
      </c>
      <c r="D891" s="32">
        <v>21</v>
      </c>
      <c r="E891" s="32">
        <v>58</v>
      </c>
      <c r="F891" s="32">
        <v>45</v>
      </c>
      <c r="G891" s="32">
        <v>0</v>
      </c>
      <c r="H891" s="32">
        <v>0</v>
      </c>
      <c r="I891" s="32">
        <v>124</v>
      </c>
    </row>
    <row r="892" spans="2:9">
      <c r="B892" s="25" t="s">
        <v>418</v>
      </c>
      <c r="C892" s="31">
        <v>0</v>
      </c>
      <c r="D892" s="32">
        <v>16</v>
      </c>
      <c r="E892" s="32">
        <v>38</v>
      </c>
      <c r="F892" s="32">
        <v>28</v>
      </c>
      <c r="G892" s="32">
        <v>0</v>
      </c>
      <c r="H892" s="32">
        <v>0</v>
      </c>
      <c r="I892" s="32">
        <v>82</v>
      </c>
    </row>
    <row r="893" spans="2:9">
      <c r="B893" s="25" t="s">
        <v>419</v>
      </c>
      <c r="C893" s="31">
        <v>0</v>
      </c>
      <c r="D893" s="32">
        <v>14</v>
      </c>
      <c r="E893" s="32">
        <v>49</v>
      </c>
      <c r="F893" s="32">
        <v>24</v>
      </c>
      <c r="G893" s="32">
        <v>0</v>
      </c>
      <c r="H893" s="32">
        <v>0</v>
      </c>
      <c r="I893" s="32">
        <v>87</v>
      </c>
    </row>
    <row r="894" spans="2:9">
      <c r="B894" s="25" t="s">
        <v>420</v>
      </c>
      <c r="C894" s="31">
        <v>0</v>
      </c>
      <c r="D894" s="32">
        <v>22</v>
      </c>
      <c r="E894" s="32">
        <v>54</v>
      </c>
      <c r="F894" s="32">
        <v>38</v>
      </c>
      <c r="G894" s="32">
        <v>0</v>
      </c>
      <c r="H894" s="32">
        <v>0</v>
      </c>
      <c r="I894" s="32">
        <v>114</v>
      </c>
    </row>
    <row r="895" spans="2:9">
      <c r="B895" s="25" t="s">
        <v>421</v>
      </c>
      <c r="C895" s="31">
        <v>0</v>
      </c>
      <c r="D895" s="32">
        <v>8</v>
      </c>
      <c r="E895" s="32">
        <v>30</v>
      </c>
      <c r="F895" s="32">
        <v>32</v>
      </c>
      <c r="G895" s="32">
        <v>0</v>
      </c>
      <c r="H895" s="32">
        <v>0</v>
      </c>
      <c r="I895" s="32">
        <v>70</v>
      </c>
    </row>
    <row r="896" spans="2:9">
      <c r="B896" s="25" t="s">
        <v>422</v>
      </c>
      <c r="C896" s="31">
        <v>0</v>
      </c>
      <c r="D896" s="32">
        <v>13</v>
      </c>
      <c r="E896" s="32">
        <v>75</v>
      </c>
      <c r="F896" s="32">
        <v>90</v>
      </c>
      <c r="G896" s="32">
        <v>0</v>
      </c>
      <c r="H896" s="32">
        <v>0</v>
      </c>
      <c r="I896" s="32">
        <v>178</v>
      </c>
    </row>
    <row r="897" spans="2:9">
      <c r="B897" s="25" t="s">
        <v>423</v>
      </c>
      <c r="C897" s="31">
        <v>0</v>
      </c>
      <c r="D897" s="32">
        <v>18</v>
      </c>
      <c r="E897" s="32">
        <v>78</v>
      </c>
      <c r="F897" s="32">
        <v>117</v>
      </c>
      <c r="G897" s="32">
        <v>0</v>
      </c>
      <c r="H897" s="32">
        <v>0</v>
      </c>
      <c r="I897" s="32">
        <v>213</v>
      </c>
    </row>
    <row r="898" spans="2:9">
      <c r="B898" s="25" t="s">
        <v>424</v>
      </c>
      <c r="C898" s="31">
        <v>0</v>
      </c>
      <c r="D898" s="32">
        <v>16</v>
      </c>
      <c r="E898" s="32">
        <v>62</v>
      </c>
      <c r="F898" s="32">
        <v>80</v>
      </c>
      <c r="G898" s="32">
        <v>0</v>
      </c>
      <c r="H898" s="32">
        <v>0</v>
      </c>
      <c r="I898" s="32">
        <v>158</v>
      </c>
    </row>
    <row r="899" spans="2:9">
      <c r="B899" s="25" t="s">
        <v>425</v>
      </c>
      <c r="C899" s="31">
        <v>0</v>
      </c>
      <c r="D899" s="32">
        <v>19</v>
      </c>
      <c r="E899" s="32">
        <v>69</v>
      </c>
      <c r="F899" s="32">
        <v>97</v>
      </c>
      <c r="G899" s="32">
        <v>0</v>
      </c>
      <c r="H899" s="32">
        <v>0</v>
      </c>
      <c r="I899" s="32">
        <v>185</v>
      </c>
    </row>
    <row r="900" spans="2:9">
      <c r="B900" s="25" t="s">
        <v>426</v>
      </c>
      <c r="C900" s="31">
        <v>0</v>
      </c>
      <c r="D900" s="32">
        <v>18</v>
      </c>
      <c r="E900" s="32">
        <v>62</v>
      </c>
      <c r="F900" s="32">
        <v>91</v>
      </c>
      <c r="G900" s="32">
        <v>0</v>
      </c>
      <c r="H900" s="32">
        <v>0</v>
      </c>
      <c r="I900" s="32">
        <v>171</v>
      </c>
    </row>
    <row r="901" spans="2:9">
      <c r="B901" s="25" t="s">
        <v>427</v>
      </c>
      <c r="C901" s="31">
        <v>0</v>
      </c>
      <c r="D901" s="32">
        <v>18</v>
      </c>
      <c r="E901" s="32">
        <v>54</v>
      </c>
      <c r="F901" s="32">
        <v>88</v>
      </c>
      <c r="G901" s="32">
        <v>0</v>
      </c>
      <c r="H901" s="32">
        <v>0</v>
      </c>
      <c r="I901" s="32">
        <v>160</v>
      </c>
    </row>
    <row r="902" spans="2:9">
      <c r="B902" s="25" t="s">
        <v>428</v>
      </c>
      <c r="C902" s="31">
        <v>0</v>
      </c>
      <c r="D902" s="32">
        <v>19</v>
      </c>
      <c r="E902" s="32">
        <v>54</v>
      </c>
      <c r="F902" s="32">
        <v>97</v>
      </c>
      <c r="G902" s="32">
        <v>0</v>
      </c>
      <c r="H902" s="32">
        <v>0</v>
      </c>
      <c r="I902" s="32">
        <v>170</v>
      </c>
    </row>
    <row r="903" spans="2:9">
      <c r="B903" s="25" t="s">
        <v>429</v>
      </c>
      <c r="C903" s="31">
        <v>0</v>
      </c>
      <c r="D903" s="32">
        <v>14</v>
      </c>
      <c r="E903" s="32">
        <v>54</v>
      </c>
      <c r="F903" s="32">
        <v>89</v>
      </c>
      <c r="G903" s="32">
        <v>0</v>
      </c>
      <c r="H903" s="32">
        <v>0</v>
      </c>
      <c r="I903" s="32">
        <v>157</v>
      </c>
    </row>
    <row r="904" spans="2:9">
      <c r="B904" s="25" t="s">
        <v>430</v>
      </c>
      <c r="C904" s="31">
        <v>0</v>
      </c>
      <c r="D904" s="32">
        <v>24</v>
      </c>
      <c r="E904" s="32">
        <v>61</v>
      </c>
      <c r="F904" s="32">
        <v>114</v>
      </c>
      <c r="G904" s="32">
        <v>0</v>
      </c>
      <c r="H904" s="32">
        <v>0</v>
      </c>
      <c r="I904" s="32">
        <v>199</v>
      </c>
    </row>
    <row r="905" spans="2:9">
      <c r="B905" s="25" t="s">
        <v>431</v>
      </c>
      <c r="C905" s="31">
        <v>0</v>
      </c>
      <c r="D905" s="32">
        <v>20</v>
      </c>
      <c r="E905" s="32">
        <v>58</v>
      </c>
      <c r="F905" s="32">
        <v>79</v>
      </c>
      <c r="G905" s="32">
        <v>0</v>
      </c>
      <c r="H905" s="32">
        <v>0</v>
      </c>
      <c r="I905" s="32">
        <v>157</v>
      </c>
    </row>
    <row r="906" spans="2:9">
      <c r="B906" s="25" t="s">
        <v>432</v>
      </c>
      <c r="C906" s="31">
        <v>0</v>
      </c>
      <c r="D906" s="32">
        <v>19</v>
      </c>
      <c r="E906" s="32">
        <v>57</v>
      </c>
      <c r="F906" s="32">
        <v>86</v>
      </c>
      <c r="G906" s="32">
        <v>0</v>
      </c>
      <c r="H906" s="32">
        <v>0</v>
      </c>
      <c r="I906" s="32">
        <v>162</v>
      </c>
    </row>
    <row r="907" spans="2:9">
      <c r="B907" s="25" t="s">
        <v>433</v>
      </c>
      <c r="C907" s="31">
        <v>0</v>
      </c>
      <c r="D907" s="32">
        <v>16</v>
      </c>
      <c r="E907" s="32">
        <v>63</v>
      </c>
      <c r="F907" s="32">
        <v>86</v>
      </c>
      <c r="G907" s="32">
        <v>0</v>
      </c>
      <c r="H907" s="32">
        <v>0</v>
      </c>
      <c r="I907" s="32">
        <v>165</v>
      </c>
    </row>
    <row r="908" spans="2:9">
      <c r="B908" s="25" t="s">
        <v>434</v>
      </c>
      <c r="C908" s="31">
        <v>0</v>
      </c>
      <c r="D908" s="32">
        <f>$D$222</f>
        <v>27</v>
      </c>
      <c r="E908" s="32">
        <f>$E$222</f>
        <v>89</v>
      </c>
      <c r="F908" s="32">
        <f>$F$222</f>
        <v>138</v>
      </c>
      <c r="G908" s="32">
        <v>0</v>
      </c>
      <c r="H908" s="32">
        <v>0</v>
      </c>
      <c r="I908" s="32">
        <f>$G$222</f>
        <v>13</v>
      </c>
    </row>
    <row r="909" spans="2:9">
      <c r="B909" s="25" t="s">
        <v>435</v>
      </c>
      <c r="C909" s="31">
        <v>0</v>
      </c>
      <c r="D909" s="32">
        <v>16</v>
      </c>
      <c r="E909" s="32">
        <v>65</v>
      </c>
      <c r="F909" s="32">
        <v>99</v>
      </c>
      <c r="G909" s="32">
        <v>0</v>
      </c>
      <c r="H909" s="32">
        <v>0</v>
      </c>
      <c r="I909" s="32">
        <v>180</v>
      </c>
    </row>
    <row r="910" spans="2:9">
      <c r="B910" s="25" t="s">
        <v>436</v>
      </c>
      <c r="C910" s="31">
        <v>0</v>
      </c>
      <c r="D910" s="32">
        <v>13</v>
      </c>
      <c r="E910" s="32">
        <v>55</v>
      </c>
      <c r="F910" s="32">
        <v>114</v>
      </c>
      <c r="G910" s="32">
        <v>0</v>
      </c>
      <c r="H910" s="32">
        <v>0</v>
      </c>
      <c r="I910" s="32">
        <v>182</v>
      </c>
    </row>
    <row r="911" spans="2:9">
      <c r="B911" s="25" t="s">
        <v>437</v>
      </c>
      <c r="C911" s="31">
        <v>0</v>
      </c>
      <c r="D911" s="32">
        <v>13</v>
      </c>
      <c r="E911" s="32">
        <v>55</v>
      </c>
      <c r="F911" s="32">
        <v>114</v>
      </c>
      <c r="G911" s="32">
        <v>0</v>
      </c>
      <c r="H911" s="32">
        <v>0</v>
      </c>
      <c r="I911" s="32">
        <v>182</v>
      </c>
    </row>
    <row r="912" spans="2:9">
      <c r="B912" s="25" t="s">
        <v>438</v>
      </c>
      <c r="C912" s="31">
        <v>0</v>
      </c>
      <c r="D912" s="32">
        <v>19</v>
      </c>
      <c r="E912" s="32">
        <v>63</v>
      </c>
      <c r="F912" s="32">
        <v>86</v>
      </c>
      <c r="G912" s="32">
        <v>0</v>
      </c>
      <c r="H912" s="32">
        <v>0</v>
      </c>
      <c r="I912" s="32">
        <v>168</v>
      </c>
    </row>
    <row r="913" spans="2:9">
      <c r="B913" s="25" t="s">
        <v>439</v>
      </c>
      <c r="C913" s="31">
        <v>0</v>
      </c>
      <c r="D913" s="32">
        <v>19</v>
      </c>
      <c r="E913" s="32">
        <v>66</v>
      </c>
      <c r="F913" s="32">
        <v>77</v>
      </c>
      <c r="G913" s="32">
        <v>0</v>
      </c>
      <c r="H913" s="32">
        <v>0</v>
      </c>
      <c r="I913" s="32">
        <v>162</v>
      </c>
    </row>
    <row r="914" spans="2:9">
      <c r="B914" s="25" t="s">
        <v>440</v>
      </c>
      <c r="C914" s="31">
        <v>0</v>
      </c>
      <c r="D914" s="32">
        <v>23</v>
      </c>
      <c r="E914" s="32">
        <v>88</v>
      </c>
      <c r="F914" s="32">
        <v>85</v>
      </c>
      <c r="G914" s="32">
        <v>0</v>
      </c>
      <c r="H914" s="32">
        <v>0</v>
      </c>
      <c r="I914" s="32">
        <v>196</v>
      </c>
    </row>
    <row r="915" spans="2:9">
      <c r="B915" s="25" t="s">
        <v>441</v>
      </c>
      <c r="C915" s="31">
        <v>0</v>
      </c>
      <c r="D915" s="32">
        <v>20</v>
      </c>
      <c r="E915" s="32">
        <v>95</v>
      </c>
      <c r="F915" s="32">
        <v>87</v>
      </c>
      <c r="G915" s="32">
        <v>0</v>
      </c>
      <c r="H915" s="32">
        <v>0</v>
      </c>
      <c r="I915" s="32">
        <v>202</v>
      </c>
    </row>
    <row r="916" spans="2:9">
      <c r="B916" s="25" t="s">
        <v>442</v>
      </c>
      <c r="C916" s="31">
        <v>0</v>
      </c>
      <c r="D916" s="32">
        <v>30</v>
      </c>
      <c r="E916" s="32">
        <v>83</v>
      </c>
      <c r="F916" s="32">
        <v>77</v>
      </c>
      <c r="G916" s="32">
        <v>0</v>
      </c>
      <c r="H916" s="32">
        <v>0</v>
      </c>
      <c r="I916" s="32">
        <v>190</v>
      </c>
    </row>
    <row r="917" spans="2:9">
      <c r="B917" s="25" t="s">
        <v>443</v>
      </c>
      <c r="C917" s="31">
        <v>0</v>
      </c>
      <c r="D917" s="32">
        <v>21</v>
      </c>
      <c r="E917" s="32">
        <v>82</v>
      </c>
      <c r="F917" s="32">
        <v>85</v>
      </c>
      <c r="G917" s="32">
        <v>0</v>
      </c>
      <c r="H917" s="32">
        <v>0</v>
      </c>
      <c r="I917" s="32">
        <v>188</v>
      </c>
    </row>
    <row r="918" spans="2:9">
      <c r="B918" s="25" t="s">
        <v>444</v>
      </c>
      <c r="C918" s="31">
        <v>0</v>
      </c>
      <c r="D918" s="32">
        <v>28</v>
      </c>
      <c r="E918" s="32">
        <v>67</v>
      </c>
      <c r="F918" s="32">
        <v>71</v>
      </c>
      <c r="G918" s="32">
        <v>0</v>
      </c>
      <c r="H918" s="32">
        <v>0</v>
      </c>
      <c r="I918" s="32">
        <v>166</v>
      </c>
    </row>
    <row r="919" spans="2:9">
      <c r="B919" s="25" t="s">
        <v>445</v>
      </c>
      <c r="C919" s="31">
        <v>0</v>
      </c>
      <c r="D919" s="32">
        <v>19</v>
      </c>
      <c r="E919" s="32">
        <v>74</v>
      </c>
      <c r="F919" s="32">
        <v>86</v>
      </c>
      <c r="G919" s="32">
        <v>0</v>
      </c>
      <c r="H919" s="32">
        <v>0</v>
      </c>
      <c r="I919" s="32">
        <v>179</v>
      </c>
    </row>
    <row r="920" spans="2:9">
      <c r="B920" s="25" t="s">
        <v>446</v>
      </c>
      <c r="C920" s="31">
        <v>0</v>
      </c>
      <c r="D920" s="32">
        <v>4</v>
      </c>
      <c r="E920" s="32">
        <v>72</v>
      </c>
      <c r="F920" s="32">
        <v>91</v>
      </c>
      <c r="G920" s="32">
        <v>0</v>
      </c>
      <c r="H920" s="32">
        <v>0</v>
      </c>
      <c r="I920" s="32">
        <v>167</v>
      </c>
    </row>
    <row r="921" spans="2:9" ht="12.75" customHeight="1">
      <c r="B921" s="25" t="s">
        <v>447</v>
      </c>
      <c r="C921" s="31">
        <v>0</v>
      </c>
      <c r="D921" s="32">
        <v>18</v>
      </c>
      <c r="E921" s="32">
        <v>61</v>
      </c>
      <c r="F921" s="32">
        <v>88</v>
      </c>
      <c r="G921" s="32">
        <v>0</v>
      </c>
      <c r="H921" s="32">
        <v>0</v>
      </c>
      <c r="I921" s="32">
        <v>167</v>
      </c>
    </row>
    <row r="922" spans="2:9" ht="12.75" customHeight="1">
      <c r="B922" s="25" t="s">
        <v>448</v>
      </c>
      <c r="C922" s="31">
        <v>0</v>
      </c>
      <c r="D922" s="32">
        <v>18</v>
      </c>
      <c r="E922" s="32">
        <v>66</v>
      </c>
      <c r="F922" s="32">
        <v>83</v>
      </c>
      <c r="G922" s="32">
        <v>0</v>
      </c>
      <c r="H922" s="32">
        <v>0</v>
      </c>
      <c r="I922" s="32">
        <v>167</v>
      </c>
    </row>
    <row r="923" spans="2:9" ht="12.75" customHeight="1">
      <c r="B923" s="25" t="s">
        <v>449</v>
      </c>
      <c r="C923" s="31">
        <v>0</v>
      </c>
      <c r="D923" s="32">
        <v>4</v>
      </c>
      <c r="E923" s="32">
        <v>76</v>
      </c>
      <c r="F923" s="32">
        <v>80</v>
      </c>
      <c r="G923" s="32">
        <v>0</v>
      </c>
      <c r="H923" s="32">
        <v>0</v>
      </c>
      <c r="I923" s="32">
        <v>160</v>
      </c>
    </row>
    <row r="924" spans="2:9" ht="12.75" customHeight="1">
      <c r="B924" s="25" t="s">
        <v>450</v>
      </c>
      <c r="C924" s="31">
        <v>0</v>
      </c>
      <c r="D924" s="32">
        <v>13</v>
      </c>
      <c r="E924" s="32">
        <v>70</v>
      </c>
      <c r="F924" s="32">
        <v>56</v>
      </c>
      <c r="G924" s="32">
        <v>0</v>
      </c>
      <c r="H924" s="32">
        <v>0</v>
      </c>
      <c r="I924" s="32">
        <v>139</v>
      </c>
    </row>
    <row r="925" spans="2:9" ht="12.75" customHeight="1">
      <c r="B925" s="25" t="s">
        <v>451</v>
      </c>
      <c r="C925" s="31">
        <v>0</v>
      </c>
      <c r="D925" s="32">
        <v>11</v>
      </c>
      <c r="E925" s="32">
        <v>65</v>
      </c>
      <c r="F925" s="32">
        <v>110</v>
      </c>
      <c r="G925" s="32">
        <v>0</v>
      </c>
      <c r="H925" s="32">
        <v>0</v>
      </c>
      <c r="I925" s="32">
        <v>186</v>
      </c>
    </row>
    <row r="926" spans="2:9" ht="12.75" customHeight="1">
      <c r="B926" s="25" t="s">
        <v>452</v>
      </c>
      <c r="C926" s="31">
        <v>0</v>
      </c>
      <c r="D926" s="32">
        <v>18</v>
      </c>
      <c r="E926" s="32">
        <v>65</v>
      </c>
      <c r="F926" s="32">
        <v>96</v>
      </c>
      <c r="G926" s="32">
        <v>0</v>
      </c>
      <c r="H926" s="32">
        <v>0</v>
      </c>
      <c r="I926" s="32">
        <v>179</v>
      </c>
    </row>
    <row r="927" spans="2:9" ht="12.75" customHeight="1">
      <c r="B927" s="25" t="s">
        <v>453</v>
      </c>
      <c r="C927" s="31">
        <v>0</v>
      </c>
      <c r="D927" s="32">
        <v>17</v>
      </c>
      <c r="E927" s="32">
        <v>60</v>
      </c>
      <c r="F927" s="32">
        <v>76</v>
      </c>
      <c r="G927" s="32">
        <v>0</v>
      </c>
      <c r="H927" s="32">
        <v>0</v>
      </c>
      <c r="I927" s="32">
        <v>153</v>
      </c>
    </row>
    <row r="928" spans="2:9" ht="12.75" customHeight="1">
      <c r="B928" s="25" t="s">
        <v>454</v>
      </c>
      <c r="C928" s="31">
        <v>0</v>
      </c>
      <c r="D928" s="32">
        <v>13</v>
      </c>
      <c r="E928" s="32">
        <v>58</v>
      </c>
      <c r="F928" s="32">
        <v>90</v>
      </c>
      <c r="G928" s="32">
        <v>0</v>
      </c>
      <c r="H928" s="32">
        <v>0</v>
      </c>
      <c r="I928" s="32">
        <v>161</v>
      </c>
    </row>
    <row r="929" spans="2:9" ht="12.75" customHeight="1">
      <c r="B929" s="25" t="s">
        <v>455</v>
      </c>
      <c r="C929" s="31">
        <v>0</v>
      </c>
      <c r="D929" s="32">
        <v>10</v>
      </c>
      <c r="E929" s="32">
        <v>67</v>
      </c>
      <c r="F929" s="32">
        <v>71</v>
      </c>
      <c r="G929" s="32">
        <v>0</v>
      </c>
      <c r="H929" s="32">
        <v>0</v>
      </c>
      <c r="I929" s="32">
        <v>148</v>
      </c>
    </row>
    <row r="930" spans="2:9" ht="12.75" customHeight="1">
      <c r="B930" s="25" t="s">
        <v>456</v>
      </c>
      <c r="C930" s="31">
        <v>0</v>
      </c>
      <c r="D930" s="32">
        <v>10</v>
      </c>
      <c r="E930" s="32">
        <v>82</v>
      </c>
      <c r="F930" s="32">
        <v>67</v>
      </c>
      <c r="G930" s="32">
        <v>0</v>
      </c>
      <c r="H930" s="32">
        <v>0</v>
      </c>
      <c r="I930" s="32">
        <v>159</v>
      </c>
    </row>
    <row r="931" spans="2:9" ht="12.75" customHeight="1">
      <c r="B931" s="25" t="s">
        <v>457</v>
      </c>
      <c r="C931" s="31">
        <v>0</v>
      </c>
      <c r="D931" s="32">
        <v>12</v>
      </c>
      <c r="E931" s="32">
        <v>84</v>
      </c>
      <c r="F931" s="32">
        <v>96</v>
      </c>
      <c r="G931" s="32">
        <v>0</v>
      </c>
      <c r="H931" s="32">
        <v>0</v>
      </c>
      <c r="I931" s="32">
        <v>192</v>
      </c>
    </row>
    <row r="932" spans="2:9" ht="12.75" customHeight="1">
      <c r="B932" s="25" t="s">
        <v>458</v>
      </c>
      <c r="C932" s="31">
        <v>0</v>
      </c>
      <c r="D932" s="32">
        <v>8</v>
      </c>
      <c r="E932" s="32">
        <v>78</v>
      </c>
      <c r="F932" s="32">
        <v>88</v>
      </c>
      <c r="G932" s="32">
        <v>0</v>
      </c>
      <c r="H932" s="32">
        <v>0</v>
      </c>
      <c r="I932" s="32">
        <v>174</v>
      </c>
    </row>
    <row r="933" spans="2:9" ht="12.75" customHeight="1">
      <c r="B933" s="25" t="s">
        <v>459</v>
      </c>
      <c r="C933" s="31">
        <v>0</v>
      </c>
      <c r="D933" s="32">
        <v>22</v>
      </c>
      <c r="E933" s="32">
        <v>73</v>
      </c>
      <c r="F933" s="32">
        <v>95</v>
      </c>
      <c r="G933" s="32">
        <v>0</v>
      </c>
      <c r="H933" s="32">
        <v>0</v>
      </c>
      <c r="I933" s="32">
        <v>190</v>
      </c>
    </row>
    <row r="934" spans="2:9" ht="12.75" customHeight="1">
      <c r="B934" s="25" t="s">
        <v>460</v>
      </c>
      <c r="C934" s="31">
        <v>0</v>
      </c>
      <c r="D934" s="32">
        <v>21</v>
      </c>
      <c r="E934" s="32">
        <v>62</v>
      </c>
      <c r="F934" s="32">
        <v>100</v>
      </c>
      <c r="G934" s="32">
        <v>0</v>
      </c>
      <c r="H934" s="32">
        <v>0</v>
      </c>
      <c r="I934" s="32">
        <v>183</v>
      </c>
    </row>
    <row r="935" spans="2:9" ht="12.75" customHeight="1">
      <c r="B935" s="25" t="s">
        <v>461</v>
      </c>
      <c r="C935" s="31">
        <v>0</v>
      </c>
      <c r="D935" s="32">
        <v>16</v>
      </c>
      <c r="E935" s="32">
        <v>53</v>
      </c>
      <c r="F935" s="32">
        <v>109</v>
      </c>
      <c r="G935" s="32">
        <v>0</v>
      </c>
      <c r="H935" s="32">
        <v>0</v>
      </c>
      <c r="I935" s="32">
        <v>178</v>
      </c>
    </row>
    <row r="936" spans="2:9" ht="12.75" customHeight="1">
      <c r="B936" s="25" t="s">
        <v>462</v>
      </c>
      <c r="C936" s="31">
        <v>0</v>
      </c>
      <c r="D936" s="32">
        <v>18</v>
      </c>
      <c r="E936" s="32">
        <v>66</v>
      </c>
      <c r="F936" s="32">
        <v>108</v>
      </c>
      <c r="G936" s="32">
        <v>0</v>
      </c>
      <c r="H936" s="32">
        <v>0</v>
      </c>
      <c r="I936" s="32">
        <v>192</v>
      </c>
    </row>
    <row r="937" spans="2:9" ht="12.75" customHeight="1">
      <c r="B937" s="25" t="s">
        <v>463</v>
      </c>
      <c r="C937" s="31">
        <v>0</v>
      </c>
      <c r="D937" s="32">
        <v>18</v>
      </c>
      <c r="E937" s="32">
        <v>82</v>
      </c>
      <c r="F937" s="32">
        <v>94</v>
      </c>
      <c r="G937" s="32">
        <v>0</v>
      </c>
      <c r="H937" s="32">
        <v>0</v>
      </c>
      <c r="I937" s="32">
        <v>194</v>
      </c>
    </row>
    <row r="938" spans="2:9" ht="12.75" customHeight="1">
      <c r="B938" s="25" t="s">
        <v>464</v>
      </c>
      <c r="C938" s="31">
        <v>0</v>
      </c>
      <c r="D938" s="32">
        <v>20</v>
      </c>
      <c r="E938" s="32">
        <v>79</v>
      </c>
      <c r="F938" s="32">
        <v>85</v>
      </c>
      <c r="G938" s="32">
        <v>0</v>
      </c>
      <c r="H938" s="32">
        <v>0</v>
      </c>
      <c r="I938" s="32">
        <v>184</v>
      </c>
    </row>
    <row r="939" spans="2:9" ht="12.75" customHeight="1">
      <c r="B939" s="25" t="s">
        <v>465</v>
      </c>
      <c r="C939" s="31">
        <v>0</v>
      </c>
      <c r="D939" s="32">
        <v>18</v>
      </c>
      <c r="E939" s="32">
        <v>66</v>
      </c>
      <c r="F939" s="32">
        <v>87</v>
      </c>
      <c r="G939" s="32">
        <v>0</v>
      </c>
      <c r="H939" s="32">
        <v>0</v>
      </c>
      <c r="I939" s="32">
        <v>171</v>
      </c>
    </row>
    <row r="940" spans="2:9" ht="12.75" customHeight="1">
      <c r="B940" s="25" t="s">
        <v>466</v>
      </c>
      <c r="C940" s="31">
        <v>0</v>
      </c>
      <c r="D940" s="32">
        <v>24</v>
      </c>
      <c r="E940" s="32">
        <v>59</v>
      </c>
      <c r="F940" s="32">
        <v>85</v>
      </c>
      <c r="G940" s="32">
        <v>0</v>
      </c>
      <c r="H940" s="32">
        <v>0</v>
      </c>
      <c r="I940" s="32">
        <v>168</v>
      </c>
    </row>
    <row r="941" spans="2:9" ht="12.75" customHeight="1">
      <c r="B941" s="25" t="s">
        <v>467</v>
      </c>
      <c r="C941" s="31">
        <v>0</v>
      </c>
      <c r="D941" s="32">
        <v>23</v>
      </c>
      <c r="E941" s="32">
        <v>74</v>
      </c>
      <c r="F941" s="32">
        <v>92</v>
      </c>
      <c r="G941" s="32">
        <v>0</v>
      </c>
      <c r="H941" s="32">
        <v>0</v>
      </c>
      <c r="I941" s="32">
        <v>189</v>
      </c>
    </row>
    <row r="942" spans="2:9" ht="12.75" customHeight="1">
      <c r="B942" s="25" t="s">
        <v>468</v>
      </c>
      <c r="C942" s="31">
        <v>0</v>
      </c>
      <c r="D942" s="32">
        <v>17</v>
      </c>
      <c r="E942" s="32">
        <v>62</v>
      </c>
      <c r="F942" s="32">
        <v>94</v>
      </c>
      <c r="G942" s="32">
        <v>0</v>
      </c>
      <c r="H942" s="32">
        <v>0</v>
      </c>
      <c r="I942" s="32">
        <v>173</v>
      </c>
    </row>
    <row r="943" spans="2:9" ht="12.75" customHeight="1">
      <c r="B943" s="25" t="s">
        <v>469</v>
      </c>
      <c r="C943" s="31">
        <v>0</v>
      </c>
      <c r="D943" s="32">
        <v>14</v>
      </c>
      <c r="E943" s="32">
        <v>87</v>
      </c>
      <c r="F943" s="32">
        <v>115</v>
      </c>
      <c r="G943" s="32">
        <v>0</v>
      </c>
      <c r="H943" s="32">
        <v>0</v>
      </c>
      <c r="I943" s="32">
        <v>216</v>
      </c>
    </row>
    <row r="944" spans="2:9" ht="12.75" customHeight="1">
      <c r="B944" s="25" t="s">
        <v>470</v>
      </c>
      <c r="C944" s="31">
        <v>0</v>
      </c>
      <c r="D944" s="32">
        <v>24</v>
      </c>
      <c r="E944" s="32">
        <v>66</v>
      </c>
      <c r="F944" s="32">
        <v>85</v>
      </c>
      <c r="G944" s="32">
        <v>0</v>
      </c>
      <c r="H944" s="32">
        <v>0</v>
      </c>
      <c r="I944" s="32">
        <v>175</v>
      </c>
    </row>
    <row r="945" spans="2:9" ht="12.75" customHeight="1">
      <c r="B945" s="25" t="s">
        <v>471</v>
      </c>
      <c r="C945" s="31">
        <v>0</v>
      </c>
      <c r="D945" s="32">
        <v>14</v>
      </c>
      <c r="E945" s="32">
        <v>69</v>
      </c>
      <c r="F945" s="32">
        <v>102</v>
      </c>
      <c r="G945" s="32">
        <v>0</v>
      </c>
      <c r="H945" s="32">
        <v>0</v>
      </c>
      <c r="I945" s="32">
        <v>185</v>
      </c>
    </row>
    <row r="946" spans="2:9" ht="12.75" customHeight="1">
      <c r="B946" s="25" t="s">
        <v>472</v>
      </c>
      <c r="C946" s="31">
        <v>0</v>
      </c>
      <c r="D946" s="32">
        <v>17</v>
      </c>
      <c r="E946" s="32">
        <v>79</v>
      </c>
      <c r="F946" s="32">
        <v>84</v>
      </c>
      <c r="G946" s="32">
        <v>0</v>
      </c>
      <c r="H946" s="32">
        <v>0</v>
      </c>
      <c r="I946" s="32">
        <v>180</v>
      </c>
    </row>
    <row r="947" spans="2:9" ht="12.75" customHeight="1">
      <c r="B947" s="25" t="s">
        <v>473</v>
      </c>
      <c r="C947" s="31">
        <v>0</v>
      </c>
      <c r="D947" s="32">
        <v>18</v>
      </c>
      <c r="E947" s="32">
        <v>99</v>
      </c>
      <c r="F947" s="32">
        <v>105</v>
      </c>
      <c r="G947" s="32">
        <v>0</v>
      </c>
      <c r="H947" s="32">
        <v>0</v>
      </c>
      <c r="I947" s="32">
        <v>222</v>
      </c>
    </row>
    <row r="948" spans="2:9" ht="12.75" customHeight="1">
      <c r="B948" s="25" t="s">
        <v>474</v>
      </c>
      <c r="C948" s="31">
        <v>0</v>
      </c>
      <c r="D948" s="32">
        <v>24</v>
      </c>
      <c r="E948" s="32">
        <v>91</v>
      </c>
      <c r="F948" s="32">
        <v>92</v>
      </c>
      <c r="G948" s="32">
        <v>0</v>
      </c>
      <c r="H948" s="32">
        <v>0</v>
      </c>
      <c r="I948" s="32">
        <v>207</v>
      </c>
    </row>
    <row r="949" spans="2:9" ht="12.75" customHeight="1">
      <c r="B949" s="25" t="s">
        <v>475</v>
      </c>
      <c r="C949" s="31">
        <v>0</v>
      </c>
      <c r="D949" s="32">
        <v>25</v>
      </c>
      <c r="E949" s="32">
        <v>64</v>
      </c>
      <c r="F949" s="32">
        <v>94</v>
      </c>
      <c r="G949" s="32">
        <v>0</v>
      </c>
      <c r="H949" s="32">
        <v>0</v>
      </c>
      <c r="I949" s="32">
        <v>183</v>
      </c>
    </row>
    <row r="950" spans="2:9" ht="12.75" customHeight="1">
      <c r="B950" s="25" t="s">
        <v>476</v>
      </c>
      <c r="C950" s="31">
        <v>0</v>
      </c>
      <c r="D950" s="32">
        <v>15</v>
      </c>
      <c r="E950" s="32">
        <v>90</v>
      </c>
      <c r="F950" s="32">
        <v>104</v>
      </c>
      <c r="G950" s="32">
        <v>0</v>
      </c>
      <c r="H950" s="32">
        <v>0</v>
      </c>
      <c r="I950" s="32">
        <v>209</v>
      </c>
    </row>
    <row r="951" spans="2:9" ht="12.75" customHeight="1">
      <c r="B951" s="25" t="s">
        <v>477</v>
      </c>
      <c r="C951" s="31">
        <v>0</v>
      </c>
      <c r="D951" s="32">
        <v>8</v>
      </c>
      <c r="E951" s="32">
        <v>51</v>
      </c>
      <c r="F951" s="32">
        <v>86</v>
      </c>
      <c r="G951" s="32">
        <v>0</v>
      </c>
      <c r="H951" s="32">
        <v>0</v>
      </c>
      <c r="I951" s="32">
        <v>145</v>
      </c>
    </row>
    <row r="952" spans="2:9" ht="12.75" customHeight="1">
      <c r="B952" s="25" t="s">
        <v>478</v>
      </c>
      <c r="C952" s="31">
        <v>0</v>
      </c>
      <c r="D952" s="32">
        <v>16</v>
      </c>
      <c r="E952" s="32">
        <v>90</v>
      </c>
      <c r="F952" s="32">
        <v>95</v>
      </c>
      <c r="G952" s="32">
        <v>0</v>
      </c>
      <c r="H952" s="32">
        <v>0</v>
      </c>
      <c r="I952" s="32">
        <v>201</v>
      </c>
    </row>
    <row r="953" spans="2:9" ht="12.75" customHeight="1">
      <c r="B953" s="25" t="s">
        <v>479</v>
      </c>
      <c r="C953" s="31">
        <v>0</v>
      </c>
      <c r="D953" s="32">
        <v>20</v>
      </c>
      <c r="E953" s="32">
        <v>76</v>
      </c>
      <c r="F953" s="32">
        <v>117</v>
      </c>
      <c r="G953" s="32">
        <v>0</v>
      </c>
      <c r="H953" s="32">
        <v>0</v>
      </c>
      <c r="I953" s="32">
        <v>213</v>
      </c>
    </row>
    <row r="954" spans="2:9" ht="12.75" customHeight="1">
      <c r="B954" s="25" t="s">
        <v>480</v>
      </c>
      <c r="C954" s="31">
        <v>0</v>
      </c>
      <c r="D954" s="32">
        <v>27</v>
      </c>
      <c r="E954" s="32">
        <v>77</v>
      </c>
      <c r="F954" s="32">
        <v>97</v>
      </c>
      <c r="G954" s="32">
        <v>0</v>
      </c>
      <c r="H954" s="32">
        <v>0</v>
      </c>
      <c r="I954" s="32">
        <v>201</v>
      </c>
    </row>
    <row r="955" spans="2:9" ht="12.75" customHeight="1">
      <c r="B955" s="25" t="s">
        <v>481</v>
      </c>
      <c r="C955" s="31">
        <v>0</v>
      </c>
      <c r="D955" s="32">
        <v>21</v>
      </c>
      <c r="E955" s="32">
        <v>68</v>
      </c>
      <c r="F955" s="32">
        <v>123</v>
      </c>
      <c r="G955" s="32">
        <v>0</v>
      </c>
      <c r="H955" s="32">
        <v>0</v>
      </c>
      <c r="I955" s="32">
        <v>212</v>
      </c>
    </row>
    <row r="956" spans="2:9" ht="12.75" customHeight="1">
      <c r="B956" s="25" t="s">
        <v>482</v>
      </c>
      <c r="C956" s="31">
        <v>0</v>
      </c>
      <c r="D956" s="32">
        <v>14</v>
      </c>
      <c r="E956" s="32">
        <v>45</v>
      </c>
      <c r="F956" s="32">
        <v>86</v>
      </c>
      <c r="G956" s="32">
        <v>0</v>
      </c>
      <c r="H956" s="32">
        <v>0</v>
      </c>
      <c r="I956" s="32">
        <v>145</v>
      </c>
    </row>
    <row r="957" spans="2:9" ht="12.75" customHeight="1">
      <c r="B957" s="25" t="s">
        <v>483</v>
      </c>
      <c r="C957" s="31">
        <v>0</v>
      </c>
      <c r="D957" s="32">
        <v>20</v>
      </c>
      <c r="E957" s="32">
        <v>83</v>
      </c>
      <c r="F957" s="32">
        <v>89</v>
      </c>
      <c r="G957" s="32">
        <v>0</v>
      </c>
      <c r="H957" s="32">
        <v>0</v>
      </c>
      <c r="I957" s="32">
        <v>192</v>
      </c>
    </row>
    <row r="958" spans="2:9" ht="12.75" customHeight="1">
      <c r="B958" s="25" t="s">
        <v>484</v>
      </c>
      <c r="C958" s="31">
        <v>0</v>
      </c>
      <c r="D958" s="32">
        <v>18</v>
      </c>
      <c r="E958" s="32">
        <v>85</v>
      </c>
      <c r="F958" s="32">
        <v>86</v>
      </c>
      <c r="G958" s="32">
        <v>0</v>
      </c>
      <c r="H958" s="32">
        <v>0</v>
      </c>
      <c r="I958" s="32">
        <v>189</v>
      </c>
    </row>
    <row r="959" spans="2:9" ht="12.75" customHeight="1">
      <c r="B959" s="25" t="s">
        <v>485</v>
      </c>
      <c r="C959" s="31">
        <v>0</v>
      </c>
      <c r="D959" s="32">
        <v>17</v>
      </c>
      <c r="E959" s="32">
        <v>85</v>
      </c>
      <c r="F959" s="32">
        <v>92</v>
      </c>
      <c r="G959" s="32">
        <v>0</v>
      </c>
      <c r="H959" s="32">
        <v>0</v>
      </c>
      <c r="I959" s="32">
        <v>194</v>
      </c>
    </row>
    <row r="960" spans="2:9" ht="12.75" customHeight="1">
      <c r="B960" s="25" t="s">
        <v>486</v>
      </c>
      <c r="C960" s="31">
        <v>0</v>
      </c>
      <c r="D960" s="32">
        <v>26</v>
      </c>
      <c r="E960" s="32">
        <v>102</v>
      </c>
      <c r="F960" s="32">
        <v>116</v>
      </c>
      <c r="G960" s="32">
        <v>0</v>
      </c>
      <c r="H960" s="32">
        <v>0</v>
      </c>
      <c r="I960" s="32">
        <v>244</v>
      </c>
    </row>
    <row r="961" spans="2:9" ht="12.75" customHeight="1">
      <c r="B961" s="25" t="s">
        <v>487</v>
      </c>
      <c r="C961" s="31">
        <v>0</v>
      </c>
      <c r="D961" s="32">
        <v>21</v>
      </c>
      <c r="E961" s="32">
        <v>79</v>
      </c>
      <c r="F961" s="32">
        <v>92</v>
      </c>
      <c r="G961" s="32">
        <v>0</v>
      </c>
      <c r="H961" s="32">
        <v>0</v>
      </c>
      <c r="I961" s="32">
        <v>192</v>
      </c>
    </row>
    <row r="962" spans="2:9" ht="12.75" customHeight="1">
      <c r="B962" s="25" t="s">
        <v>488</v>
      </c>
      <c r="C962" s="31">
        <v>0</v>
      </c>
      <c r="D962" s="32">
        <v>23</v>
      </c>
      <c r="E962" s="32">
        <v>75</v>
      </c>
      <c r="F962" s="32">
        <v>94</v>
      </c>
      <c r="G962" s="32">
        <v>0</v>
      </c>
      <c r="H962" s="32">
        <v>0</v>
      </c>
      <c r="I962" s="32">
        <v>192</v>
      </c>
    </row>
    <row r="963" spans="2:9" ht="12.75" customHeight="1">
      <c r="B963" s="25" t="s">
        <v>489</v>
      </c>
      <c r="C963" s="31">
        <v>0</v>
      </c>
      <c r="D963" s="32">
        <v>29</v>
      </c>
      <c r="E963" s="32">
        <v>79</v>
      </c>
      <c r="F963" s="32">
        <v>96</v>
      </c>
      <c r="G963" s="32">
        <v>0</v>
      </c>
      <c r="H963" s="32">
        <v>0</v>
      </c>
      <c r="I963" s="32">
        <v>204</v>
      </c>
    </row>
    <row r="964" spans="2:9" ht="12.75" customHeight="1">
      <c r="B964" s="25" t="s">
        <v>490</v>
      </c>
      <c r="C964" s="31">
        <v>0</v>
      </c>
      <c r="D964" s="32">
        <v>27</v>
      </c>
      <c r="E964" s="32">
        <v>84</v>
      </c>
      <c r="F964" s="32">
        <v>91</v>
      </c>
      <c r="G964" s="32">
        <v>0</v>
      </c>
      <c r="H964" s="32">
        <v>0</v>
      </c>
      <c r="I964" s="32">
        <v>202</v>
      </c>
    </row>
    <row r="965" spans="2:9" ht="12.75" customHeight="1">
      <c r="B965" s="25" t="s">
        <v>491</v>
      </c>
      <c r="C965" s="31">
        <v>0</v>
      </c>
      <c r="D965" s="32">
        <v>26</v>
      </c>
      <c r="E965" s="32">
        <v>88</v>
      </c>
      <c r="F965" s="32">
        <v>89</v>
      </c>
      <c r="G965" s="32">
        <v>0</v>
      </c>
      <c r="H965" s="32">
        <v>0</v>
      </c>
      <c r="I965" s="32">
        <v>203</v>
      </c>
    </row>
    <row r="966" spans="2:9" ht="12.75" customHeight="1">
      <c r="B966" s="25" t="s">
        <v>492</v>
      </c>
      <c r="C966" s="31">
        <v>0</v>
      </c>
      <c r="D966" s="32">
        <v>19</v>
      </c>
      <c r="E966" s="32">
        <v>91</v>
      </c>
      <c r="F966" s="32">
        <v>109</v>
      </c>
      <c r="G966" s="32">
        <v>0</v>
      </c>
      <c r="H966" s="32">
        <v>0</v>
      </c>
      <c r="I966" s="32">
        <v>219</v>
      </c>
    </row>
    <row r="967" spans="2:9" ht="12.75" customHeight="1">
      <c r="B967" s="25" t="s">
        <v>493</v>
      </c>
      <c r="C967" s="31">
        <v>0</v>
      </c>
      <c r="D967" s="32">
        <v>18</v>
      </c>
      <c r="E967" s="32">
        <v>81</v>
      </c>
      <c r="F967" s="32">
        <v>106</v>
      </c>
      <c r="G967" s="32">
        <v>0</v>
      </c>
      <c r="H967" s="32">
        <v>0</v>
      </c>
      <c r="I967" s="32">
        <v>205</v>
      </c>
    </row>
    <row r="968" spans="2:9" ht="12.75" customHeight="1">
      <c r="B968" s="25" t="s">
        <v>494</v>
      </c>
      <c r="C968" s="31">
        <v>0</v>
      </c>
      <c r="D968" s="32">
        <v>19</v>
      </c>
      <c r="E968" s="32">
        <v>60</v>
      </c>
      <c r="F968" s="32">
        <v>74</v>
      </c>
      <c r="G968" s="32">
        <v>0</v>
      </c>
      <c r="H968" s="32">
        <v>0</v>
      </c>
      <c r="I968" s="32">
        <v>153</v>
      </c>
    </row>
    <row r="969" spans="2:9" ht="12.75" customHeight="1">
      <c r="B969" s="25" t="s">
        <v>495</v>
      </c>
      <c r="C969" s="31">
        <v>0</v>
      </c>
      <c r="D969" s="32">
        <v>26</v>
      </c>
      <c r="E969" s="32">
        <v>75</v>
      </c>
      <c r="F969" s="32">
        <v>111</v>
      </c>
      <c r="G969" s="32">
        <v>0</v>
      </c>
      <c r="H969" s="32">
        <v>0</v>
      </c>
      <c r="I969" s="32">
        <v>212</v>
      </c>
    </row>
    <row r="970" spans="2:9" ht="12.75" customHeight="1">
      <c r="B970" s="25" t="s">
        <v>496</v>
      </c>
      <c r="C970" s="31">
        <v>0</v>
      </c>
      <c r="D970" s="32">
        <v>12</v>
      </c>
      <c r="E970" s="32">
        <v>70</v>
      </c>
      <c r="F970" s="32">
        <v>102</v>
      </c>
      <c r="G970" s="32">
        <v>0</v>
      </c>
      <c r="H970" s="32">
        <v>0</v>
      </c>
      <c r="I970" s="32">
        <v>184</v>
      </c>
    </row>
    <row r="971" spans="2:9" ht="12.75" customHeight="1">
      <c r="B971" s="25" t="s">
        <v>497</v>
      </c>
      <c r="C971" s="31">
        <v>0</v>
      </c>
      <c r="D971" s="32">
        <v>17</v>
      </c>
      <c r="E971" s="32">
        <v>71</v>
      </c>
      <c r="F971" s="32">
        <v>106</v>
      </c>
      <c r="G971" s="32">
        <v>0</v>
      </c>
      <c r="H971" s="32">
        <v>0</v>
      </c>
      <c r="I971" s="32">
        <v>194</v>
      </c>
    </row>
    <row r="972" spans="2:9" ht="12.75" customHeight="1">
      <c r="B972" s="25" t="s">
        <v>498</v>
      </c>
      <c r="C972" s="31">
        <v>0</v>
      </c>
      <c r="D972" s="32">
        <v>20</v>
      </c>
      <c r="E972" s="32">
        <v>81</v>
      </c>
      <c r="F972" s="32">
        <v>103</v>
      </c>
      <c r="G972" s="32">
        <v>0</v>
      </c>
      <c r="H972" s="32">
        <v>0</v>
      </c>
      <c r="I972" s="32">
        <v>204</v>
      </c>
    </row>
    <row r="973" spans="2:9" ht="12.75" customHeight="1">
      <c r="B973" s="25" t="s">
        <v>499</v>
      </c>
      <c r="C973" s="31">
        <v>0</v>
      </c>
      <c r="D973" s="32">
        <v>18</v>
      </c>
      <c r="E973" s="32">
        <v>93</v>
      </c>
      <c r="F973" s="32">
        <v>83</v>
      </c>
      <c r="G973" s="32">
        <v>0</v>
      </c>
      <c r="H973" s="32">
        <v>0</v>
      </c>
      <c r="I973" s="32">
        <v>194</v>
      </c>
    </row>
    <row r="974" spans="2:9" ht="12.75" customHeight="1">
      <c r="B974" s="25" t="s">
        <v>500</v>
      </c>
      <c r="C974" s="31">
        <v>0</v>
      </c>
      <c r="D974" s="32">
        <v>25</v>
      </c>
      <c r="E974" s="32">
        <v>75</v>
      </c>
      <c r="F974" s="32">
        <v>100</v>
      </c>
      <c r="G974" s="32">
        <v>0</v>
      </c>
      <c r="H974" s="32">
        <v>0</v>
      </c>
      <c r="I974" s="32">
        <v>200</v>
      </c>
    </row>
    <row r="975" spans="2:9" ht="12.75" customHeight="1">
      <c r="B975" s="25" t="s">
        <v>501</v>
      </c>
      <c r="C975" s="31">
        <v>0</v>
      </c>
      <c r="D975" s="32">
        <v>32</v>
      </c>
      <c r="E975" s="32">
        <v>78</v>
      </c>
      <c r="F975" s="32">
        <v>105</v>
      </c>
      <c r="G975" s="32">
        <v>0</v>
      </c>
      <c r="H975" s="32">
        <v>0</v>
      </c>
      <c r="I975" s="32">
        <v>215</v>
      </c>
    </row>
    <row r="976" spans="2:9" ht="12.75" customHeight="1">
      <c r="B976" s="25" t="s">
        <v>502</v>
      </c>
      <c r="C976" s="31">
        <v>0</v>
      </c>
      <c r="D976" s="32">
        <v>38</v>
      </c>
      <c r="E976" s="32">
        <v>69</v>
      </c>
      <c r="F976" s="32">
        <v>100</v>
      </c>
      <c r="G976" s="32">
        <v>0</v>
      </c>
      <c r="H976" s="32">
        <v>0</v>
      </c>
      <c r="I976" s="32">
        <v>207</v>
      </c>
    </row>
    <row r="977" spans="2:9" ht="12.75" customHeight="1">
      <c r="B977" s="25" t="s">
        <v>503</v>
      </c>
      <c r="C977" s="31">
        <v>0</v>
      </c>
      <c r="D977" s="32">
        <v>24</v>
      </c>
      <c r="E977" s="32">
        <v>47</v>
      </c>
      <c r="F977" s="32">
        <v>81</v>
      </c>
      <c r="G977" s="32">
        <v>0</v>
      </c>
      <c r="H977" s="32">
        <v>0</v>
      </c>
      <c r="I977" s="32">
        <v>152</v>
      </c>
    </row>
    <row r="978" spans="2:9" ht="12.75" customHeight="1">
      <c r="B978" s="25" t="s">
        <v>504</v>
      </c>
      <c r="C978" s="31">
        <v>0</v>
      </c>
      <c r="D978" s="32">
        <v>34</v>
      </c>
      <c r="E978" s="32">
        <v>70</v>
      </c>
      <c r="F978" s="32">
        <v>84</v>
      </c>
      <c r="G978" s="32">
        <v>0</v>
      </c>
      <c r="H978" s="32">
        <v>0</v>
      </c>
      <c r="I978" s="32">
        <v>188</v>
      </c>
    </row>
    <row r="979" spans="2:9" ht="12.75" customHeight="1">
      <c r="B979" s="25" t="s">
        <v>505</v>
      </c>
      <c r="C979" s="31">
        <v>0</v>
      </c>
      <c r="D979" s="32">
        <v>26</v>
      </c>
      <c r="E979" s="32">
        <v>64</v>
      </c>
      <c r="F979" s="32">
        <v>119</v>
      </c>
      <c r="G979" s="32">
        <v>0</v>
      </c>
      <c r="H979" s="32">
        <v>0</v>
      </c>
      <c r="I979" s="32">
        <v>209</v>
      </c>
    </row>
    <row r="980" spans="2:9" ht="12.75" customHeight="1">
      <c r="B980" s="25" t="s">
        <v>506</v>
      </c>
      <c r="C980" s="31">
        <v>0</v>
      </c>
      <c r="D980" s="32">
        <v>26</v>
      </c>
      <c r="E980" s="32">
        <v>74</v>
      </c>
      <c r="F980" s="32">
        <v>117</v>
      </c>
      <c r="G980" s="32">
        <v>0</v>
      </c>
      <c r="H980" s="32">
        <v>0</v>
      </c>
      <c r="I980" s="32">
        <v>217</v>
      </c>
    </row>
    <row r="981" spans="2:9" ht="12.75" customHeight="1">
      <c r="B981" s="25" t="s">
        <v>507</v>
      </c>
      <c r="C981" s="31">
        <v>0</v>
      </c>
      <c r="D981" s="32">
        <v>33</v>
      </c>
      <c r="E981" s="32">
        <v>57</v>
      </c>
      <c r="F981" s="32">
        <v>118</v>
      </c>
      <c r="G981" s="32">
        <v>0</v>
      </c>
      <c r="H981" s="32">
        <v>0</v>
      </c>
      <c r="I981" s="32">
        <v>208</v>
      </c>
    </row>
    <row r="982" spans="2:9" ht="12.75" customHeight="1">
      <c r="B982" s="25" t="s">
        <v>508</v>
      </c>
      <c r="C982" s="31">
        <v>0</v>
      </c>
      <c r="D982" s="32">
        <v>34</v>
      </c>
      <c r="E982" s="32">
        <v>59</v>
      </c>
      <c r="F982" s="32">
        <v>102</v>
      </c>
      <c r="G982" s="32">
        <v>0</v>
      </c>
      <c r="H982" s="32">
        <v>0</v>
      </c>
      <c r="I982" s="32">
        <v>195</v>
      </c>
    </row>
    <row r="983" spans="2:9" ht="12.75" customHeight="1">
      <c r="B983" s="25" t="s">
        <v>509</v>
      </c>
      <c r="C983" s="31">
        <v>0</v>
      </c>
      <c r="D983" s="32">
        <v>27</v>
      </c>
      <c r="E983" s="32">
        <v>79</v>
      </c>
      <c r="F983" s="32">
        <v>126</v>
      </c>
      <c r="G983" s="32">
        <v>0</v>
      </c>
      <c r="H983" s="32">
        <v>0</v>
      </c>
      <c r="I983" s="32">
        <v>232</v>
      </c>
    </row>
    <row r="984" spans="2:9" ht="12.75" customHeight="1">
      <c r="B984" s="25" t="s">
        <v>510</v>
      </c>
      <c r="C984" s="31">
        <v>0</v>
      </c>
      <c r="D984" s="32">
        <v>28</v>
      </c>
      <c r="E984" s="32">
        <v>71</v>
      </c>
      <c r="F984" s="32">
        <v>108</v>
      </c>
      <c r="G984" s="32">
        <v>0</v>
      </c>
      <c r="H984" s="32">
        <v>0</v>
      </c>
      <c r="I984" s="32">
        <v>207</v>
      </c>
    </row>
    <row r="985" spans="2:9" ht="12.75" customHeight="1">
      <c r="B985" s="25" t="s">
        <v>961</v>
      </c>
      <c r="C985" s="31">
        <v>0</v>
      </c>
      <c r="D985" s="32">
        <v>21</v>
      </c>
      <c r="E985" s="32">
        <v>66</v>
      </c>
      <c r="F985" s="32">
        <v>111</v>
      </c>
      <c r="G985" s="32">
        <v>0</v>
      </c>
      <c r="H985" s="32">
        <v>0</v>
      </c>
      <c r="I985" s="32">
        <v>198</v>
      </c>
    </row>
    <row r="986" spans="2:9" ht="12.75" customHeight="1">
      <c r="B986" s="25" t="s">
        <v>963</v>
      </c>
      <c r="C986" s="31">
        <v>0</v>
      </c>
      <c r="D986" s="32">
        <v>29</v>
      </c>
      <c r="E986" s="32">
        <v>78</v>
      </c>
      <c r="F986" s="32">
        <v>136</v>
      </c>
      <c r="G986" s="32">
        <v>0</v>
      </c>
      <c r="H986" s="32">
        <v>0</v>
      </c>
      <c r="I986" s="32">
        <v>243</v>
      </c>
    </row>
    <row r="987" spans="2:9" ht="12.75" customHeight="1">
      <c r="B987" s="25" t="s">
        <v>965</v>
      </c>
      <c r="C987" s="31">
        <v>0</v>
      </c>
      <c r="D987" s="32">
        <v>25</v>
      </c>
      <c r="E987" s="32">
        <v>73</v>
      </c>
      <c r="F987" s="32">
        <v>131</v>
      </c>
      <c r="G987" s="32">
        <v>0</v>
      </c>
      <c r="H987" s="32">
        <v>0</v>
      </c>
      <c r="I987" s="32">
        <v>229</v>
      </c>
    </row>
    <row r="988" spans="2:9" ht="12.75" customHeight="1">
      <c r="B988" s="25" t="s">
        <v>967</v>
      </c>
      <c r="C988" s="31">
        <v>0</v>
      </c>
      <c r="D988" s="32">
        <v>21</v>
      </c>
      <c r="E988" s="32">
        <v>60</v>
      </c>
      <c r="F988" s="32">
        <v>122</v>
      </c>
      <c r="G988" s="32">
        <v>0</v>
      </c>
      <c r="H988" s="32">
        <v>0</v>
      </c>
      <c r="I988" s="32">
        <v>203</v>
      </c>
    </row>
    <row r="989" spans="2:9" ht="12.75" customHeight="1">
      <c r="B989" s="25" t="s">
        <v>970</v>
      </c>
      <c r="C989" s="31">
        <v>0</v>
      </c>
      <c r="D989" s="32">
        <v>21</v>
      </c>
      <c r="E989" s="32">
        <v>60</v>
      </c>
      <c r="F989" s="32">
        <v>122</v>
      </c>
      <c r="G989" s="32">
        <v>0</v>
      </c>
      <c r="H989" s="32">
        <v>0</v>
      </c>
      <c r="I989" s="32">
        <v>203</v>
      </c>
    </row>
    <row r="990" spans="2:9" ht="12.75" customHeight="1">
      <c r="B990" s="25" t="s">
        <v>972</v>
      </c>
      <c r="C990" s="31">
        <v>0</v>
      </c>
      <c r="D990" s="32">
        <v>23</v>
      </c>
      <c r="E990" s="32">
        <v>72</v>
      </c>
      <c r="F990" s="32">
        <v>111</v>
      </c>
      <c r="G990" s="32">
        <v>0</v>
      </c>
      <c r="H990" s="32">
        <v>0</v>
      </c>
      <c r="I990" s="32">
        <v>206</v>
      </c>
    </row>
    <row r="991" spans="2:9" ht="12.75" customHeight="1">
      <c r="B991" s="25" t="s">
        <v>973</v>
      </c>
      <c r="C991" s="31">
        <v>0</v>
      </c>
      <c r="D991" s="32">
        <v>22</v>
      </c>
      <c r="E991" s="32">
        <v>79</v>
      </c>
      <c r="F991" s="32">
        <v>112</v>
      </c>
      <c r="G991" s="32">
        <v>0</v>
      </c>
      <c r="H991" s="32">
        <v>0</v>
      </c>
      <c r="I991" s="32">
        <v>213</v>
      </c>
    </row>
    <row r="992" spans="2:9" ht="12.75" customHeight="1">
      <c r="B992" s="25" t="s">
        <v>976</v>
      </c>
      <c r="C992" s="31">
        <v>0</v>
      </c>
      <c r="D992" s="32">
        <v>25</v>
      </c>
      <c r="E992" s="32">
        <v>84</v>
      </c>
      <c r="F992" s="32">
        <v>121</v>
      </c>
      <c r="G992" s="32">
        <v>0</v>
      </c>
      <c r="H992" s="32">
        <v>0</v>
      </c>
      <c r="I992" s="32">
        <v>230</v>
      </c>
    </row>
    <row r="993" spans="2:9" ht="12.75" customHeight="1">
      <c r="B993" s="25" t="s">
        <v>979</v>
      </c>
      <c r="C993" s="31">
        <v>0</v>
      </c>
      <c r="D993" s="32">
        <v>28</v>
      </c>
      <c r="E993" s="32">
        <v>86</v>
      </c>
      <c r="F993" s="32">
        <v>115</v>
      </c>
      <c r="G993" s="32">
        <v>0</v>
      </c>
      <c r="H993" s="32">
        <v>0</v>
      </c>
      <c r="I993" s="32">
        <v>229</v>
      </c>
    </row>
    <row r="994" spans="2:9" ht="12.75" customHeight="1">
      <c r="B994" s="25" t="s">
        <v>981</v>
      </c>
      <c r="C994" s="31">
        <v>0</v>
      </c>
      <c r="D994" s="32">
        <v>36</v>
      </c>
      <c r="E994" s="32">
        <v>83</v>
      </c>
      <c r="F994" s="32">
        <v>139</v>
      </c>
      <c r="G994" s="32">
        <v>0</v>
      </c>
      <c r="H994" s="32">
        <v>0</v>
      </c>
      <c r="I994" s="32">
        <v>258</v>
      </c>
    </row>
    <row r="995" spans="2:9" ht="12.75" customHeight="1">
      <c r="B995" s="25" t="s">
        <v>984</v>
      </c>
      <c r="C995" s="31">
        <v>0</v>
      </c>
      <c r="D995" s="32">
        <v>37</v>
      </c>
      <c r="E995" s="32">
        <v>97</v>
      </c>
      <c r="F995" s="32">
        <v>147</v>
      </c>
      <c r="G995" s="32">
        <v>0</v>
      </c>
      <c r="H995" s="32">
        <v>0</v>
      </c>
      <c r="I995" s="32">
        <v>281</v>
      </c>
    </row>
    <row r="996" spans="2:9" ht="12.75" customHeight="1">
      <c r="B996" s="25" t="s">
        <v>986</v>
      </c>
      <c r="C996" s="31">
        <v>0</v>
      </c>
      <c r="D996" s="32">
        <v>31</v>
      </c>
      <c r="E996" s="32">
        <v>89</v>
      </c>
      <c r="F996" s="32">
        <v>137</v>
      </c>
      <c r="G996" s="32">
        <v>0</v>
      </c>
      <c r="H996" s="32">
        <v>0</v>
      </c>
      <c r="I996" s="32">
        <v>257</v>
      </c>
    </row>
    <row r="997" spans="2:9" ht="12.75" customHeight="1">
      <c r="B997" s="25" t="s">
        <v>988</v>
      </c>
      <c r="C997" s="31">
        <v>0</v>
      </c>
      <c r="D997" s="32">
        <v>24</v>
      </c>
      <c r="E997" s="32">
        <v>77</v>
      </c>
      <c r="F997" s="32">
        <v>111</v>
      </c>
      <c r="G997" s="32">
        <v>0</v>
      </c>
      <c r="H997" s="32">
        <v>0</v>
      </c>
      <c r="I997" s="32">
        <v>212</v>
      </c>
    </row>
    <row r="998" spans="2:9" ht="12.75" customHeight="1">
      <c r="B998" s="25" t="s">
        <v>990</v>
      </c>
      <c r="C998" s="31">
        <v>0</v>
      </c>
      <c r="D998" s="32">
        <v>20</v>
      </c>
      <c r="E998" s="32">
        <v>66</v>
      </c>
      <c r="F998" s="32">
        <v>112</v>
      </c>
      <c r="G998" s="32">
        <v>0</v>
      </c>
      <c r="H998" s="32">
        <v>0</v>
      </c>
      <c r="I998" s="32">
        <v>198</v>
      </c>
    </row>
    <row r="999" spans="2:9" ht="12.75" customHeight="1">
      <c r="B999" s="25" t="s">
        <v>991</v>
      </c>
      <c r="C999" s="31">
        <v>0</v>
      </c>
      <c r="D999" s="32">
        <v>32</v>
      </c>
      <c r="E999" s="32">
        <v>84</v>
      </c>
      <c r="F999" s="32">
        <v>106</v>
      </c>
      <c r="G999" s="32">
        <v>0</v>
      </c>
      <c r="H999" s="32">
        <v>0</v>
      </c>
      <c r="I999" s="32">
        <v>222</v>
      </c>
    </row>
    <row r="1000" spans="2:9" ht="12.75" customHeight="1">
      <c r="B1000" s="25" t="s">
        <v>994</v>
      </c>
      <c r="C1000" s="31">
        <v>0</v>
      </c>
      <c r="D1000" s="32">
        <v>27</v>
      </c>
      <c r="E1000" s="32">
        <v>86</v>
      </c>
      <c r="F1000" s="32">
        <v>118</v>
      </c>
      <c r="G1000" s="32">
        <v>0</v>
      </c>
      <c r="H1000" s="32">
        <v>0</v>
      </c>
      <c r="I1000" s="32">
        <v>231</v>
      </c>
    </row>
    <row r="1001" spans="2:9" ht="12.75" customHeight="1">
      <c r="B1001" s="25" t="s">
        <v>995</v>
      </c>
      <c r="C1001" s="31">
        <v>0</v>
      </c>
      <c r="D1001" s="32">
        <v>20</v>
      </c>
      <c r="E1001" s="32">
        <v>91</v>
      </c>
      <c r="F1001" s="32">
        <v>119</v>
      </c>
      <c r="G1001" s="32">
        <v>0</v>
      </c>
      <c r="H1001" s="32">
        <v>0</v>
      </c>
      <c r="I1001" s="32">
        <v>230</v>
      </c>
    </row>
    <row r="1002" spans="2:9" ht="12.75" customHeight="1">
      <c r="B1002" s="25" t="s">
        <v>997</v>
      </c>
      <c r="C1002" s="31">
        <v>0</v>
      </c>
      <c r="D1002" s="32">
        <v>28</v>
      </c>
      <c r="E1002" s="32">
        <v>98</v>
      </c>
      <c r="F1002" s="32">
        <v>115</v>
      </c>
      <c r="G1002" s="32">
        <v>0</v>
      </c>
      <c r="H1002" s="32">
        <v>0</v>
      </c>
      <c r="I1002" s="32">
        <v>241</v>
      </c>
    </row>
    <row r="1003" spans="2:9" ht="12.75" customHeight="1">
      <c r="B1003" s="25" t="s">
        <v>999</v>
      </c>
      <c r="C1003" s="31">
        <v>0</v>
      </c>
      <c r="D1003" s="32">
        <v>26</v>
      </c>
      <c r="E1003" s="32">
        <v>81</v>
      </c>
      <c r="F1003" s="32">
        <v>108</v>
      </c>
      <c r="G1003" s="32">
        <v>0</v>
      </c>
      <c r="H1003" s="32">
        <v>0</v>
      </c>
      <c r="I1003" s="32">
        <v>215</v>
      </c>
    </row>
    <row r="1004" spans="2:9" ht="12.75" customHeight="1">
      <c r="B1004" s="25" t="s">
        <v>1001</v>
      </c>
      <c r="C1004" s="31">
        <v>0</v>
      </c>
      <c r="D1004" s="32">
        <v>20</v>
      </c>
      <c r="E1004" s="32">
        <v>100</v>
      </c>
      <c r="F1004" s="32">
        <v>126</v>
      </c>
      <c r="G1004" s="32">
        <v>0</v>
      </c>
      <c r="H1004" s="32">
        <v>0</v>
      </c>
      <c r="I1004" s="32">
        <v>246</v>
      </c>
    </row>
    <row r="1005" spans="2:9" ht="12.75" customHeight="1">
      <c r="B1005" s="25" t="s">
        <v>1002</v>
      </c>
      <c r="C1005" s="31">
        <v>0</v>
      </c>
      <c r="D1005" s="32">
        <v>23</v>
      </c>
      <c r="E1005" s="32">
        <v>103</v>
      </c>
      <c r="F1005" s="32">
        <v>118</v>
      </c>
      <c r="G1005" s="32">
        <v>0</v>
      </c>
      <c r="H1005" s="32">
        <v>0</v>
      </c>
      <c r="I1005" s="32">
        <v>244</v>
      </c>
    </row>
    <row r="1006" spans="2:9" ht="12.75" customHeight="1">
      <c r="B1006" s="25" t="s">
        <v>1006</v>
      </c>
      <c r="C1006" s="31">
        <v>0</v>
      </c>
      <c r="D1006" s="32">
        <v>11</v>
      </c>
      <c r="E1006" s="32">
        <v>112</v>
      </c>
      <c r="F1006" s="32">
        <v>140</v>
      </c>
      <c r="G1006" s="32">
        <v>0</v>
      </c>
      <c r="H1006" s="32">
        <v>0</v>
      </c>
      <c r="I1006" s="32">
        <v>263</v>
      </c>
    </row>
    <row r="1007" spans="2:9" ht="12.75" customHeight="1">
      <c r="B1007" s="25" t="s">
        <v>1007</v>
      </c>
      <c r="C1007" s="31">
        <v>0</v>
      </c>
      <c r="D1007" s="32">
        <v>12</v>
      </c>
      <c r="E1007" s="32">
        <v>110</v>
      </c>
      <c r="F1007" s="32">
        <v>100</v>
      </c>
      <c r="G1007" s="32">
        <v>0</v>
      </c>
      <c r="H1007" s="32">
        <v>0</v>
      </c>
      <c r="I1007" s="32">
        <v>232</v>
      </c>
    </row>
    <row r="1008" spans="2:9" ht="12.75" customHeight="1">
      <c r="B1008" s="25" t="s">
        <v>1009</v>
      </c>
      <c r="C1008" s="31">
        <v>0</v>
      </c>
      <c r="D1008" s="32">
        <v>16</v>
      </c>
      <c r="E1008" s="32">
        <v>109</v>
      </c>
      <c r="F1008" s="32">
        <v>99</v>
      </c>
      <c r="G1008" s="32">
        <v>0</v>
      </c>
      <c r="H1008" s="32">
        <v>0</v>
      </c>
      <c r="I1008" s="32">
        <v>224</v>
      </c>
    </row>
    <row r="1009" spans="2:9" ht="12.75" customHeight="1">
      <c r="B1009" s="25" t="s">
        <v>1011</v>
      </c>
      <c r="C1009" s="31">
        <v>0</v>
      </c>
      <c r="D1009" s="32">
        <v>9</v>
      </c>
      <c r="E1009" s="32">
        <v>100</v>
      </c>
      <c r="F1009" s="32">
        <v>102</v>
      </c>
      <c r="G1009" s="32">
        <v>0</v>
      </c>
      <c r="H1009" s="32">
        <v>0</v>
      </c>
      <c r="I1009" s="32">
        <v>211</v>
      </c>
    </row>
    <row r="1010" spans="2:9" ht="12.75" customHeight="1">
      <c r="B1010" s="25" t="s">
        <v>1013</v>
      </c>
      <c r="C1010" s="31">
        <v>0</v>
      </c>
      <c r="D1010" s="32">
        <v>5</v>
      </c>
      <c r="E1010" s="32">
        <v>103</v>
      </c>
      <c r="F1010" s="32">
        <v>99</v>
      </c>
      <c r="G1010" s="32">
        <v>0</v>
      </c>
      <c r="H1010" s="32">
        <v>0</v>
      </c>
      <c r="I1010" s="32">
        <v>207</v>
      </c>
    </row>
    <row r="1011" spans="2:9" ht="12.75" customHeight="1">
      <c r="B1011" s="25" t="s">
        <v>1016</v>
      </c>
      <c r="C1011" s="31">
        <v>0</v>
      </c>
      <c r="D1011" s="32">
        <v>5</v>
      </c>
      <c r="E1011" s="32">
        <v>111</v>
      </c>
      <c r="F1011" s="32">
        <v>101</v>
      </c>
      <c r="G1011" s="32">
        <v>0</v>
      </c>
      <c r="H1011" s="32">
        <v>0</v>
      </c>
      <c r="I1011" s="32">
        <v>217</v>
      </c>
    </row>
    <row r="1012" spans="2:9" ht="12.75" customHeight="1">
      <c r="B1012" s="25" t="s">
        <v>1017</v>
      </c>
      <c r="C1012" s="31">
        <v>0</v>
      </c>
      <c r="D1012" s="32">
        <v>7</v>
      </c>
      <c r="E1012" s="32">
        <v>108</v>
      </c>
      <c r="F1012" s="32">
        <v>117</v>
      </c>
      <c r="G1012" s="32">
        <v>0</v>
      </c>
      <c r="H1012" s="32">
        <v>0</v>
      </c>
      <c r="I1012" s="32">
        <v>323</v>
      </c>
    </row>
    <row r="1013" spans="2:9" ht="12.75" customHeight="1">
      <c r="B1013" s="25" t="s">
        <v>1020</v>
      </c>
      <c r="C1013" s="31">
        <v>0</v>
      </c>
      <c r="D1013" s="32">
        <v>5</v>
      </c>
      <c r="E1013" s="32">
        <v>103</v>
      </c>
      <c r="F1013" s="32">
        <v>125</v>
      </c>
      <c r="G1013" s="32">
        <v>0</v>
      </c>
      <c r="H1013" s="32">
        <v>0</v>
      </c>
      <c r="I1013" s="32">
        <v>233</v>
      </c>
    </row>
    <row r="1014" spans="2:9" ht="12.75" customHeight="1">
      <c r="B1014" s="25" t="s">
        <v>1021</v>
      </c>
      <c r="C1014" s="31">
        <v>0</v>
      </c>
      <c r="D1014" s="32">
        <v>7</v>
      </c>
      <c r="E1014" s="32">
        <v>107</v>
      </c>
      <c r="F1014" s="32">
        <v>122</v>
      </c>
      <c r="G1014" s="32">
        <v>0</v>
      </c>
      <c r="H1014" s="32">
        <v>0</v>
      </c>
      <c r="I1014" s="32">
        <v>236</v>
      </c>
    </row>
    <row r="1015" spans="2:9">
      <c r="B1015" s="25" t="s">
        <v>1023</v>
      </c>
      <c r="C1015" s="31">
        <v>0</v>
      </c>
      <c r="D1015" s="32">
        <v>7</v>
      </c>
      <c r="E1015" s="32">
        <v>88</v>
      </c>
      <c r="F1015" s="32">
        <v>127</v>
      </c>
      <c r="G1015" s="32">
        <v>0</v>
      </c>
      <c r="H1015" s="32">
        <v>0</v>
      </c>
      <c r="I1015" s="32">
        <v>222</v>
      </c>
    </row>
    <row r="1016" spans="2:9">
      <c r="B1016" s="25" t="s">
        <v>1026</v>
      </c>
      <c r="C1016" s="31">
        <v>0</v>
      </c>
      <c r="D1016" s="32">
        <v>6</v>
      </c>
      <c r="E1016" s="32">
        <v>82</v>
      </c>
      <c r="F1016" s="32">
        <v>130</v>
      </c>
      <c r="G1016" s="32">
        <v>0</v>
      </c>
      <c r="H1016" s="32">
        <v>0</v>
      </c>
      <c r="I1016" s="32">
        <f>F1016+G1016+H1016</f>
        <v>130</v>
      </c>
    </row>
    <row r="1017" spans="2:9">
      <c r="B1017" s="25" t="s">
        <v>1027</v>
      </c>
      <c r="C1017" s="31">
        <v>0</v>
      </c>
      <c r="D1017" s="32">
        <v>13</v>
      </c>
      <c r="E1017" s="32">
        <v>86</v>
      </c>
      <c r="F1017" s="32">
        <v>129</v>
      </c>
      <c r="G1017" s="32">
        <v>0</v>
      </c>
      <c r="H1017" s="32">
        <v>0</v>
      </c>
      <c r="I1017" s="32">
        <v>228</v>
      </c>
    </row>
    <row r="1018" spans="2:9">
      <c r="B1018" s="25" t="s">
        <v>1029</v>
      </c>
      <c r="C1018" s="31">
        <v>0</v>
      </c>
      <c r="D1018" s="32">
        <v>14</v>
      </c>
      <c r="E1018" s="32">
        <v>91</v>
      </c>
      <c r="F1018" s="32">
        <v>131</v>
      </c>
      <c r="G1018" s="32">
        <v>0</v>
      </c>
      <c r="H1018" s="32">
        <v>0</v>
      </c>
      <c r="I1018" s="32">
        <v>236</v>
      </c>
    </row>
    <row r="1019" spans="2:9">
      <c r="B1019" s="25" t="s">
        <v>1031</v>
      </c>
      <c r="C1019" s="31">
        <v>0</v>
      </c>
      <c r="D1019" s="32">
        <v>9</v>
      </c>
      <c r="E1019" s="32">
        <v>88</v>
      </c>
      <c r="F1019" s="32">
        <v>128</v>
      </c>
      <c r="G1019" s="32">
        <v>0</v>
      </c>
      <c r="H1019" s="32">
        <v>0</v>
      </c>
      <c r="I1019" s="32">
        <v>225</v>
      </c>
    </row>
    <row r="1020" spans="2:9">
      <c r="B1020" s="25" t="s">
        <v>1033</v>
      </c>
      <c r="C1020" s="31">
        <v>0</v>
      </c>
      <c r="D1020" s="32">
        <v>11</v>
      </c>
      <c r="E1020" s="32">
        <v>85</v>
      </c>
      <c r="F1020" s="32">
        <v>121</v>
      </c>
      <c r="G1020" s="32">
        <v>0</v>
      </c>
      <c r="H1020" s="32">
        <v>0</v>
      </c>
      <c r="I1020" s="32">
        <v>217</v>
      </c>
    </row>
    <row r="1021" spans="2:9">
      <c r="B1021" s="25" t="s">
        <v>1035</v>
      </c>
      <c r="C1021" s="31">
        <v>0</v>
      </c>
      <c r="D1021" s="32">
        <v>17</v>
      </c>
      <c r="E1021" s="32">
        <v>79</v>
      </c>
      <c r="F1021" s="32">
        <v>126</v>
      </c>
      <c r="G1021" s="32">
        <v>0</v>
      </c>
      <c r="H1021" s="32">
        <v>0</v>
      </c>
      <c r="I1021" s="32">
        <v>222</v>
      </c>
    </row>
    <row r="1022" spans="2:9">
      <c r="B1022" s="25" t="s">
        <v>1037</v>
      </c>
      <c r="C1022" s="31">
        <v>0</v>
      </c>
      <c r="D1022" s="32">
        <v>18</v>
      </c>
      <c r="E1022" s="32">
        <v>74</v>
      </c>
      <c r="F1022" s="32">
        <v>122</v>
      </c>
      <c r="G1022" s="32">
        <v>0</v>
      </c>
      <c r="H1022" s="32">
        <v>0</v>
      </c>
      <c r="I1022" s="32">
        <v>214</v>
      </c>
    </row>
    <row r="1023" spans="2:9">
      <c r="B1023" s="25" t="s">
        <v>1039</v>
      </c>
      <c r="C1023" s="31">
        <v>0</v>
      </c>
      <c r="D1023" s="32">
        <v>13</v>
      </c>
      <c r="E1023" s="32">
        <v>67</v>
      </c>
      <c r="F1023" s="32">
        <v>121</v>
      </c>
      <c r="G1023" s="32">
        <v>0</v>
      </c>
      <c r="H1023" s="32">
        <v>0</v>
      </c>
      <c r="I1023" s="32">
        <v>201</v>
      </c>
    </row>
    <row r="1024" spans="2:9">
      <c r="B1024" s="25" t="s">
        <v>1041</v>
      </c>
      <c r="C1024" s="31">
        <v>0</v>
      </c>
      <c r="D1024" s="32">
        <v>15</v>
      </c>
      <c r="E1024" s="32">
        <v>76</v>
      </c>
      <c r="F1024" s="32">
        <v>119</v>
      </c>
      <c r="G1024" s="32">
        <v>0</v>
      </c>
      <c r="H1024" s="32">
        <v>0</v>
      </c>
      <c r="I1024" s="32">
        <v>210</v>
      </c>
    </row>
    <row r="1025" spans="2:9">
      <c r="B1025" s="25" t="s">
        <v>1044</v>
      </c>
      <c r="C1025" s="31">
        <v>0</v>
      </c>
      <c r="D1025" s="32">
        <v>16</v>
      </c>
      <c r="E1025" s="32">
        <v>83</v>
      </c>
      <c r="F1025" s="32">
        <v>114</v>
      </c>
      <c r="G1025" s="32">
        <v>0</v>
      </c>
      <c r="H1025" s="32">
        <v>0</v>
      </c>
      <c r="I1025" s="32">
        <v>213</v>
      </c>
    </row>
    <row r="1026" spans="2:9">
      <c r="B1026" s="25" t="s">
        <v>1047</v>
      </c>
      <c r="C1026" s="31">
        <v>0</v>
      </c>
      <c r="D1026" s="32">
        <v>16</v>
      </c>
      <c r="E1026" s="32">
        <v>76</v>
      </c>
      <c r="F1026" s="32">
        <v>106</v>
      </c>
      <c r="G1026" s="32">
        <v>0</v>
      </c>
      <c r="H1026" s="32">
        <v>0</v>
      </c>
      <c r="I1026" s="32">
        <v>198</v>
      </c>
    </row>
    <row r="1027" spans="2:9">
      <c r="B1027" s="25" t="s">
        <v>1050</v>
      </c>
      <c r="C1027" s="31">
        <v>0</v>
      </c>
      <c r="D1027" s="32">
        <v>11</v>
      </c>
      <c r="E1027" s="32">
        <v>76</v>
      </c>
      <c r="F1027" s="32">
        <v>100</v>
      </c>
      <c r="G1027" s="32">
        <v>0</v>
      </c>
      <c r="H1027" s="32">
        <v>0</v>
      </c>
      <c r="I1027" s="32">
        <v>187</v>
      </c>
    </row>
    <row r="1028" spans="2:9">
      <c r="B1028" s="25" t="s">
        <v>1052</v>
      </c>
      <c r="C1028" s="31">
        <v>0</v>
      </c>
      <c r="D1028" s="32">
        <v>11</v>
      </c>
      <c r="E1028" s="32">
        <v>69</v>
      </c>
      <c r="F1028" s="32">
        <v>111</v>
      </c>
      <c r="G1028" s="32">
        <v>0</v>
      </c>
      <c r="H1028" s="32">
        <v>0</v>
      </c>
      <c r="I1028" s="32">
        <v>191</v>
      </c>
    </row>
    <row r="1029" spans="2:9">
      <c r="B1029" s="25" t="s">
        <v>1056</v>
      </c>
      <c r="C1029" s="31">
        <v>0</v>
      </c>
      <c r="D1029" s="32">
        <v>13</v>
      </c>
      <c r="E1029" s="32">
        <v>64</v>
      </c>
      <c r="F1029" s="32">
        <v>108</v>
      </c>
      <c r="G1029" s="32">
        <v>0</v>
      </c>
      <c r="H1029" s="32">
        <v>0</v>
      </c>
      <c r="I1029" s="32">
        <v>185</v>
      </c>
    </row>
    <row r="1030" spans="2:9">
      <c r="B1030" s="25" t="s">
        <v>1059</v>
      </c>
      <c r="C1030" s="31">
        <v>0</v>
      </c>
      <c r="D1030" s="32">
        <v>13</v>
      </c>
      <c r="E1030" s="32">
        <v>63</v>
      </c>
      <c r="F1030" s="32">
        <v>116</v>
      </c>
      <c r="G1030" s="32">
        <v>0</v>
      </c>
      <c r="H1030" s="32">
        <v>0</v>
      </c>
      <c r="I1030" s="32">
        <v>192</v>
      </c>
    </row>
    <row r="1031" spans="2:9">
      <c r="B1031" s="25" t="s">
        <v>1062</v>
      </c>
      <c r="C1031" s="31">
        <v>0</v>
      </c>
      <c r="D1031" s="32">
        <v>14</v>
      </c>
      <c r="E1031" s="32">
        <v>57</v>
      </c>
      <c r="F1031" s="32">
        <v>126</v>
      </c>
      <c r="G1031" s="32">
        <v>0</v>
      </c>
      <c r="H1031" s="32">
        <v>0</v>
      </c>
      <c r="I1031" s="32">
        <v>197</v>
      </c>
    </row>
    <row r="1032" spans="2:9">
      <c r="B1032" s="25" t="s">
        <v>1065</v>
      </c>
      <c r="C1032" s="31">
        <v>0</v>
      </c>
      <c r="D1032" s="32">
        <v>20</v>
      </c>
      <c r="E1032" s="32">
        <v>55</v>
      </c>
      <c r="F1032" s="32">
        <v>119</v>
      </c>
      <c r="G1032" s="32">
        <v>0</v>
      </c>
      <c r="H1032" s="32">
        <v>0</v>
      </c>
      <c r="I1032" s="32">
        <v>194</v>
      </c>
    </row>
    <row r="1033" spans="2:9">
      <c r="B1033" s="25" t="s">
        <v>1077</v>
      </c>
      <c r="C1033" s="31">
        <v>0</v>
      </c>
      <c r="D1033" s="32">
        <v>12</v>
      </c>
      <c r="E1033" s="32">
        <v>65</v>
      </c>
      <c r="F1033" s="32">
        <v>112</v>
      </c>
      <c r="G1033" s="32">
        <v>0</v>
      </c>
      <c r="H1033" s="32">
        <v>0</v>
      </c>
      <c r="I1033" s="32">
        <v>189</v>
      </c>
    </row>
    <row r="1034" spans="2:9">
      <c r="B1034" s="25" t="s">
        <v>1081</v>
      </c>
      <c r="C1034" s="31">
        <v>0</v>
      </c>
      <c r="D1034" s="32">
        <v>11</v>
      </c>
      <c r="E1034" s="32">
        <v>70</v>
      </c>
      <c r="F1034" s="32">
        <v>118</v>
      </c>
      <c r="G1034" s="32">
        <v>0</v>
      </c>
      <c r="H1034" s="32">
        <v>0</v>
      </c>
      <c r="I1034" s="32">
        <v>199</v>
      </c>
    </row>
    <row r="1035" spans="2:9">
      <c r="B1035" s="25" t="s">
        <v>1084</v>
      </c>
      <c r="C1035" s="31">
        <v>0</v>
      </c>
      <c r="D1035" s="32">
        <v>14</v>
      </c>
      <c r="E1035" s="32">
        <v>66</v>
      </c>
      <c r="F1035" s="32">
        <v>109</v>
      </c>
      <c r="G1035" s="32">
        <v>0</v>
      </c>
      <c r="H1035" s="32">
        <v>0</v>
      </c>
      <c r="I1035" s="32">
        <v>190</v>
      </c>
    </row>
    <row r="1036" spans="2:9">
      <c r="B1036" s="25" t="s">
        <v>1086</v>
      </c>
      <c r="C1036" s="31">
        <v>0</v>
      </c>
      <c r="D1036" s="32">
        <v>20</v>
      </c>
      <c r="E1036" s="32">
        <v>76</v>
      </c>
      <c r="F1036" s="32">
        <v>121</v>
      </c>
      <c r="G1036" s="32">
        <v>0</v>
      </c>
      <c r="H1036" s="32">
        <v>0</v>
      </c>
      <c r="I1036" s="32">
        <v>219</v>
      </c>
    </row>
    <row r="1037" spans="2:9">
      <c r="B1037" s="25" t="s">
        <v>1089</v>
      </c>
      <c r="C1037" s="31">
        <v>1</v>
      </c>
      <c r="D1037" s="32">
        <v>17</v>
      </c>
      <c r="E1037" s="32">
        <v>66</v>
      </c>
      <c r="F1037" s="32">
        <v>115</v>
      </c>
      <c r="G1037" s="32">
        <v>0</v>
      </c>
      <c r="H1037" s="32">
        <v>0</v>
      </c>
      <c r="I1037" s="32">
        <v>199</v>
      </c>
    </row>
    <row r="1038" spans="2:9">
      <c r="B1038" s="25" t="s">
        <v>1092</v>
      </c>
      <c r="C1038" s="31">
        <v>2</v>
      </c>
      <c r="D1038" s="32">
        <v>19</v>
      </c>
      <c r="E1038" s="32">
        <v>65</v>
      </c>
      <c r="F1038" s="32">
        <v>107</v>
      </c>
      <c r="G1038" s="32">
        <v>0</v>
      </c>
      <c r="H1038" s="32">
        <v>0</v>
      </c>
      <c r="I1038" s="32">
        <v>193</v>
      </c>
    </row>
    <row r="1039" spans="2:9">
      <c r="B1039" s="25" t="s">
        <v>1095</v>
      </c>
      <c r="C1039" s="31">
        <v>1</v>
      </c>
      <c r="D1039" s="32">
        <v>15</v>
      </c>
      <c r="E1039" s="32">
        <v>64</v>
      </c>
      <c r="F1039" s="32">
        <v>119</v>
      </c>
      <c r="G1039" s="32">
        <v>0</v>
      </c>
      <c r="H1039" s="32">
        <v>0</v>
      </c>
      <c r="I1039" s="32">
        <v>199</v>
      </c>
    </row>
    <row r="1040" spans="2:9">
      <c r="B1040" s="25" t="s">
        <v>1113</v>
      </c>
      <c r="C1040" s="31">
        <v>1</v>
      </c>
      <c r="D1040" s="32">
        <v>12</v>
      </c>
      <c r="E1040" s="32">
        <v>70</v>
      </c>
      <c r="F1040" s="32">
        <v>89</v>
      </c>
      <c r="G1040" s="32">
        <v>18</v>
      </c>
      <c r="H1040" s="32">
        <v>8</v>
      </c>
      <c r="I1040" s="32">
        <v>198</v>
      </c>
    </row>
    <row r="1041" spans="2:9">
      <c r="B1041" s="25" t="s">
        <v>1116</v>
      </c>
      <c r="C1041" s="31">
        <v>0</v>
      </c>
      <c r="D1041" s="32">
        <v>10</v>
      </c>
      <c r="E1041" s="32">
        <v>63</v>
      </c>
      <c r="F1041" s="32">
        <v>84</v>
      </c>
      <c r="G1041" s="32">
        <v>16</v>
      </c>
      <c r="H1041" s="32">
        <v>7</v>
      </c>
      <c r="I1041" s="32">
        <v>180</v>
      </c>
    </row>
    <row r="1042" spans="2:9">
      <c r="B1042" s="25" t="s">
        <v>1119</v>
      </c>
      <c r="C1042" s="31">
        <v>2</v>
      </c>
      <c r="D1042" s="32">
        <v>15</v>
      </c>
      <c r="E1042" s="32">
        <v>57</v>
      </c>
      <c r="F1042" s="32">
        <v>91</v>
      </c>
      <c r="G1042" s="32">
        <v>13</v>
      </c>
      <c r="H1042" s="32">
        <v>7</v>
      </c>
      <c r="I1042" s="32">
        <v>185</v>
      </c>
    </row>
    <row r="1043" spans="2:9">
      <c r="B1043" s="25" t="s">
        <v>1122</v>
      </c>
      <c r="C1043" s="31">
        <v>1</v>
      </c>
      <c r="D1043" s="32">
        <v>16</v>
      </c>
      <c r="E1043" s="32">
        <v>56</v>
      </c>
      <c r="F1043" s="32">
        <v>85</v>
      </c>
      <c r="G1043" s="32">
        <v>18</v>
      </c>
      <c r="H1043" s="32">
        <v>6</v>
      </c>
      <c r="I1043" s="32">
        <v>182</v>
      </c>
    </row>
    <row r="1044" spans="2:9">
      <c r="B1044" s="25" t="s">
        <v>1125</v>
      </c>
      <c r="C1044" s="31">
        <v>1</v>
      </c>
      <c r="D1044" s="32">
        <v>16</v>
      </c>
      <c r="E1044" s="32">
        <v>53</v>
      </c>
      <c r="F1044" s="32">
        <v>98</v>
      </c>
      <c r="G1044" s="32">
        <v>25</v>
      </c>
      <c r="H1044" s="32">
        <v>7</v>
      </c>
      <c r="I1044" s="32">
        <v>200</v>
      </c>
    </row>
    <row r="1045" spans="2:9">
      <c r="B1045" s="25" t="s">
        <v>1129</v>
      </c>
      <c r="C1045" s="31">
        <v>0</v>
      </c>
      <c r="D1045" s="32">
        <v>12</v>
      </c>
      <c r="E1045" s="32">
        <v>52</v>
      </c>
      <c r="F1045" s="32">
        <v>106</v>
      </c>
      <c r="G1045" s="32">
        <v>30</v>
      </c>
      <c r="H1045" s="32">
        <v>6</v>
      </c>
      <c r="I1045" s="32">
        <v>206</v>
      </c>
    </row>
    <row r="1046" spans="2:9">
      <c r="B1046" s="25" t="s">
        <v>1131</v>
      </c>
      <c r="C1046" s="31">
        <v>0</v>
      </c>
      <c r="D1046" s="32">
        <v>7</v>
      </c>
      <c r="E1046" s="32">
        <v>36</v>
      </c>
      <c r="F1046" s="32">
        <v>85</v>
      </c>
      <c r="G1046" s="32">
        <v>25</v>
      </c>
      <c r="H1046" s="32">
        <v>6</v>
      </c>
      <c r="I1046" s="32">
        <v>159</v>
      </c>
    </row>
    <row r="1047" spans="2:9">
      <c r="B1047" s="25" t="s">
        <v>1133</v>
      </c>
      <c r="C1047" s="31">
        <v>0</v>
      </c>
      <c r="D1047" s="32">
        <v>7</v>
      </c>
      <c r="E1047" s="32">
        <v>39</v>
      </c>
      <c r="F1047" s="32">
        <v>85</v>
      </c>
      <c r="G1047" s="32">
        <v>25</v>
      </c>
      <c r="H1047" s="32">
        <v>7</v>
      </c>
      <c r="I1047" s="32">
        <v>163</v>
      </c>
    </row>
    <row r="1048" spans="2:9">
      <c r="B1048" s="25" t="s">
        <v>1137</v>
      </c>
      <c r="C1048" s="31">
        <v>0</v>
      </c>
      <c r="D1048" s="32">
        <v>29</v>
      </c>
      <c r="E1048" s="32">
        <v>81</v>
      </c>
      <c r="F1048" s="32">
        <v>105</v>
      </c>
      <c r="G1048" s="32">
        <v>11</v>
      </c>
      <c r="H1048" s="32">
        <v>5</v>
      </c>
      <c r="I1048" s="32">
        <v>231</v>
      </c>
    </row>
    <row r="1049" spans="2:9">
      <c r="B1049" s="25" t="s">
        <v>1140</v>
      </c>
      <c r="C1049" s="31">
        <v>0</v>
      </c>
      <c r="D1049" s="32">
        <v>16</v>
      </c>
      <c r="E1049" s="32">
        <v>91</v>
      </c>
      <c r="F1049" s="32">
        <v>138</v>
      </c>
      <c r="G1049" s="32">
        <v>6</v>
      </c>
      <c r="H1049" s="32">
        <v>5</v>
      </c>
      <c r="I1049" s="32">
        <v>256</v>
      </c>
    </row>
    <row r="1050" spans="2:9">
      <c r="B1050" s="25" t="s">
        <v>1143</v>
      </c>
      <c r="C1050" s="31">
        <v>22</v>
      </c>
      <c r="D1050" s="32">
        <v>24</v>
      </c>
      <c r="E1050" s="32">
        <v>77</v>
      </c>
      <c r="F1050" s="32">
        <v>110</v>
      </c>
      <c r="G1050" s="32">
        <v>4</v>
      </c>
      <c r="H1050" s="32">
        <v>0</v>
      </c>
      <c r="I1050" s="32">
        <v>237</v>
      </c>
    </row>
    <row r="1051" spans="2:9">
      <c r="B1051" s="25" t="s">
        <v>1146</v>
      </c>
      <c r="C1051" s="170">
        <v>20</v>
      </c>
      <c r="D1051" s="32">
        <v>33</v>
      </c>
      <c r="E1051" s="32">
        <v>81</v>
      </c>
      <c r="F1051" s="32">
        <v>113</v>
      </c>
      <c r="G1051" s="32">
        <v>7</v>
      </c>
      <c r="H1051" s="32">
        <v>1</v>
      </c>
      <c r="I1051" s="32">
        <v>255</v>
      </c>
    </row>
    <row r="1052" spans="2:9">
      <c r="B1052" s="25" t="s">
        <v>1153</v>
      </c>
      <c r="C1052" s="170">
        <v>9</v>
      </c>
      <c r="D1052" s="32">
        <v>26</v>
      </c>
      <c r="E1052" s="32">
        <v>78</v>
      </c>
      <c r="F1052" s="32">
        <v>134</v>
      </c>
      <c r="G1052" s="32">
        <v>5</v>
      </c>
      <c r="H1052" s="32">
        <v>5</v>
      </c>
      <c r="I1052" s="32">
        <v>257</v>
      </c>
    </row>
    <row r="1053" spans="2:9">
      <c r="B1053" s="25" t="s">
        <v>1161</v>
      </c>
      <c r="C1053" s="170">
        <v>11</v>
      </c>
      <c r="D1053" s="32">
        <v>34</v>
      </c>
      <c r="E1053" s="32">
        <v>75</v>
      </c>
      <c r="F1053" s="32">
        <v>123</v>
      </c>
      <c r="G1053" s="32">
        <v>5</v>
      </c>
      <c r="H1053" s="32">
        <v>1</v>
      </c>
      <c r="I1053" s="32">
        <v>254</v>
      </c>
    </row>
    <row r="1054" spans="2:9">
      <c r="B1054" s="25" t="s">
        <v>1171</v>
      </c>
      <c r="C1054" s="170">
        <v>8</v>
      </c>
      <c r="D1054" s="32">
        <v>22</v>
      </c>
      <c r="E1054" s="32">
        <v>74</v>
      </c>
      <c r="F1054" s="32">
        <v>124</v>
      </c>
      <c r="G1054" s="32">
        <v>1</v>
      </c>
      <c r="H1054" s="32">
        <v>0</v>
      </c>
      <c r="I1054" s="32">
        <v>233</v>
      </c>
    </row>
    <row r="1055" spans="2:9">
      <c r="B1055" s="25" t="s">
        <v>1176</v>
      </c>
      <c r="C1055" s="170">
        <v>9</v>
      </c>
      <c r="D1055" s="32">
        <v>29</v>
      </c>
      <c r="E1055" s="32">
        <v>87</v>
      </c>
      <c r="F1055" s="32">
        <v>118</v>
      </c>
      <c r="G1055" s="32">
        <v>2</v>
      </c>
      <c r="H1055" s="32">
        <v>4</v>
      </c>
      <c r="I1055" s="32">
        <v>250</v>
      </c>
    </row>
    <row r="1056" spans="2:9">
      <c r="B1056" s="25" t="s">
        <v>1179</v>
      </c>
      <c r="C1056" s="170">
        <v>7</v>
      </c>
      <c r="D1056" s="32">
        <v>25</v>
      </c>
      <c r="E1056" s="32">
        <v>85</v>
      </c>
      <c r="F1056" s="32">
        <v>104</v>
      </c>
      <c r="G1056" s="32">
        <v>2</v>
      </c>
      <c r="H1056" s="32">
        <v>7</v>
      </c>
      <c r="I1056" s="32">
        <v>231</v>
      </c>
    </row>
    <row r="1057" spans="2:9">
      <c r="B1057" s="25" t="s">
        <v>1181</v>
      </c>
      <c r="C1057" s="170">
        <v>11</v>
      </c>
      <c r="D1057" s="32">
        <v>20</v>
      </c>
      <c r="E1057" s="32">
        <v>98</v>
      </c>
      <c r="F1057" s="32">
        <v>129</v>
      </c>
      <c r="G1057" s="32">
        <v>7</v>
      </c>
      <c r="H1057" s="32">
        <v>2</v>
      </c>
      <c r="I1057" s="32">
        <v>271</v>
      </c>
    </row>
    <row r="1058" spans="2:9">
      <c r="B1058" s="25" t="s">
        <v>1186</v>
      </c>
      <c r="C1058" s="170">
        <v>21</v>
      </c>
      <c r="D1058" s="32">
        <v>24</v>
      </c>
      <c r="E1058" s="32">
        <v>76</v>
      </c>
      <c r="F1058" s="32">
        <v>118</v>
      </c>
      <c r="G1058" s="32">
        <v>3</v>
      </c>
      <c r="H1058" s="32">
        <v>2</v>
      </c>
      <c r="I1058" s="32">
        <v>248</v>
      </c>
    </row>
    <row r="1059" spans="2:9">
      <c r="B1059" s="25" t="s">
        <v>1188</v>
      </c>
      <c r="C1059" s="170">
        <v>11</v>
      </c>
      <c r="D1059" s="32">
        <v>32</v>
      </c>
      <c r="E1059" s="32">
        <v>88</v>
      </c>
      <c r="F1059" s="32">
        <v>117</v>
      </c>
      <c r="G1059" s="32">
        <v>5</v>
      </c>
      <c r="H1059" s="32">
        <v>4</v>
      </c>
      <c r="I1059" s="32">
        <v>261</v>
      </c>
    </row>
    <row r="1060" spans="2:9">
      <c r="B1060" s="25" t="s">
        <v>1193</v>
      </c>
      <c r="C1060" s="170">
        <f>$C$222</f>
        <v>7</v>
      </c>
      <c r="D1060" s="32">
        <f>$D$222</f>
        <v>27</v>
      </c>
      <c r="E1060" s="32">
        <f>$E$222</f>
        <v>89</v>
      </c>
      <c r="F1060" s="32">
        <f>$F$222</f>
        <v>138</v>
      </c>
      <c r="G1060" s="32">
        <f>$G$222</f>
        <v>13</v>
      </c>
      <c r="H1060" s="32">
        <f>$H$222</f>
        <v>7</v>
      </c>
      <c r="I1060" s="32">
        <f>$I$222</f>
        <v>282</v>
      </c>
    </row>
    <row r="1061" spans="2:9">
      <c r="B1061" s="25" t="s">
        <v>1196</v>
      </c>
      <c r="C1061" s="170">
        <v>9</v>
      </c>
      <c r="D1061" s="32">
        <v>17</v>
      </c>
      <c r="E1061" s="32">
        <v>64</v>
      </c>
      <c r="F1061" s="32">
        <v>115</v>
      </c>
      <c r="G1061" s="32">
        <v>1</v>
      </c>
      <c r="H1061" s="32">
        <v>4</v>
      </c>
      <c r="I1061" s="32">
        <v>213</v>
      </c>
    </row>
    <row r="1062" spans="2:9">
      <c r="B1062" s="25" t="s">
        <v>1199</v>
      </c>
      <c r="C1062" s="170">
        <v>10</v>
      </c>
      <c r="D1062" s="32">
        <v>22</v>
      </c>
      <c r="E1062" s="32">
        <v>64</v>
      </c>
      <c r="F1062" s="32">
        <v>133</v>
      </c>
      <c r="G1062" s="32">
        <v>1</v>
      </c>
      <c r="H1062" s="32">
        <v>1</v>
      </c>
      <c r="I1062" s="32">
        <v>231</v>
      </c>
    </row>
    <row r="1063" spans="2:9">
      <c r="B1063" s="25" t="s">
        <v>1203</v>
      </c>
      <c r="C1063" s="170">
        <v>14</v>
      </c>
      <c r="D1063" s="32">
        <v>18</v>
      </c>
      <c r="E1063" s="32">
        <v>68</v>
      </c>
      <c r="F1063" s="32">
        <v>127</v>
      </c>
      <c r="G1063" s="32">
        <v>5</v>
      </c>
      <c r="H1063" s="32">
        <v>1</v>
      </c>
      <c r="I1063" s="32">
        <v>234</v>
      </c>
    </row>
    <row r="1064" spans="2:9">
      <c r="B1064" s="25" t="s">
        <v>1206</v>
      </c>
      <c r="C1064" s="170">
        <v>12</v>
      </c>
      <c r="D1064" s="32">
        <v>23</v>
      </c>
      <c r="E1064" s="32">
        <v>75</v>
      </c>
      <c r="F1064" s="32">
        <v>123</v>
      </c>
      <c r="G1064" s="32">
        <v>4</v>
      </c>
      <c r="H1064" s="32">
        <v>4</v>
      </c>
      <c r="I1064" s="32">
        <v>243</v>
      </c>
    </row>
    <row r="1065" spans="2:9">
      <c r="B1065" s="25" t="s">
        <v>1208</v>
      </c>
      <c r="C1065" s="170">
        <v>4</v>
      </c>
      <c r="D1065" s="32">
        <v>22</v>
      </c>
      <c r="E1065" s="32">
        <v>82</v>
      </c>
      <c r="F1065" s="32">
        <v>116</v>
      </c>
      <c r="G1065" s="32">
        <v>2</v>
      </c>
      <c r="H1065" s="32">
        <v>4</v>
      </c>
      <c r="I1065" s="32">
        <v>232</v>
      </c>
    </row>
    <row r="1066" spans="2:9">
      <c r="B1066" s="25" t="s">
        <v>1213</v>
      </c>
      <c r="C1066" s="170">
        <v>6</v>
      </c>
      <c r="D1066" s="32">
        <v>18</v>
      </c>
      <c r="E1066" s="32">
        <v>58</v>
      </c>
      <c r="F1066" s="32">
        <v>122</v>
      </c>
      <c r="G1066" s="32">
        <v>4</v>
      </c>
      <c r="H1066" s="32">
        <v>1</v>
      </c>
      <c r="I1066" s="32">
        <v>210</v>
      </c>
    </row>
    <row r="1067" spans="2:9">
      <c r="B1067" s="25" t="s">
        <v>1214</v>
      </c>
      <c r="C1067" s="170">
        <v>11</v>
      </c>
      <c r="D1067" s="32">
        <v>18</v>
      </c>
      <c r="E1067" s="32">
        <v>73</v>
      </c>
      <c r="F1067" s="32">
        <v>115</v>
      </c>
      <c r="G1067" s="32">
        <v>3</v>
      </c>
      <c r="H1067" s="32">
        <v>1</v>
      </c>
      <c r="I1067" s="32">
        <v>221</v>
      </c>
    </row>
    <row r="1068" spans="2:9">
      <c r="B1068" s="25" t="s">
        <v>1217</v>
      </c>
      <c r="C1068" s="170">
        <v>12</v>
      </c>
      <c r="D1068" s="32">
        <v>20</v>
      </c>
      <c r="E1068" s="32">
        <v>78</v>
      </c>
      <c r="F1068" s="32">
        <v>131</v>
      </c>
      <c r="G1068" s="32">
        <v>2</v>
      </c>
      <c r="H1068" s="32">
        <v>1</v>
      </c>
      <c r="I1068" s="32">
        <v>245</v>
      </c>
    </row>
    <row r="1069" spans="2:9">
      <c r="B1069" s="25" t="s">
        <v>1221</v>
      </c>
      <c r="C1069" s="170">
        <v>13</v>
      </c>
      <c r="D1069" s="32">
        <v>24</v>
      </c>
      <c r="E1069" s="32">
        <v>79</v>
      </c>
      <c r="F1069" s="32">
        <v>141</v>
      </c>
      <c r="G1069" s="32">
        <v>4</v>
      </c>
      <c r="H1069" s="32">
        <v>3</v>
      </c>
      <c r="I1069" s="32">
        <v>266</v>
      </c>
    </row>
    <row r="1070" spans="2:9">
      <c r="B1070" s="25" t="s">
        <v>1224</v>
      </c>
      <c r="C1070" s="170">
        <v>12</v>
      </c>
      <c r="D1070" s="32">
        <v>18</v>
      </c>
      <c r="E1070" s="32">
        <v>70</v>
      </c>
      <c r="F1070" s="32">
        <v>131</v>
      </c>
      <c r="G1070" s="32">
        <v>7</v>
      </c>
      <c r="H1070" s="32">
        <v>11</v>
      </c>
      <c r="I1070" s="32">
        <v>251</v>
      </c>
    </row>
    <row r="1071" spans="2:9">
      <c r="B1071" s="25" t="s">
        <v>1228</v>
      </c>
      <c r="C1071" s="170">
        <v>13</v>
      </c>
      <c r="D1071" s="32">
        <v>27</v>
      </c>
      <c r="E1071" s="32">
        <v>67</v>
      </c>
      <c r="F1071" s="32">
        <v>103</v>
      </c>
      <c r="G1071" s="32">
        <v>3</v>
      </c>
      <c r="H1071" s="32">
        <v>9</v>
      </c>
      <c r="I1071" s="32">
        <v>222</v>
      </c>
    </row>
    <row r="1072" spans="2:9">
      <c r="B1072" s="368" t="s">
        <v>1231</v>
      </c>
      <c r="C1072" s="170">
        <v>16</v>
      </c>
      <c r="D1072" s="32">
        <v>27</v>
      </c>
      <c r="E1072" s="32">
        <v>68</v>
      </c>
      <c r="F1072" s="32">
        <v>122</v>
      </c>
      <c r="G1072" s="32">
        <v>11</v>
      </c>
      <c r="H1072" s="32">
        <v>5</v>
      </c>
      <c r="I1072" s="32">
        <v>250</v>
      </c>
    </row>
    <row r="1073" spans="2:9">
      <c r="B1073" s="368" t="s">
        <v>1234</v>
      </c>
      <c r="C1073" s="170">
        <v>15</v>
      </c>
      <c r="D1073" s="32">
        <v>30</v>
      </c>
      <c r="E1073" s="32">
        <v>75</v>
      </c>
      <c r="F1073" s="32">
        <v>123</v>
      </c>
      <c r="G1073" s="32">
        <v>15</v>
      </c>
      <c r="H1073" s="32">
        <v>0</v>
      </c>
      <c r="I1073" s="32">
        <v>262</v>
      </c>
    </row>
    <row r="1074" spans="2:9">
      <c r="B1074" s="368" t="s">
        <v>1238</v>
      </c>
      <c r="C1074" s="170">
        <v>8</v>
      </c>
      <c r="D1074" s="32">
        <v>23</v>
      </c>
      <c r="E1074" s="32">
        <v>79</v>
      </c>
      <c r="F1074" s="32">
        <v>141</v>
      </c>
      <c r="G1074" s="32">
        <v>19</v>
      </c>
      <c r="H1074" s="32">
        <v>12</v>
      </c>
      <c r="I1074" s="32">
        <v>284</v>
      </c>
    </row>
    <row r="1075" spans="2:9">
      <c r="B1075" s="368" t="s">
        <v>1241</v>
      </c>
      <c r="C1075" s="170">
        <v>6</v>
      </c>
      <c r="D1075" s="32">
        <v>23</v>
      </c>
      <c r="E1075" s="32">
        <v>74</v>
      </c>
      <c r="F1075" s="32">
        <v>156</v>
      </c>
      <c r="G1075" s="32">
        <v>2</v>
      </c>
      <c r="H1075" s="32">
        <v>4</v>
      </c>
      <c r="I1075" s="32">
        <v>269</v>
      </c>
    </row>
    <row r="1076" spans="2:9">
      <c r="B1076" s="368" t="s">
        <v>1244</v>
      </c>
      <c r="C1076" s="170">
        <v>8</v>
      </c>
      <c r="D1076" s="32">
        <v>18</v>
      </c>
      <c r="E1076" s="32">
        <v>68</v>
      </c>
      <c r="F1076" s="32">
        <v>118</v>
      </c>
      <c r="G1076" s="32">
        <v>8</v>
      </c>
      <c r="H1076" s="32">
        <v>0</v>
      </c>
      <c r="I1076" s="32">
        <v>229</v>
      </c>
    </row>
    <row r="1077" spans="2:9">
      <c r="B1077" s="368" t="s">
        <v>1247</v>
      </c>
      <c r="C1077" s="170">
        <v>6</v>
      </c>
      <c r="D1077" s="32">
        <v>22</v>
      </c>
      <c r="E1077" s="32">
        <v>62</v>
      </c>
      <c r="F1077" s="32">
        <v>100</v>
      </c>
      <c r="G1077" s="32">
        <v>7</v>
      </c>
      <c r="H1077" s="32">
        <v>4</v>
      </c>
      <c r="I1077" s="32">
        <v>202</v>
      </c>
    </row>
    <row r="1078" spans="2:9">
      <c r="B1078" s="368" t="s">
        <v>1249</v>
      </c>
      <c r="C1078" s="170">
        <v>14</v>
      </c>
      <c r="D1078" s="32">
        <v>27</v>
      </c>
      <c r="E1078" s="32">
        <v>80</v>
      </c>
      <c r="F1078" s="32">
        <v>98</v>
      </c>
      <c r="G1078" s="32">
        <v>18</v>
      </c>
      <c r="H1078" s="32">
        <v>7</v>
      </c>
      <c r="I1078" s="32">
        <v>245</v>
      </c>
    </row>
    <row r="1079" spans="2:9">
      <c r="B1079" s="368" t="s">
        <v>1251</v>
      </c>
      <c r="C1079" s="170">
        <v>20</v>
      </c>
      <c r="D1079" s="32">
        <v>14</v>
      </c>
      <c r="E1079" s="32">
        <v>80</v>
      </c>
      <c r="F1079" s="32">
        <v>133</v>
      </c>
      <c r="G1079" s="32">
        <v>25</v>
      </c>
      <c r="H1079" s="32">
        <v>10</v>
      </c>
      <c r="I1079" s="32">
        <v>282</v>
      </c>
    </row>
    <row r="1080" spans="2:9">
      <c r="B1080" s="368" t="s">
        <v>1253</v>
      </c>
      <c r="C1080" s="170">
        <v>18</v>
      </c>
      <c r="D1080" s="32">
        <v>15</v>
      </c>
      <c r="E1080" s="32">
        <v>87</v>
      </c>
      <c r="F1080" s="32">
        <v>126</v>
      </c>
      <c r="G1080" s="32">
        <v>19</v>
      </c>
      <c r="H1080" s="32">
        <v>7</v>
      </c>
      <c r="I1080" s="32">
        <v>275</v>
      </c>
    </row>
    <row r="1081" spans="2:9">
      <c r="B1081" s="368" t="s">
        <v>1255</v>
      </c>
      <c r="C1081" s="170">
        <v>6</v>
      </c>
      <c r="D1081" s="32">
        <v>26</v>
      </c>
      <c r="E1081" s="32">
        <v>86</v>
      </c>
      <c r="F1081" s="32">
        <v>122</v>
      </c>
      <c r="G1081" s="32">
        <v>10</v>
      </c>
      <c r="H1081" s="32">
        <v>6</v>
      </c>
      <c r="I1081" s="32">
        <v>258</v>
      </c>
    </row>
    <row r="1082" spans="2:9">
      <c r="B1082" s="368" t="s">
        <v>1257</v>
      </c>
      <c r="C1082" s="170">
        <v>10</v>
      </c>
      <c r="D1082" s="32">
        <v>23</v>
      </c>
      <c r="E1082" s="32">
        <v>93</v>
      </c>
      <c r="F1082" s="32">
        <v>122</v>
      </c>
      <c r="G1082" s="32">
        <v>14</v>
      </c>
      <c r="H1082" s="32">
        <v>13</v>
      </c>
      <c r="I1082" s="32">
        <v>276</v>
      </c>
    </row>
    <row r="1083" spans="2:9">
      <c r="B1083" s="389" t="s">
        <v>1259</v>
      </c>
      <c r="C1083" s="170">
        <v>11</v>
      </c>
      <c r="D1083" s="390">
        <v>18</v>
      </c>
      <c r="E1083" s="390">
        <v>70</v>
      </c>
      <c r="F1083" s="390">
        <v>121</v>
      </c>
      <c r="G1083" s="390">
        <v>13</v>
      </c>
      <c r="H1083" s="390">
        <v>10</v>
      </c>
      <c r="I1083" s="390">
        <v>245</v>
      </c>
    </row>
    <row r="1084" spans="2:9">
      <c r="B1084" s="389" t="s">
        <v>1262</v>
      </c>
      <c r="C1084" s="170">
        <v>10</v>
      </c>
      <c r="D1084" s="390">
        <v>20</v>
      </c>
      <c r="E1084" s="390">
        <v>68</v>
      </c>
      <c r="F1084" s="390">
        <v>104</v>
      </c>
      <c r="G1084" s="390">
        <v>4</v>
      </c>
      <c r="H1084" s="390">
        <v>3</v>
      </c>
      <c r="I1084" s="390">
        <v>213</v>
      </c>
    </row>
    <row r="1085" spans="2:9">
      <c r="B1085" s="389" t="s">
        <v>1263</v>
      </c>
      <c r="C1085" s="170">
        <v>9</v>
      </c>
      <c r="D1085" s="390">
        <v>21</v>
      </c>
      <c r="E1085" s="390">
        <v>79</v>
      </c>
      <c r="F1085" s="390">
        <v>133</v>
      </c>
      <c r="G1085" s="390">
        <v>20</v>
      </c>
      <c r="H1085" s="390">
        <v>8</v>
      </c>
      <c r="I1085" s="390">
        <v>274</v>
      </c>
    </row>
    <row r="1086" spans="2:9">
      <c r="B1086" s="389" t="s">
        <v>1267</v>
      </c>
      <c r="C1086" s="170">
        <f>$C$222</f>
        <v>7</v>
      </c>
      <c r="D1086" s="390">
        <f>$D$222</f>
        <v>27</v>
      </c>
      <c r="E1086" s="390">
        <f>$E$222</f>
        <v>89</v>
      </c>
      <c r="F1086" s="390">
        <f>$F$222</f>
        <v>138</v>
      </c>
      <c r="G1086" s="390">
        <f>$G$222</f>
        <v>13</v>
      </c>
      <c r="H1086" s="390">
        <f>$H$222</f>
        <v>7</v>
      </c>
      <c r="I1086" s="390">
        <f>$I$222</f>
        <v>282</v>
      </c>
    </row>
    <row r="1087" spans="2:9">
      <c r="C1087" s="15"/>
    </row>
    <row r="1088" spans="2:9">
      <c r="B1088" s="33" t="s">
        <v>511</v>
      </c>
      <c r="C1088" s="34">
        <f>SUM(C1086-C1085)/C1085</f>
        <v>-0.22222222222222221</v>
      </c>
      <c r="D1088" s="34">
        <f t="shared" ref="D1088:I1088" si="3">SUM(D1086-D1085)/D1085</f>
        <v>0.2857142857142857</v>
      </c>
      <c r="E1088" s="34">
        <f t="shared" si="3"/>
        <v>0.12658227848101267</v>
      </c>
      <c r="F1088" s="34">
        <f t="shared" si="3"/>
        <v>3.7593984962406013E-2</v>
      </c>
      <c r="G1088" s="34">
        <f t="shared" si="3"/>
        <v>-0.35</v>
      </c>
      <c r="H1088" s="34">
        <f t="shared" si="3"/>
        <v>-0.125</v>
      </c>
      <c r="I1088" s="34">
        <f t="shared" si="3"/>
        <v>2.9197080291970802E-2</v>
      </c>
    </row>
    <row r="1089" spans="2:9">
      <c r="B1089" s="33" t="s">
        <v>512</v>
      </c>
      <c r="C1089" s="34">
        <f>SUM(C1086-C1083)/C1083</f>
        <v>-0.36363636363636365</v>
      </c>
      <c r="D1089" s="34">
        <f t="shared" ref="D1089:I1089" si="4">SUM(D1086-D1083)/D1083</f>
        <v>0.5</v>
      </c>
      <c r="E1089" s="34">
        <f t="shared" si="4"/>
        <v>0.27142857142857141</v>
      </c>
      <c r="F1089" s="34">
        <f t="shared" si="4"/>
        <v>0.14049586776859505</v>
      </c>
      <c r="G1089" s="34">
        <f t="shared" si="4"/>
        <v>0</v>
      </c>
      <c r="H1089" s="34">
        <f t="shared" si="4"/>
        <v>-0.3</v>
      </c>
      <c r="I1089" s="34">
        <f t="shared" si="4"/>
        <v>0.15102040816326531</v>
      </c>
    </row>
  </sheetData>
  <sheetProtection selectLockedCells="1" selectUnlockedCells="1"/>
  <pageMargins left="0.75" right="0.75" top="1" bottom="1" header="0.51180555555555551" footer="0.51180555555555551"/>
  <pageSetup paperSize="9" scale="80" firstPageNumber="0" orientation="portrait" horizontalDpi="300" verticalDpi="300" r:id="rId1"/>
  <headerFooter alignWithMargins="0"/>
  <ignoredErrors>
    <ignoredError sqref="F222" formula="1"/>
  </ignoredErrors>
</worksheet>
</file>

<file path=xl/worksheets/sheet7.xml><?xml version="1.0" encoding="utf-8"?>
<worksheet xmlns="http://schemas.openxmlformats.org/spreadsheetml/2006/main" xmlns:r="http://schemas.openxmlformats.org/officeDocument/2006/relationships">
  <dimension ref="A2:L714"/>
  <sheetViews>
    <sheetView showGridLines="0" zoomScale="85" zoomScaleNormal="85" workbookViewId="0">
      <selection activeCell="J26" sqref="J26"/>
    </sheetView>
  </sheetViews>
  <sheetFormatPr defaultColWidth="8.85546875" defaultRowHeight="12"/>
  <cols>
    <col min="1" max="1" width="33.7109375" style="14" customWidth="1"/>
    <col min="2" max="3" width="19.7109375" style="14" customWidth="1"/>
    <col min="4" max="4" width="15.140625" style="14" customWidth="1"/>
    <col min="5" max="5" width="13.7109375" style="14" customWidth="1"/>
    <col min="6" max="6" width="14.7109375" style="14" customWidth="1"/>
    <col min="7" max="7" width="19.42578125" style="14" customWidth="1"/>
    <col min="8" max="8" width="8.85546875" style="14"/>
    <col min="9" max="16384" width="8.85546875" style="16"/>
  </cols>
  <sheetData>
    <row r="2" spans="1:7" s="132" customFormat="1" ht="22.5">
      <c r="A2" s="132" t="s">
        <v>106</v>
      </c>
    </row>
    <row r="3" spans="1:7" s="119" customFormat="1" ht="16.5">
      <c r="A3" s="122" t="s">
        <v>1266</v>
      </c>
    </row>
    <row r="6" spans="1:7" ht="12.75">
      <c r="A6" s="48"/>
      <c r="B6" s="363"/>
      <c r="C6" s="363"/>
      <c r="D6" s="364"/>
      <c r="E6" s="364"/>
      <c r="F6" s="364"/>
      <c r="G6" s="364"/>
    </row>
    <row r="7" spans="1:7">
      <c r="A7" s="14" t="s">
        <v>151</v>
      </c>
      <c r="B7" s="365"/>
      <c r="C7" s="366" t="s">
        <v>1072</v>
      </c>
      <c r="D7" s="366" t="s">
        <v>152</v>
      </c>
      <c r="E7" s="366" t="s">
        <v>153</v>
      </c>
      <c r="F7" s="366" t="s">
        <v>154</v>
      </c>
      <c r="G7" s="366"/>
    </row>
    <row r="8" spans="1:7">
      <c r="A8" s="17" t="s">
        <v>594</v>
      </c>
      <c r="B8" s="366" t="s">
        <v>156</v>
      </c>
      <c r="C8" s="366" t="s">
        <v>1073</v>
      </c>
      <c r="D8" s="367" t="s">
        <v>157</v>
      </c>
      <c r="E8" s="367" t="s">
        <v>158</v>
      </c>
      <c r="F8" s="367" t="s">
        <v>159</v>
      </c>
      <c r="G8" s="366"/>
    </row>
    <row r="9" spans="1:7">
      <c r="B9" s="365"/>
      <c r="C9" s="365"/>
      <c r="D9" s="366"/>
      <c r="E9" s="366"/>
      <c r="F9" s="366"/>
      <c r="G9" s="366" t="s">
        <v>160</v>
      </c>
    </row>
    <row r="10" spans="1:7" ht="12.75">
      <c r="A10" s="14" t="s">
        <v>553</v>
      </c>
      <c r="B10" s="363"/>
      <c r="C10" s="364">
        <v>0</v>
      </c>
      <c r="D10" s="364">
        <v>0</v>
      </c>
      <c r="E10" s="364">
        <v>0</v>
      </c>
      <c r="F10" s="364">
        <v>0</v>
      </c>
      <c r="G10" s="364">
        <v>0</v>
      </c>
    </row>
    <row r="11" spans="1:7" ht="12.75">
      <c r="A11" s="14" t="s">
        <v>162</v>
      </c>
      <c r="B11" s="363"/>
      <c r="C11" s="385">
        <v>0</v>
      </c>
      <c r="D11" s="385">
        <v>0</v>
      </c>
      <c r="E11" s="385">
        <v>0</v>
      </c>
      <c r="F11" s="385">
        <v>0</v>
      </c>
      <c r="G11" s="364">
        <v>0</v>
      </c>
    </row>
    <row r="12" spans="1:7" ht="12.75">
      <c r="B12" s="363"/>
      <c r="C12" s="363"/>
      <c r="D12" s="364"/>
      <c r="E12" s="364"/>
      <c r="F12" s="364"/>
      <c r="G12" s="364"/>
    </row>
    <row r="13" spans="1:7" ht="12.75">
      <c r="B13" s="363"/>
      <c r="C13" s="363"/>
      <c r="D13" s="364"/>
      <c r="E13" s="364"/>
      <c r="F13" s="364"/>
      <c r="G13" s="364"/>
    </row>
    <row r="14" spans="1:7">
      <c r="A14" s="14" t="s">
        <v>151</v>
      </c>
      <c r="B14" s="365"/>
      <c r="C14" s="366" t="s">
        <v>1072</v>
      </c>
      <c r="D14" s="366" t="s">
        <v>152</v>
      </c>
      <c r="E14" s="366" t="s">
        <v>153</v>
      </c>
      <c r="F14" s="366" t="s">
        <v>154</v>
      </c>
      <c r="G14" s="366"/>
    </row>
    <row r="15" spans="1:7">
      <c r="A15" s="17" t="s">
        <v>595</v>
      </c>
      <c r="B15" s="366" t="s">
        <v>156</v>
      </c>
      <c r="C15" s="366" t="s">
        <v>1073</v>
      </c>
      <c r="D15" s="367" t="s">
        <v>157</v>
      </c>
      <c r="E15" s="367" t="s">
        <v>158</v>
      </c>
      <c r="F15" s="367" t="s">
        <v>159</v>
      </c>
      <c r="G15" s="366"/>
    </row>
    <row r="16" spans="1:7">
      <c r="B16" s="365"/>
      <c r="C16" s="365"/>
      <c r="D16" s="366"/>
      <c r="E16" s="366"/>
      <c r="F16" s="366"/>
      <c r="G16" s="366" t="s">
        <v>160</v>
      </c>
    </row>
    <row r="17" spans="1:7" ht="12.75">
      <c r="A17" s="14" t="s">
        <v>553</v>
      </c>
      <c r="B17" s="363"/>
      <c r="C17" s="385">
        <v>0</v>
      </c>
      <c r="D17" s="385">
        <v>0</v>
      </c>
      <c r="E17" s="385">
        <v>0</v>
      </c>
      <c r="F17" s="385">
        <v>0</v>
      </c>
      <c r="G17" s="364">
        <v>0</v>
      </c>
    </row>
    <row r="18" spans="1:7" ht="12.75">
      <c r="A18" s="14" t="s">
        <v>162</v>
      </c>
      <c r="B18" s="363"/>
      <c r="C18" s="385">
        <v>0</v>
      </c>
      <c r="D18" s="385">
        <v>0</v>
      </c>
      <c r="E18" s="385">
        <v>0</v>
      </c>
      <c r="F18" s="385">
        <v>0</v>
      </c>
      <c r="G18" s="364">
        <v>0</v>
      </c>
    </row>
    <row r="19" spans="1:7" ht="12.75">
      <c r="B19" s="363"/>
      <c r="C19" s="363"/>
      <c r="D19" s="364"/>
      <c r="E19" s="364"/>
      <c r="F19" s="364"/>
      <c r="G19" s="364"/>
    </row>
    <row r="20" spans="1:7" ht="12.75">
      <c r="B20" s="363"/>
      <c r="C20" s="363"/>
      <c r="D20" s="364"/>
      <c r="E20" s="364"/>
      <c r="F20" s="364"/>
      <c r="G20" s="364"/>
    </row>
    <row r="21" spans="1:7">
      <c r="A21" s="14" t="s">
        <v>151</v>
      </c>
      <c r="B21" s="365"/>
      <c r="C21" s="366" t="s">
        <v>1072</v>
      </c>
      <c r="D21" s="366" t="s">
        <v>152</v>
      </c>
      <c r="E21" s="366" t="s">
        <v>153</v>
      </c>
      <c r="F21" s="366" t="s">
        <v>154</v>
      </c>
      <c r="G21" s="366"/>
    </row>
    <row r="22" spans="1:7">
      <c r="A22" s="17" t="s">
        <v>596</v>
      </c>
      <c r="B22" s="366" t="s">
        <v>156</v>
      </c>
      <c r="C22" s="366" t="s">
        <v>1073</v>
      </c>
      <c r="D22" s="367" t="s">
        <v>157</v>
      </c>
      <c r="E22" s="367" t="s">
        <v>158</v>
      </c>
      <c r="F22" s="367" t="s">
        <v>159</v>
      </c>
      <c r="G22" s="366"/>
    </row>
    <row r="23" spans="1:7">
      <c r="B23" s="365"/>
      <c r="C23" s="365"/>
      <c r="D23" s="366"/>
      <c r="E23" s="366"/>
      <c r="F23" s="366"/>
      <c r="G23" s="366" t="s">
        <v>160</v>
      </c>
    </row>
    <row r="24" spans="1:7" ht="12.75">
      <c r="A24" s="14" t="s">
        <v>553</v>
      </c>
      <c r="B24" s="363"/>
      <c r="C24" s="364">
        <v>1</v>
      </c>
      <c r="D24" s="364">
        <v>0</v>
      </c>
      <c r="E24" s="364">
        <v>0</v>
      </c>
      <c r="F24" s="364">
        <v>0</v>
      </c>
      <c r="G24" s="364">
        <f>C24+D24+E24+F24</f>
        <v>1</v>
      </c>
    </row>
    <row r="25" spans="1:7" ht="12.75">
      <c r="A25" s="14" t="s">
        <v>162</v>
      </c>
      <c r="B25" s="363"/>
      <c r="C25" s="364">
        <v>0</v>
      </c>
      <c r="D25" s="364">
        <v>3</v>
      </c>
      <c r="E25" s="364">
        <v>2</v>
      </c>
      <c r="F25" s="364">
        <v>1</v>
      </c>
      <c r="G25" s="364">
        <f>C25+D25+E25+F25</f>
        <v>6</v>
      </c>
    </row>
    <row r="26" spans="1:7" ht="12.75">
      <c r="B26" s="363"/>
      <c r="C26" s="363"/>
      <c r="D26" s="364"/>
      <c r="E26" s="364"/>
      <c r="F26" s="364"/>
      <c r="G26" s="364"/>
    </row>
    <row r="27" spans="1:7" ht="12.75">
      <c r="B27" s="363"/>
      <c r="C27" s="363"/>
      <c r="D27" s="364"/>
      <c r="E27" s="364"/>
      <c r="F27" s="364"/>
      <c r="G27" s="364"/>
    </row>
    <row r="28" spans="1:7">
      <c r="A28" s="14" t="s">
        <v>151</v>
      </c>
      <c r="B28" s="365"/>
      <c r="C28" s="366" t="s">
        <v>1072</v>
      </c>
      <c r="D28" s="366" t="s">
        <v>152</v>
      </c>
      <c r="E28" s="366" t="s">
        <v>153</v>
      </c>
      <c r="F28" s="366" t="s">
        <v>154</v>
      </c>
      <c r="G28" s="366"/>
    </row>
    <row r="29" spans="1:7">
      <c r="A29" s="17" t="s">
        <v>597</v>
      </c>
      <c r="B29" s="366" t="s">
        <v>156</v>
      </c>
      <c r="C29" s="366" t="s">
        <v>1073</v>
      </c>
      <c r="D29" s="367" t="s">
        <v>157</v>
      </c>
      <c r="E29" s="367" t="s">
        <v>158</v>
      </c>
      <c r="F29" s="367" t="s">
        <v>159</v>
      </c>
      <c r="G29" s="366"/>
    </row>
    <row r="30" spans="1:7">
      <c r="B30" s="365"/>
      <c r="C30" s="365"/>
      <c r="D30" s="366"/>
      <c r="E30" s="366"/>
      <c r="F30" s="366"/>
      <c r="G30" s="366" t="s">
        <v>160</v>
      </c>
    </row>
    <row r="31" spans="1:7" ht="12.75">
      <c r="A31" s="14" t="s">
        <v>553</v>
      </c>
      <c r="B31" s="363"/>
      <c r="C31" s="364">
        <v>0</v>
      </c>
      <c r="D31" s="364">
        <v>0</v>
      </c>
      <c r="E31" s="364">
        <v>0</v>
      </c>
      <c r="F31" s="364">
        <v>0</v>
      </c>
      <c r="G31" s="364">
        <v>0</v>
      </c>
    </row>
    <row r="32" spans="1:7" ht="12.75">
      <c r="A32" s="14" t="s">
        <v>162</v>
      </c>
      <c r="B32" s="363"/>
      <c r="C32" s="364">
        <v>0</v>
      </c>
      <c r="D32" s="364">
        <v>0</v>
      </c>
      <c r="E32" s="364">
        <v>2</v>
      </c>
      <c r="F32" s="364">
        <v>0</v>
      </c>
      <c r="G32" s="364">
        <f>C32+D32+E32+F32</f>
        <v>2</v>
      </c>
    </row>
    <row r="33" spans="1:7" ht="12.75">
      <c r="B33" s="363"/>
      <c r="C33" s="363"/>
      <c r="D33" s="364"/>
      <c r="E33" s="364"/>
      <c r="F33" s="364"/>
      <c r="G33" s="364"/>
    </row>
    <row r="34" spans="1:7" ht="12.75">
      <c r="B34" s="363"/>
      <c r="C34" s="363"/>
      <c r="D34" s="364"/>
      <c r="E34" s="364"/>
      <c r="F34" s="364"/>
      <c r="G34" s="364"/>
    </row>
    <row r="35" spans="1:7">
      <c r="A35" s="14" t="s">
        <v>151</v>
      </c>
      <c r="B35" s="365"/>
      <c r="C35" s="366" t="s">
        <v>1072</v>
      </c>
      <c r="D35" s="366" t="s">
        <v>152</v>
      </c>
      <c r="E35" s="366" t="s">
        <v>153</v>
      </c>
      <c r="F35" s="366" t="s">
        <v>154</v>
      </c>
      <c r="G35" s="366"/>
    </row>
    <row r="36" spans="1:7">
      <c r="A36" s="17" t="s">
        <v>598</v>
      </c>
      <c r="B36" s="366" t="s">
        <v>156</v>
      </c>
      <c r="C36" s="366" t="s">
        <v>1073</v>
      </c>
      <c r="D36" s="367" t="s">
        <v>157</v>
      </c>
      <c r="E36" s="367" t="s">
        <v>158</v>
      </c>
      <c r="F36" s="367" t="s">
        <v>159</v>
      </c>
      <c r="G36" s="366"/>
    </row>
    <row r="37" spans="1:7">
      <c r="B37" s="365"/>
      <c r="C37" s="365"/>
      <c r="D37" s="366"/>
      <c r="E37" s="366"/>
      <c r="F37" s="366"/>
      <c r="G37" s="366" t="s">
        <v>160</v>
      </c>
    </row>
    <row r="38" spans="1:7" ht="12.75">
      <c r="A38" s="14" t="s">
        <v>553</v>
      </c>
      <c r="B38" s="363"/>
      <c r="C38" s="364">
        <v>0</v>
      </c>
      <c r="D38" s="364">
        <v>0</v>
      </c>
      <c r="E38" s="364">
        <v>1</v>
      </c>
      <c r="F38" s="364">
        <v>0</v>
      </c>
      <c r="G38" s="364">
        <f>C38+D38+E38+F38</f>
        <v>1</v>
      </c>
    </row>
    <row r="39" spans="1:7" ht="12.75">
      <c r="A39" s="14" t="s">
        <v>162</v>
      </c>
      <c r="B39" s="363"/>
      <c r="C39" s="364">
        <v>2</v>
      </c>
      <c r="D39" s="364">
        <v>6</v>
      </c>
      <c r="E39" s="364">
        <v>4</v>
      </c>
      <c r="F39" s="364">
        <v>0</v>
      </c>
      <c r="G39" s="364">
        <f>C39+D39+E39+F39</f>
        <v>12</v>
      </c>
    </row>
    <row r="40" spans="1:7" ht="12.75">
      <c r="B40" s="363"/>
      <c r="C40" s="363"/>
      <c r="D40" s="364"/>
      <c r="E40" s="364"/>
      <c r="F40" s="364"/>
      <c r="G40" s="364"/>
    </row>
    <row r="41" spans="1:7" ht="12.75">
      <c r="B41" s="363"/>
      <c r="C41" s="363"/>
      <c r="D41" s="364"/>
      <c r="E41" s="364"/>
      <c r="F41" s="364"/>
      <c r="G41" s="364"/>
    </row>
    <row r="42" spans="1:7">
      <c r="A42" s="14" t="s">
        <v>151</v>
      </c>
      <c r="B42" s="365"/>
      <c r="C42" s="366" t="s">
        <v>1072</v>
      </c>
      <c r="D42" s="366" t="s">
        <v>152</v>
      </c>
      <c r="E42" s="366" t="s">
        <v>153</v>
      </c>
      <c r="F42" s="366" t="s">
        <v>154</v>
      </c>
      <c r="G42" s="366"/>
    </row>
    <row r="43" spans="1:7">
      <c r="A43" s="17" t="s">
        <v>599</v>
      </c>
      <c r="B43" s="366" t="s">
        <v>156</v>
      </c>
      <c r="C43" s="366" t="s">
        <v>1073</v>
      </c>
      <c r="D43" s="367" t="s">
        <v>157</v>
      </c>
      <c r="E43" s="367" t="s">
        <v>158</v>
      </c>
      <c r="F43" s="367" t="s">
        <v>159</v>
      </c>
      <c r="G43" s="366"/>
    </row>
    <row r="44" spans="1:7">
      <c r="B44" s="365"/>
      <c r="C44" s="365"/>
      <c r="D44" s="366"/>
      <c r="E44" s="366"/>
      <c r="F44" s="366"/>
      <c r="G44" s="366" t="s">
        <v>160</v>
      </c>
    </row>
    <row r="45" spans="1:7" ht="12.75">
      <c r="A45" s="14" t="s">
        <v>553</v>
      </c>
      <c r="B45" s="363"/>
      <c r="C45" s="385">
        <v>0</v>
      </c>
      <c r="D45" s="385">
        <v>0</v>
      </c>
      <c r="E45" s="385">
        <v>0</v>
      </c>
      <c r="F45" s="385">
        <v>0</v>
      </c>
      <c r="G45" s="364">
        <f>C45+D45+E45+F45</f>
        <v>0</v>
      </c>
    </row>
    <row r="46" spans="1:7" ht="12.75">
      <c r="A46" s="14" t="s">
        <v>162</v>
      </c>
      <c r="B46" s="363"/>
      <c r="C46" s="385">
        <v>0</v>
      </c>
      <c r="D46" s="385">
        <v>0</v>
      </c>
      <c r="E46" s="385">
        <v>0</v>
      </c>
      <c r="F46" s="385">
        <v>0</v>
      </c>
      <c r="G46" s="364">
        <f>F46+E46+D46+C46</f>
        <v>0</v>
      </c>
    </row>
    <row r="47" spans="1:7" ht="12.75">
      <c r="B47" s="363"/>
      <c r="C47" s="363"/>
      <c r="D47" s="364"/>
      <c r="E47" s="364"/>
      <c r="F47" s="364"/>
      <c r="G47" s="364"/>
    </row>
    <row r="48" spans="1:7" ht="12.75">
      <c r="B48" s="363"/>
      <c r="C48" s="363"/>
      <c r="D48" s="364"/>
      <c r="E48" s="364"/>
      <c r="F48" s="364"/>
      <c r="G48" s="364"/>
    </row>
    <row r="49" spans="1:7">
      <c r="A49" s="14" t="s">
        <v>151</v>
      </c>
      <c r="B49" s="365"/>
      <c r="C49" s="366" t="s">
        <v>1072</v>
      </c>
      <c r="D49" s="366" t="s">
        <v>152</v>
      </c>
      <c r="E49" s="366" t="s">
        <v>153</v>
      </c>
      <c r="F49" s="366" t="s">
        <v>154</v>
      </c>
      <c r="G49" s="366"/>
    </row>
    <row r="50" spans="1:7">
      <c r="A50" s="17" t="s">
        <v>600</v>
      </c>
      <c r="B50" s="366" t="s">
        <v>156</v>
      </c>
      <c r="C50" s="366" t="s">
        <v>1073</v>
      </c>
      <c r="D50" s="367" t="s">
        <v>157</v>
      </c>
      <c r="E50" s="367" t="s">
        <v>158</v>
      </c>
      <c r="F50" s="367" t="s">
        <v>159</v>
      </c>
      <c r="G50" s="366"/>
    </row>
    <row r="51" spans="1:7">
      <c r="B51" s="365"/>
      <c r="C51" s="365"/>
      <c r="D51" s="366"/>
      <c r="E51" s="366"/>
      <c r="F51" s="366"/>
      <c r="G51" s="366" t="s">
        <v>160</v>
      </c>
    </row>
    <row r="52" spans="1:7" ht="12.75">
      <c r="A52" s="14" t="s">
        <v>553</v>
      </c>
      <c r="B52" s="363"/>
      <c r="C52" s="364">
        <v>3</v>
      </c>
      <c r="D52" s="364">
        <v>0</v>
      </c>
      <c r="E52" s="364">
        <v>0</v>
      </c>
      <c r="F52" s="364">
        <v>0</v>
      </c>
      <c r="G52" s="364">
        <f>F52+E52+D52+C52</f>
        <v>3</v>
      </c>
    </row>
    <row r="53" spans="1:7" ht="12.75">
      <c r="A53" s="14" t="s">
        <v>162</v>
      </c>
      <c r="B53" s="363"/>
      <c r="C53" s="364">
        <v>3</v>
      </c>
      <c r="D53" s="364">
        <v>0</v>
      </c>
      <c r="E53" s="364">
        <v>0</v>
      </c>
      <c r="F53" s="364">
        <v>0</v>
      </c>
      <c r="G53" s="364">
        <f>C53+D53+E53+F53</f>
        <v>3</v>
      </c>
    </row>
    <row r="54" spans="1:7" ht="12.75">
      <c r="B54" s="363"/>
      <c r="C54" s="363"/>
      <c r="D54" s="364"/>
      <c r="E54" s="364"/>
      <c r="F54" s="364"/>
      <c r="G54" s="364"/>
    </row>
    <row r="55" spans="1:7" ht="12.75">
      <c r="B55" s="363"/>
      <c r="C55" s="363"/>
      <c r="D55" s="364"/>
      <c r="E55" s="364"/>
      <c r="F55" s="364"/>
      <c r="G55" s="364"/>
    </row>
    <row r="56" spans="1:7">
      <c r="A56" s="14" t="s">
        <v>151</v>
      </c>
      <c r="B56" s="365"/>
      <c r="C56" s="366" t="s">
        <v>1072</v>
      </c>
      <c r="D56" s="366" t="s">
        <v>152</v>
      </c>
      <c r="E56" s="366" t="s">
        <v>153</v>
      </c>
      <c r="F56" s="366" t="s">
        <v>154</v>
      </c>
      <c r="G56" s="366"/>
    </row>
    <row r="57" spans="1:7">
      <c r="A57" s="17" t="s">
        <v>601</v>
      </c>
      <c r="B57" s="366" t="s">
        <v>156</v>
      </c>
      <c r="C57" s="366" t="s">
        <v>1073</v>
      </c>
      <c r="D57" s="367" t="s">
        <v>157</v>
      </c>
      <c r="E57" s="367" t="s">
        <v>158</v>
      </c>
      <c r="F57" s="367" t="s">
        <v>159</v>
      </c>
      <c r="G57" s="366"/>
    </row>
    <row r="58" spans="1:7">
      <c r="B58" s="365"/>
      <c r="C58" s="365"/>
      <c r="D58" s="366"/>
      <c r="E58" s="366"/>
      <c r="F58" s="366"/>
      <c r="G58" s="366" t="s">
        <v>160</v>
      </c>
    </row>
    <row r="59" spans="1:7" ht="12.75">
      <c r="A59" s="14" t="s">
        <v>553</v>
      </c>
      <c r="B59" s="363"/>
      <c r="C59" s="364">
        <v>0</v>
      </c>
      <c r="D59" s="364">
        <v>0</v>
      </c>
      <c r="E59" s="364">
        <v>0</v>
      </c>
      <c r="F59" s="364">
        <v>0</v>
      </c>
      <c r="G59" s="364">
        <v>0</v>
      </c>
    </row>
    <row r="60" spans="1:7" ht="12.75">
      <c r="A60" s="14" t="s">
        <v>162</v>
      </c>
      <c r="B60" s="363"/>
      <c r="C60" s="364">
        <v>0</v>
      </c>
      <c r="D60" s="364">
        <v>0</v>
      </c>
      <c r="E60" s="364">
        <v>0</v>
      </c>
      <c r="F60" s="364">
        <v>0</v>
      </c>
      <c r="G60" s="364">
        <v>0</v>
      </c>
    </row>
    <row r="61" spans="1:7" ht="12.75">
      <c r="B61" s="363"/>
      <c r="C61" s="363"/>
      <c r="D61" s="364"/>
      <c r="E61" s="364"/>
      <c r="F61" s="364"/>
      <c r="G61" s="364"/>
    </row>
    <row r="62" spans="1:7" ht="12.75">
      <c r="B62" s="363"/>
      <c r="C62" s="363"/>
      <c r="D62" s="364"/>
      <c r="E62" s="364"/>
      <c r="F62" s="364"/>
      <c r="G62" s="364"/>
    </row>
    <row r="63" spans="1:7">
      <c r="A63" s="14" t="s">
        <v>151</v>
      </c>
      <c r="B63" s="365"/>
      <c r="C63" s="366" t="s">
        <v>1072</v>
      </c>
      <c r="D63" s="366" t="s">
        <v>152</v>
      </c>
      <c r="E63" s="366" t="s">
        <v>153</v>
      </c>
      <c r="F63" s="366" t="s">
        <v>154</v>
      </c>
      <c r="G63" s="366"/>
    </row>
    <row r="64" spans="1:7">
      <c r="A64" s="17" t="s">
        <v>602</v>
      </c>
      <c r="B64" s="366" t="s">
        <v>156</v>
      </c>
      <c r="C64" s="366" t="s">
        <v>1073</v>
      </c>
      <c r="D64" s="367" t="s">
        <v>157</v>
      </c>
      <c r="E64" s="367" t="s">
        <v>158</v>
      </c>
      <c r="F64" s="367" t="s">
        <v>159</v>
      </c>
      <c r="G64" s="366"/>
    </row>
    <row r="65" spans="1:7">
      <c r="B65" s="365"/>
      <c r="C65" s="365"/>
      <c r="D65" s="366"/>
      <c r="E65" s="366"/>
      <c r="F65" s="366"/>
      <c r="G65" s="366" t="s">
        <v>160</v>
      </c>
    </row>
    <row r="66" spans="1:7" ht="12.75">
      <c r="A66" s="14" t="s">
        <v>553</v>
      </c>
      <c r="B66" s="363"/>
      <c r="C66" s="364">
        <v>0</v>
      </c>
      <c r="D66" s="364">
        <v>0</v>
      </c>
      <c r="E66" s="364">
        <v>0</v>
      </c>
      <c r="F66" s="364">
        <v>0</v>
      </c>
      <c r="G66" s="364">
        <v>0</v>
      </c>
    </row>
    <row r="67" spans="1:7" ht="12.75">
      <c r="A67" s="14" t="s">
        <v>162</v>
      </c>
      <c r="B67" s="363"/>
      <c r="C67" s="364">
        <v>0</v>
      </c>
      <c r="D67" s="364">
        <v>0</v>
      </c>
      <c r="E67" s="364">
        <v>1</v>
      </c>
      <c r="F67" s="364">
        <v>0</v>
      </c>
      <c r="G67" s="364">
        <f>F67+E67+D67+C67</f>
        <v>1</v>
      </c>
    </row>
    <row r="68" spans="1:7" ht="12.75">
      <c r="B68" s="363"/>
      <c r="C68" s="363"/>
      <c r="D68" s="364"/>
      <c r="E68" s="364"/>
      <c r="F68" s="364"/>
      <c r="G68" s="364"/>
    </row>
    <row r="69" spans="1:7" ht="12.75">
      <c r="B69" s="363"/>
      <c r="C69" s="363"/>
      <c r="D69" s="364"/>
      <c r="E69" s="364"/>
      <c r="F69" s="364"/>
      <c r="G69" s="364"/>
    </row>
    <row r="70" spans="1:7">
      <c r="A70" s="14" t="s">
        <v>151</v>
      </c>
      <c r="B70" s="365"/>
      <c r="C70" s="366" t="s">
        <v>1072</v>
      </c>
      <c r="D70" s="366" t="s">
        <v>152</v>
      </c>
      <c r="E70" s="366" t="s">
        <v>153</v>
      </c>
      <c r="F70" s="366" t="s">
        <v>154</v>
      </c>
      <c r="G70" s="366"/>
    </row>
    <row r="71" spans="1:7">
      <c r="A71" s="17" t="s">
        <v>603</v>
      </c>
      <c r="B71" s="366" t="s">
        <v>156</v>
      </c>
      <c r="C71" s="366" t="s">
        <v>1073</v>
      </c>
      <c r="D71" s="367" t="s">
        <v>157</v>
      </c>
      <c r="E71" s="367" t="s">
        <v>158</v>
      </c>
      <c r="F71" s="367" t="s">
        <v>159</v>
      </c>
      <c r="G71" s="366"/>
    </row>
    <row r="72" spans="1:7">
      <c r="B72" s="365"/>
      <c r="C72" s="365"/>
      <c r="D72" s="366"/>
      <c r="E72" s="366"/>
      <c r="F72" s="366"/>
      <c r="G72" s="366" t="s">
        <v>160</v>
      </c>
    </row>
    <row r="73" spans="1:7" ht="12.75">
      <c r="A73" s="14" t="s">
        <v>553</v>
      </c>
      <c r="B73" s="363"/>
      <c r="C73" s="364">
        <v>0</v>
      </c>
      <c r="D73" s="364">
        <v>0</v>
      </c>
      <c r="E73" s="364">
        <v>0</v>
      </c>
      <c r="F73" s="364">
        <v>0</v>
      </c>
      <c r="G73" s="364">
        <v>0</v>
      </c>
    </row>
    <row r="74" spans="1:7" ht="12.75">
      <c r="A74" s="14" t="s">
        <v>162</v>
      </c>
      <c r="B74" s="363"/>
      <c r="C74" s="364">
        <v>0</v>
      </c>
      <c r="D74" s="364">
        <v>0</v>
      </c>
      <c r="E74" s="364">
        <v>0</v>
      </c>
      <c r="F74" s="364">
        <v>0</v>
      </c>
      <c r="G74" s="364">
        <v>0</v>
      </c>
    </row>
    <row r="75" spans="1:7" ht="12.75">
      <c r="B75" s="363"/>
      <c r="C75" s="363"/>
      <c r="D75" s="364"/>
      <c r="E75" s="364"/>
      <c r="F75" s="364"/>
      <c r="G75" s="364"/>
    </row>
    <row r="76" spans="1:7" ht="12.75">
      <c r="B76" s="363"/>
      <c r="C76" s="363"/>
      <c r="D76" s="364"/>
      <c r="E76" s="364"/>
      <c r="F76" s="364"/>
      <c r="G76" s="364"/>
    </row>
    <row r="77" spans="1:7">
      <c r="A77" s="14" t="s">
        <v>151</v>
      </c>
      <c r="B77" s="365"/>
      <c r="C77" s="366" t="s">
        <v>1072</v>
      </c>
      <c r="D77" s="366" t="s">
        <v>152</v>
      </c>
      <c r="E77" s="366" t="s">
        <v>153</v>
      </c>
      <c r="F77" s="366" t="s">
        <v>154</v>
      </c>
      <c r="G77" s="366"/>
    </row>
    <row r="78" spans="1:7">
      <c r="A78" s="17" t="s">
        <v>604</v>
      </c>
      <c r="B78" s="366" t="s">
        <v>156</v>
      </c>
      <c r="C78" s="366" t="s">
        <v>1073</v>
      </c>
      <c r="D78" s="367" t="s">
        <v>157</v>
      </c>
      <c r="E78" s="367" t="s">
        <v>158</v>
      </c>
      <c r="F78" s="367" t="s">
        <v>159</v>
      </c>
      <c r="G78" s="366"/>
    </row>
    <row r="79" spans="1:7">
      <c r="B79" s="365"/>
      <c r="C79" s="365"/>
      <c r="D79" s="366"/>
      <c r="E79" s="366"/>
      <c r="F79" s="366"/>
      <c r="G79" s="366" t="s">
        <v>160</v>
      </c>
    </row>
    <row r="80" spans="1:7" ht="12.75">
      <c r="A80" s="14" t="s">
        <v>553</v>
      </c>
      <c r="B80" s="363"/>
      <c r="C80" s="364">
        <v>0</v>
      </c>
      <c r="D80" s="364">
        <v>0</v>
      </c>
      <c r="E80" s="364">
        <v>3</v>
      </c>
      <c r="F80" s="364">
        <v>0</v>
      </c>
      <c r="G80" s="364">
        <f>C80+D80+E80+F80</f>
        <v>3</v>
      </c>
    </row>
    <row r="81" spans="1:7" ht="12.75">
      <c r="A81" s="14" t="s">
        <v>162</v>
      </c>
      <c r="B81" s="363"/>
      <c r="C81" s="364">
        <v>0</v>
      </c>
      <c r="D81" s="364">
        <v>0</v>
      </c>
      <c r="E81" s="364">
        <v>2</v>
      </c>
      <c r="F81" s="364">
        <v>0</v>
      </c>
      <c r="G81" s="364">
        <f>C81+D81+E81+F81</f>
        <v>2</v>
      </c>
    </row>
    <row r="82" spans="1:7" ht="12.75">
      <c r="B82" s="363"/>
      <c r="C82" s="363"/>
      <c r="D82" s="364"/>
      <c r="E82" s="364"/>
      <c r="F82" s="364"/>
      <c r="G82" s="364"/>
    </row>
    <row r="83" spans="1:7" ht="12.75">
      <c r="B83" s="363"/>
      <c r="C83" s="363"/>
      <c r="D83" s="364"/>
      <c r="E83" s="364"/>
      <c r="F83" s="364"/>
      <c r="G83" s="364"/>
    </row>
    <row r="84" spans="1:7">
      <c r="A84" s="14" t="s">
        <v>151</v>
      </c>
      <c r="B84" s="365"/>
      <c r="C84" s="366" t="s">
        <v>1072</v>
      </c>
      <c r="D84" s="366" t="s">
        <v>152</v>
      </c>
      <c r="E84" s="366" t="s">
        <v>153</v>
      </c>
      <c r="F84" s="366" t="s">
        <v>154</v>
      </c>
      <c r="G84" s="366"/>
    </row>
    <row r="85" spans="1:7">
      <c r="A85" s="17" t="s">
        <v>605</v>
      </c>
      <c r="B85" s="366" t="s">
        <v>156</v>
      </c>
      <c r="C85" s="366" t="s">
        <v>1073</v>
      </c>
      <c r="D85" s="367" t="s">
        <v>157</v>
      </c>
      <c r="E85" s="367" t="s">
        <v>158</v>
      </c>
      <c r="F85" s="367" t="s">
        <v>159</v>
      </c>
      <c r="G85" s="366"/>
    </row>
    <row r="86" spans="1:7">
      <c r="B86" s="365"/>
      <c r="C86" s="365"/>
      <c r="D86" s="366"/>
      <c r="E86" s="366"/>
      <c r="F86" s="366"/>
      <c r="G86" s="366" t="s">
        <v>160</v>
      </c>
    </row>
    <row r="87" spans="1:7" ht="12.75">
      <c r="A87" s="14" t="s">
        <v>553</v>
      </c>
      <c r="B87" s="363"/>
      <c r="C87" s="364">
        <v>0</v>
      </c>
      <c r="D87" s="364">
        <v>0</v>
      </c>
      <c r="E87" s="364">
        <v>1</v>
      </c>
      <c r="F87" s="364">
        <v>0</v>
      </c>
      <c r="G87" s="364">
        <v>0</v>
      </c>
    </row>
    <row r="88" spans="1:7" ht="12.75">
      <c r="A88" s="14" t="s">
        <v>162</v>
      </c>
      <c r="B88" s="363"/>
      <c r="C88" s="364">
        <v>0</v>
      </c>
      <c r="D88" s="364">
        <v>0</v>
      </c>
      <c r="E88" s="364">
        <v>0</v>
      </c>
      <c r="F88" s="364">
        <v>0</v>
      </c>
      <c r="G88" s="364">
        <v>0</v>
      </c>
    </row>
    <row r="89" spans="1:7" ht="12.75">
      <c r="B89" s="363"/>
      <c r="C89" s="363"/>
      <c r="D89" s="364"/>
      <c r="E89" s="364"/>
      <c r="F89" s="364"/>
      <c r="G89" s="364"/>
    </row>
    <row r="90" spans="1:7" ht="12.75">
      <c r="B90" s="363"/>
      <c r="C90" s="363"/>
      <c r="D90" s="364"/>
      <c r="E90" s="364"/>
      <c r="F90" s="364"/>
      <c r="G90" s="364"/>
    </row>
    <row r="91" spans="1:7">
      <c r="A91" s="14" t="s">
        <v>151</v>
      </c>
      <c r="B91" s="365"/>
      <c r="C91" s="366" t="s">
        <v>1072</v>
      </c>
      <c r="D91" s="366" t="s">
        <v>152</v>
      </c>
      <c r="E91" s="366" t="s">
        <v>153</v>
      </c>
      <c r="F91" s="366" t="s">
        <v>154</v>
      </c>
      <c r="G91" s="366"/>
    </row>
    <row r="92" spans="1:7">
      <c r="A92" s="343" t="s">
        <v>1202</v>
      </c>
      <c r="B92" s="366" t="s">
        <v>156</v>
      </c>
      <c r="C92" s="366" t="s">
        <v>1073</v>
      </c>
      <c r="D92" s="367" t="s">
        <v>157</v>
      </c>
      <c r="E92" s="367" t="s">
        <v>158</v>
      </c>
      <c r="F92" s="367" t="s">
        <v>159</v>
      </c>
      <c r="G92" s="366"/>
    </row>
    <row r="93" spans="1:7">
      <c r="B93" s="365"/>
      <c r="C93" s="365"/>
      <c r="D93" s="366"/>
      <c r="E93" s="366"/>
      <c r="F93" s="366"/>
      <c r="G93" s="366" t="s">
        <v>160</v>
      </c>
    </row>
    <row r="94" spans="1:7" ht="12.75">
      <c r="A94" s="14" t="s">
        <v>553</v>
      </c>
      <c r="B94" s="363"/>
      <c r="C94" s="364">
        <v>0</v>
      </c>
      <c r="D94" s="364">
        <v>0</v>
      </c>
      <c r="E94" s="364">
        <v>1</v>
      </c>
      <c r="F94" s="364">
        <v>0</v>
      </c>
      <c r="G94" s="364">
        <f>C94+D94+E94+F94</f>
        <v>1</v>
      </c>
    </row>
    <row r="95" spans="1:7" ht="12.75">
      <c r="A95" s="14" t="s">
        <v>162</v>
      </c>
      <c r="B95" s="363"/>
      <c r="C95" s="364">
        <v>0</v>
      </c>
      <c r="D95" s="364">
        <v>2</v>
      </c>
      <c r="E95" s="364">
        <v>3</v>
      </c>
      <c r="F95" s="364">
        <v>1</v>
      </c>
      <c r="G95" s="364">
        <f>C95+D95+E95+F95</f>
        <v>6</v>
      </c>
    </row>
    <row r="96" spans="1:7" ht="12.75">
      <c r="B96" s="363"/>
      <c r="C96" s="363"/>
      <c r="D96" s="364"/>
      <c r="E96" s="364"/>
      <c r="F96" s="364"/>
      <c r="G96" s="364"/>
    </row>
    <row r="97" spans="1:7" ht="12.75">
      <c r="B97" s="363"/>
      <c r="C97" s="363"/>
      <c r="D97" s="364"/>
      <c r="E97" s="364"/>
      <c r="F97" s="364"/>
      <c r="G97" s="364"/>
    </row>
    <row r="98" spans="1:7">
      <c r="A98" s="14" t="s">
        <v>151</v>
      </c>
      <c r="B98" s="365"/>
      <c r="C98" s="366" t="s">
        <v>1072</v>
      </c>
      <c r="D98" s="366" t="s">
        <v>152</v>
      </c>
      <c r="E98" s="366" t="s">
        <v>153</v>
      </c>
      <c r="F98" s="366" t="s">
        <v>154</v>
      </c>
      <c r="G98" s="366"/>
    </row>
    <row r="99" spans="1:7">
      <c r="A99" s="17" t="s">
        <v>606</v>
      </c>
      <c r="B99" s="366" t="s">
        <v>156</v>
      </c>
      <c r="C99" s="366" t="s">
        <v>1073</v>
      </c>
      <c r="D99" s="367" t="s">
        <v>157</v>
      </c>
      <c r="E99" s="367" t="s">
        <v>158</v>
      </c>
      <c r="F99" s="367" t="s">
        <v>159</v>
      </c>
      <c r="G99" s="366"/>
    </row>
    <row r="100" spans="1:7">
      <c r="B100" s="365"/>
      <c r="C100" s="365"/>
      <c r="D100" s="366"/>
      <c r="E100" s="366"/>
      <c r="F100" s="366"/>
      <c r="G100" s="366" t="s">
        <v>160</v>
      </c>
    </row>
    <row r="101" spans="1:7" ht="12.75">
      <c r="A101" s="14" t="s">
        <v>553</v>
      </c>
      <c r="B101" s="363"/>
      <c r="C101" s="385">
        <v>0</v>
      </c>
      <c r="D101" s="385">
        <v>0</v>
      </c>
      <c r="E101" s="385">
        <v>0</v>
      </c>
      <c r="F101" s="385">
        <v>0</v>
      </c>
      <c r="G101" s="364">
        <v>0</v>
      </c>
    </row>
    <row r="102" spans="1:7" ht="12.75">
      <c r="A102" s="14" t="s">
        <v>162</v>
      </c>
      <c r="B102" s="363"/>
      <c r="C102" s="385">
        <v>0</v>
      </c>
      <c r="D102" s="385">
        <v>0</v>
      </c>
      <c r="E102" s="385">
        <v>0</v>
      </c>
      <c r="F102" s="385">
        <v>0</v>
      </c>
      <c r="G102" s="364">
        <v>0</v>
      </c>
    </row>
    <row r="103" spans="1:7" ht="12.75">
      <c r="B103" s="363"/>
      <c r="C103" s="363"/>
      <c r="D103" s="364"/>
      <c r="E103" s="364"/>
      <c r="F103" s="364"/>
      <c r="G103" s="364"/>
    </row>
    <row r="104" spans="1:7" ht="12.75">
      <c r="B104" s="363"/>
      <c r="C104" s="363"/>
      <c r="D104" s="364"/>
      <c r="E104" s="364"/>
      <c r="F104" s="364"/>
      <c r="G104" s="364"/>
    </row>
    <row r="105" spans="1:7">
      <c r="A105" s="14" t="s">
        <v>151</v>
      </c>
      <c r="B105" s="365"/>
      <c r="C105" s="366" t="s">
        <v>1072</v>
      </c>
      <c r="D105" s="366" t="s">
        <v>152</v>
      </c>
      <c r="E105" s="366" t="s">
        <v>153</v>
      </c>
      <c r="F105" s="366" t="s">
        <v>154</v>
      </c>
      <c r="G105" s="366"/>
    </row>
    <row r="106" spans="1:7">
      <c r="A106" s="17" t="s">
        <v>607</v>
      </c>
      <c r="B106" s="366" t="s">
        <v>156</v>
      </c>
      <c r="C106" s="366" t="s">
        <v>1073</v>
      </c>
      <c r="D106" s="367" t="s">
        <v>157</v>
      </c>
      <c r="E106" s="367" t="s">
        <v>158</v>
      </c>
      <c r="F106" s="367" t="s">
        <v>159</v>
      </c>
      <c r="G106" s="366"/>
    </row>
    <row r="107" spans="1:7">
      <c r="B107" s="365"/>
      <c r="C107" s="365"/>
      <c r="D107" s="366"/>
      <c r="E107" s="366"/>
      <c r="F107" s="366"/>
      <c r="G107" s="366" t="s">
        <v>160</v>
      </c>
    </row>
    <row r="108" spans="1:7" ht="12.75">
      <c r="A108" s="14" t="s">
        <v>553</v>
      </c>
      <c r="B108" s="363"/>
      <c r="C108" s="364">
        <v>1</v>
      </c>
      <c r="D108" s="364">
        <v>3</v>
      </c>
      <c r="E108" s="364">
        <v>6</v>
      </c>
      <c r="F108" s="364">
        <v>0</v>
      </c>
      <c r="G108" s="364">
        <f>C108+D108+E108+F108</f>
        <v>10</v>
      </c>
    </row>
    <row r="109" spans="1:7" ht="12.75">
      <c r="A109" s="14" t="s">
        <v>162</v>
      </c>
      <c r="B109" s="363"/>
      <c r="C109" s="364">
        <v>0</v>
      </c>
      <c r="D109" s="364">
        <v>5</v>
      </c>
      <c r="E109" s="364">
        <v>0</v>
      </c>
      <c r="F109" s="364">
        <v>0</v>
      </c>
      <c r="G109" s="364">
        <f>C109+D109+E109+F109</f>
        <v>5</v>
      </c>
    </row>
    <row r="110" spans="1:7" ht="12.75">
      <c r="B110" s="363"/>
      <c r="C110" s="363"/>
      <c r="D110" s="364"/>
      <c r="E110" s="364"/>
      <c r="F110" s="364"/>
      <c r="G110" s="364"/>
    </row>
    <row r="111" spans="1:7" ht="12.75">
      <c r="B111" s="363"/>
      <c r="C111" s="363"/>
      <c r="D111" s="364"/>
      <c r="E111" s="364"/>
      <c r="F111" s="364"/>
      <c r="G111" s="364"/>
    </row>
    <row r="112" spans="1:7">
      <c r="A112" s="14" t="s">
        <v>151</v>
      </c>
      <c r="B112" s="365"/>
      <c r="C112" s="366" t="s">
        <v>1072</v>
      </c>
      <c r="D112" s="366" t="s">
        <v>152</v>
      </c>
      <c r="E112" s="366" t="s">
        <v>153</v>
      </c>
      <c r="F112" s="366" t="s">
        <v>154</v>
      </c>
      <c r="G112" s="366"/>
    </row>
    <row r="113" spans="1:7">
      <c r="A113" s="17" t="s">
        <v>608</v>
      </c>
      <c r="B113" s="366" t="s">
        <v>156</v>
      </c>
      <c r="C113" s="366" t="s">
        <v>1073</v>
      </c>
      <c r="D113" s="367" t="s">
        <v>157</v>
      </c>
      <c r="E113" s="367" t="s">
        <v>158</v>
      </c>
      <c r="F113" s="367" t="s">
        <v>159</v>
      </c>
      <c r="G113" s="366"/>
    </row>
    <row r="114" spans="1:7">
      <c r="B114" s="365"/>
      <c r="C114" s="365"/>
      <c r="D114" s="366"/>
      <c r="E114" s="366"/>
      <c r="F114" s="366"/>
      <c r="G114" s="366" t="s">
        <v>160</v>
      </c>
    </row>
    <row r="115" spans="1:7" ht="12.75">
      <c r="A115" s="14" t="s">
        <v>553</v>
      </c>
      <c r="B115" s="363"/>
      <c r="C115" s="364">
        <v>0</v>
      </c>
      <c r="D115" s="364">
        <v>0</v>
      </c>
      <c r="E115" s="364">
        <v>0</v>
      </c>
      <c r="F115" s="364">
        <v>0</v>
      </c>
      <c r="G115" s="364">
        <v>0</v>
      </c>
    </row>
    <row r="116" spans="1:7" ht="12.75">
      <c r="A116" s="14" t="s">
        <v>162</v>
      </c>
      <c r="B116" s="363"/>
      <c r="C116" s="364">
        <v>0</v>
      </c>
      <c r="D116" s="364">
        <v>0</v>
      </c>
      <c r="E116" s="364">
        <v>0</v>
      </c>
      <c r="F116" s="364">
        <v>0</v>
      </c>
      <c r="G116" s="364">
        <v>0</v>
      </c>
    </row>
    <row r="117" spans="1:7" ht="12.75">
      <c r="B117" s="363"/>
      <c r="C117" s="363"/>
      <c r="D117" s="364"/>
      <c r="E117" s="364"/>
      <c r="F117" s="364"/>
      <c r="G117" s="364"/>
    </row>
    <row r="118" spans="1:7" ht="12.75">
      <c r="B118" s="363"/>
      <c r="C118" s="363"/>
      <c r="D118" s="364"/>
      <c r="E118" s="364"/>
      <c r="F118" s="364"/>
      <c r="G118" s="364"/>
    </row>
    <row r="119" spans="1:7">
      <c r="A119" s="14" t="s">
        <v>151</v>
      </c>
      <c r="B119" s="365"/>
      <c r="C119" s="366" t="s">
        <v>1072</v>
      </c>
      <c r="D119" s="366" t="s">
        <v>152</v>
      </c>
      <c r="E119" s="366" t="s">
        <v>153</v>
      </c>
      <c r="F119" s="366" t="s">
        <v>154</v>
      </c>
      <c r="G119" s="366"/>
    </row>
    <row r="120" spans="1:7">
      <c r="A120" s="17" t="s">
        <v>609</v>
      </c>
      <c r="B120" s="366" t="s">
        <v>156</v>
      </c>
      <c r="C120" s="366" t="s">
        <v>1073</v>
      </c>
      <c r="D120" s="367" t="s">
        <v>157</v>
      </c>
      <c r="E120" s="367" t="s">
        <v>158</v>
      </c>
      <c r="F120" s="367" t="s">
        <v>159</v>
      </c>
      <c r="G120" s="366"/>
    </row>
    <row r="121" spans="1:7">
      <c r="B121" s="365"/>
      <c r="C121" s="365"/>
      <c r="D121" s="366"/>
      <c r="E121" s="366"/>
      <c r="F121" s="366"/>
      <c r="G121" s="366" t="s">
        <v>160</v>
      </c>
    </row>
    <row r="122" spans="1:7" ht="12.75">
      <c r="A122" s="14" t="s">
        <v>553</v>
      </c>
      <c r="B122" s="363"/>
      <c r="C122" s="385">
        <v>0</v>
      </c>
      <c r="D122" s="385">
        <v>0</v>
      </c>
      <c r="E122" s="385">
        <v>0</v>
      </c>
      <c r="F122" s="385">
        <v>0</v>
      </c>
      <c r="G122" s="364">
        <f>C122+D122+E122+F122</f>
        <v>0</v>
      </c>
    </row>
    <row r="123" spans="1:7" ht="12.75">
      <c r="A123" s="14" t="s">
        <v>162</v>
      </c>
      <c r="B123" s="363"/>
      <c r="C123" s="385">
        <v>0</v>
      </c>
      <c r="D123" s="385">
        <v>0</v>
      </c>
      <c r="E123" s="385">
        <v>0</v>
      </c>
      <c r="F123" s="385">
        <v>0</v>
      </c>
      <c r="G123" s="364">
        <f>C123+D123+E123+F123</f>
        <v>0</v>
      </c>
    </row>
    <row r="124" spans="1:7" ht="12.75">
      <c r="B124" s="363"/>
      <c r="C124" s="363"/>
      <c r="D124" s="364"/>
      <c r="E124" s="364"/>
      <c r="F124" s="364"/>
      <c r="G124" s="364"/>
    </row>
    <row r="125" spans="1:7" ht="12.75">
      <c r="B125" s="363"/>
      <c r="C125" s="363"/>
      <c r="D125" s="364"/>
      <c r="E125" s="364"/>
      <c r="F125" s="364"/>
      <c r="G125" s="364"/>
    </row>
    <row r="126" spans="1:7">
      <c r="A126" s="14" t="s">
        <v>151</v>
      </c>
      <c r="B126" s="365"/>
      <c r="C126" s="366" t="s">
        <v>1072</v>
      </c>
      <c r="D126" s="366" t="s">
        <v>152</v>
      </c>
      <c r="E126" s="366" t="s">
        <v>153</v>
      </c>
      <c r="F126" s="366" t="s">
        <v>154</v>
      </c>
      <c r="G126" s="366"/>
    </row>
    <row r="127" spans="1:7">
      <c r="A127" s="17" t="s">
        <v>610</v>
      </c>
      <c r="B127" s="366" t="s">
        <v>156</v>
      </c>
      <c r="C127" s="366" t="s">
        <v>1073</v>
      </c>
      <c r="D127" s="367" t="s">
        <v>157</v>
      </c>
      <c r="E127" s="367" t="s">
        <v>158</v>
      </c>
      <c r="F127" s="367" t="s">
        <v>159</v>
      </c>
      <c r="G127" s="366"/>
    </row>
    <row r="128" spans="1:7">
      <c r="B128" s="365"/>
      <c r="C128" s="365"/>
      <c r="D128" s="366"/>
      <c r="E128" s="366"/>
      <c r="F128" s="366"/>
      <c r="G128" s="366" t="s">
        <v>160</v>
      </c>
    </row>
    <row r="129" spans="1:9" ht="12.75">
      <c r="A129" s="14" t="s">
        <v>553</v>
      </c>
      <c r="B129" s="363"/>
      <c r="C129" s="385">
        <v>0</v>
      </c>
      <c r="D129" s="385">
        <v>0</v>
      </c>
      <c r="E129" s="385">
        <v>0</v>
      </c>
      <c r="F129" s="385">
        <v>0</v>
      </c>
      <c r="G129" s="364">
        <v>0</v>
      </c>
    </row>
    <row r="130" spans="1:9" ht="12.75">
      <c r="A130" s="14" t="s">
        <v>162</v>
      </c>
      <c r="B130" s="363"/>
      <c r="C130" s="385">
        <v>0</v>
      </c>
      <c r="D130" s="385">
        <v>0</v>
      </c>
      <c r="E130" s="385">
        <v>0</v>
      </c>
      <c r="F130" s="385">
        <v>0</v>
      </c>
      <c r="G130" s="364">
        <v>0</v>
      </c>
    </row>
    <row r="131" spans="1:9">
      <c r="D131" s="15"/>
      <c r="E131" s="15"/>
      <c r="F131" s="15"/>
      <c r="G131" s="15"/>
    </row>
    <row r="133" spans="1:9" ht="34.5">
      <c r="C133" s="21" t="s">
        <v>1074</v>
      </c>
      <c r="D133" s="21" t="s">
        <v>177</v>
      </c>
      <c r="E133" s="21" t="s">
        <v>178</v>
      </c>
      <c r="F133" s="21" t="s">
        <v>179</v>
      </c>
      <c r="G133" s="21" t="s">
        <v>180</v>
      </c>
    </row>
    <row r="134" spans="1:9">
      <c r="C134" s="138">
        <f>C129+C122+C115+C108+C101+C94+C87+C80+C73+C66+C59+C52+C45+C38+C31+C24+C17+C10</f>
        <v>5</v>
      </c>
      <c r="D134" s="138">
        <f>D129+D122+D115+D108+D101+D94+D87+D80+D73+D66+D59+D52+D45+D38+D31+D24+D17+D10</f>
        <v>3</v>
      </c>
      <c r="E134" s="138">
        <f>E129+E122+E115+E108+E101+E94+E87+E80+E73+E66+E59+E52+E45+E38+E31+E24+E17+E10</f>
        <v>12</v>
      </c>
      <c r="F134" s="138">
        <f>F129+F122+F115+F108+F101+F94+F87+F80+F73+F66+F59+F52+F45+F38+F31+F24+F17+F10</f>
        <v>0</v>
      </c>
      <c r="G134" s="138">
        <f>F134+E134+D134+C134</f>
        <v>20</v>
      </c>
    </row>
    <row r="135" spans="1:9">
      <c r="C135" s="15"/>
      <c r="D135" s="15"/>
      <c r="E135" s="15"/>
      <c r="F135" s="15"/>
      <c r="G135" s="15"/>
    </row>
    <row r="136" spans="1:9" ht="34.5">
      <c r="C136" s="21" t="s">
        <v>1076</v>
      </c>
      <c r="D136" s="21" t="s">
        <v>181</v>
      </c>
      <c r="E136" s="21" t="s">
        <v>182</v>
      </c>
      <c r="F136" s="21" t="s">
        <v>183</v>
      </c>
      <c r="G136" s="21" t="s">
        <v>184</v>
      </c>
    </row>
    <row r="137" spans="1:9">
      <c r="C137" s="138">
        <f>C132+C125+C118+C111+C104+C97+C90+C83+C76+C69+C62+C55+C48+C41+C34+C27+C20+C13</f>
        <v>0</v>
      </c>
      <c r="D137" s="138">
        <f>D123+D130+D116+D109+D102+D95+D88+D81+D74+D67+D60+D53+D46+D39+D32+D25+D18+D11</f>
        <v>16</v>
      </c>
      <c r="E137" s="138">
        <f>E123+E130+E116+E109+E102+E95+E88+E81+E74+E67+E60+E53+E46+E39+E32+E25+E18+E11</f>
        <v>14</v>
      </c>
      <c r="F137" s="138">
        <f>F123+F130+F116+F109+F102+F95+F88+F81+F74+F67+F60+F53+F46+F39+F32+F25+F18+F11</f>
        <v>2</v>
      </c>
      <c r="G137" s="138">
        <f>F137+E137+D137+C137</f>
        <v>32</v>
      </c>
    </row>
    <row r="138" spans="1:9">
      <c r="A138" s="20"/>
      <c r="B138" s="20"/>
      <c r="C138" s="20"/>
      <c r="D138" s="22"/>
      <c r="E138" s="22"/>
      <c r="F138" s="22"/>
      <c r="G138" s="22"/>
      <c r="H138" s="20"/>
      <c r="I138" s="23"/>
    </row>
    <row r="139" spans="1:9">
      <c r="A139" s="20"/>
      <c r="B139" s="20"/>
      <c r="C139" s="20"/>
      <c r="D139" s="22"/>
      <c r="E139" s="22"/>
      <c r="F139" s="22"/>
      <c r="G139" s="22"/>
      <c r="H139" s="20"/>
      <c r="I139" s="23"/>
    </row>
    <row r="143" spans="1:9" ht="34.5">
      <c r="A143" s="24" t="s">
        <v>185</v>
      </c>
      <c r="B143" s="25" t="s">
        <v>186</v>
      </c>
      <c r="C143" s="98" t="s">
        <v>1068</v>
      </c>
      <c r="D143" s="26" t="s">
        <v>1069</v>
      </c>
      <c r="E143" s="26" t="s">
        <v>1070</v>
      </c>
      <c r="F143" s="26" t="s">
        <v>1071</v>
      </c>
      <c r="G143" s="26" t="s">
        <v>160</v>
      </c>
    </row>
    <row r="144" spans="1:9">
      <c r="B144" s="25" t="s">
        <v>332</v>
      </c>
      <c r="C144" s="32">
        <v>0</v>
      </c>
      <c r="D144" s="32">
        <v>38</v>
      </c>
      <c r="E144" s="32">
        <v>16</v>
      </c>
      <c r="F144" s="32">
        <v>4</v>
      </c>
      <c r="G144" s="32">
        <v>58</v>
      </c>
    </row>
    <row r="145" spans="2:7">
      <c r="B145" s="25" t="s">
        <v>333</v>
      </c>
      <c r="C145" s="32">
        <v>0</v>
      </c>
      <c r="D145" s="32">
        <v>33</v>
      </c>
      <c r="E145" s="32">
        <v>14</v>
      </c>
      <c r="F145" s="32">
        <v>6</v>
      </c>
      <c r="G145" s="32">
        <v>53</v>
      </c>
    </row>
    <row r="146" spans="2:7">
      <c r="B146" s="25" t="s">
        <v>334</v>
      </c>
      <c r="C146" s="32">
        <v>0</v>
      </c>
      <c r="D146" s="32">
        <v>39</v>
      </c>
      <c r="E146" s="32">
        <v>22</v>
      </c>
      <c r="F146" s="32">
        <v>4</v>
      </c>
      <c r="G146" s="32">
        <v>65</v>
      </c>
    </row>
    <row r="147" spans="2:7">
      <c r="B147" s="25" t="s">
        <v>335</v>
      </c>
      <c r="C147" s="32">
        <v>0</v>
      </c>
      <c r="D147" s="32">
        <v>37</v>
      </c>
      <c r="E147" s="32">
        <v>20</v>
      </c>
      <c r="F147" s="32">
        <v>6</v>
      </c>
      <c r="G147" s="32">
        <v>63</v>
      </c>
    </row>
    <row r="148" spans="2:7">
      <c r="B148" s="25" t="s">
        <v>336</v>
      </c>
      <c r="C148" s="32">
        <v>0</v>
      </c>
      <c r="D148" s="32">
        <v>47</v>
      </c>
      <c r="E148" s="32">
        <v>19</v>
      </c>
      <c r="F148" s="32">
        <v>7</v>
      </c>
      <c r="G148" s="32">
        <v>73</v>
      </c>
    </row>
    <row r="149" spans="2:7">
      <c r="B149" s="25" t="s">
        <v>337</v>
      </c>
      <c r="C149" s="32">
        <v>0</v>
      </c>
      <c r="D149" s="32">
        <v>44</v>
      </c>
      <c r="E149" s="32">
        <v>15</v>
      </c>
      <c r="F149" s="32">
        <v>6</v>
      </c>
      <c r="G149" s="32">
        <v>65</v>
      </c>
    </row>
    <row r="150" spans="2:7">
      <c r="B150" s="25" t="s">
        <v>338</v>
      </c>
      <c r="C150" s="32">
        <v>0</v>
      </c>
      <c r="D150" s="32">
        <v>29</v>
      </c>
      <c r="E150" s="32">
        <v>9</v>
      </c>
      <c r="F150" s="32">
        <v>4</v>
      </c>
      <c r="G150" s="32">
        <v>42</v>
      </c>
    </row>
    <row r="151" spans="2:7">
      <c r="B151" s="25" t="s">
        <v>339</v>
      </c>
      <c r="C151" s="32">
        <v>0</v>
      </c>
      <c r="D151" s="32">
        <v>33</v>
      </c>
      <c r="E151" s="32">
        <v>12</v>
      </c>
      <c r="F151" s="32">
        <v>4</v>
      </c>
      <c r="G151" s="32">
        <v>49</v>
      </c>
    </row>
    <row r="152" spans="2:7">
      <c r="B152" s="25" t="s">
        <v>340</v>
      </c>
      <c r="C152" s="32">
        <v>0</v>
      </c>
      <c r="D152" s="32">
        <v>26</v>
      </c>
      <c r="E152" s="32">
        <v>13</v>
      </c>
      <c r="F152" s="32">
        <v>4</v>
      </c>
      <c r="G152" s="32">
        <v>43</v>
      </c>
    </row>
    <row r="153" spans="2:7">
      <c r="B153" s="25" t="s">
        <v>341</v>
      </c>
      <c r="C153" s="32">
        <v>0</v>
      </c>
      <c r="D153" s="32">
        <v>30</v>
      </c>
      <c r="E153" s="32">
        <v>12</v>
      </c>
      <c r="F153" s="32">
        <v>4</v>
      </c>
      <c r="G153" s="32">
        <v>46</v>
      </c>
    </row>
    <row r="154" spans="2:7">
      <c r="B154" s="25" t="s">
        <v>342</v>
      </c>
      <c r="C154" s="32">
        <v>0</v>
      </c>
      <c r="D154" s="32">
        <v>28</v>
      </c>
      <c r="E154" s="32">
        <v>15</v>
      </c>
      <c r="F154" s="32">
        <v>4</v>
      </c>
      <c r="G154" s="32">
        <v>47</v>
      </c>
    </row>
    <row r="155" spans="2:7">
      <c r="B155" s="25" t="s">
        <v>343</v>
      </c>
      <c r="C155" s="32">
        <v>0</v>
      </c>
      <c r="D155" s="32">
        <v>28</v>
      </c>
      <c r="E155" s="32">
        <v>15</v>
      </c>
      <c r="F155" s="32">
        <v>4</v>
      </c>
      <c r="G155" s="32">
        <v>47</v>
      </c>
    </row>
    <row r="156" spans="2:7">
      <c r="B156" s="25" t="s">
        <v>344</v>
      </c>
      <c r="C156" s="32">
        <v>0</v>
      </c>
      <c r="D156" s="32">
        <v>25</v>
      </c>
      <c r="E156" s="32">
        <v>14</v>
      </c>
      <c r="F156" s="32">
        <v>1</v>
      </c>
      <c r="G156" s="32">
        <v>40</v>
      </c>
    </row>
    <row r="157" spans="2:7">
      <c r="B157" s="25" t="s">
        <v>345</v>
      </c>
      <c r="C157" s="32">
        <v>0</v>
      </c>
      <c r="D157" s="32">
        <v>22</v>
      </c>
      <c r="E157" s="32">
        <v>23</v>
      </c>
      <c r="F157" s="32">
        <v>7</v>
      </c>
      <c r="G157" s="32">
        <v>52</v>
      </c>
    </row>
    <row r="158" spans="2:7">
      <c r="B158" s="25" t="s">
        <v>346</v>
      </c>
      <c r="C158" s="32">
        <v>0</v>
      </c>
      <c r="D158" s="32">
        <v>20</v>
      </c>
      <c r="E158" s="32">
        <v>13</v>
      </c>
      <c r="F158" s="32">
        <v>4</v>
      </c>
      <c r="G158" s="32">
        <v>37</v>
      </c>
    </row>
    <row r="159" spans="2:7">
      <c r="B159" s="25" t="s">
        <v>347</v>
      </c>
      <c r="C159" s="32">
        <v>0</v>
      </c>
      <c r="D159" s="32">
        <v>13</v>
      </c>
      <c r="E159" s="32">
        <v>17</v>
      </c>
      <c r="F159" s="32">
        <v>5</v>
      </c>
      <c r="G159" s="32">
        <v>35</v>
      </c>
    </row>
    <row r="160" spans="2:7">
      <c r="B160" s="25" t="s">
        <v>348</v>
      </c>
      <c r="C160" s="32">
        <v>0</v>
      </c>
      <c r="D160" s="32">
        <v>19</v>
      </c>
      <c r="E160" s="32">
        <v>7</v>
      </c>
      <c r="F160" s="32">
        <v>3</v>
      </c>
      <c r="G160" s="32">
        <v>29</v>
      </c>
    </row>
    <row r="161" spans="1:12">
      <c r="B161" s="25" t="s">
        <v>349</v>
      </c>
      <c r="C161" s="32">
        <v>0</v>
      </c>
      <c r="D161" s="32">
        <v>10</v>
      </c>
      <c r="E161" s="32">
        <v>8</v>
      </c>
      <c r="F161" s="32">
        <v>3</v>
      </c>
      <c r="G161" s="32">
        <v>21</v>
      </c>
    </row>
    <row r="162" spans="1:12">
      <c r="B162" s="25" t="s">
        <v>350</v>
      </c>
      <c r="C162" s="32">
        <v>0</v>
      </c>
      <c r="D162" s="32">
        <v>14</v>
      </c>
      <c r="E162" s="32">
        <v>10</v>
      </c>
      <c r="F162" s="32">
        <v>5</v>
      </c>
      <c r="G162" s="32">
        <v>29</v>
      </c>
    </row>
    <row r="163" spans="1:12">
      <c r="B163" s="25" t="s">
        <v>351</v>
      </c>
      <c r="C163" s="32">
        <v>0</v>
      </c>
      <c r="D163" s="32">
        <v>12</v>
      </c>
      <c r="E163" s="32">
        <v>10</v>
      </c>
      <c r="F163" s="32">
        <v>6</v>
      </c>
      <c r="G163" s="32">
        <v>28</v>
      </c>
    </row>
    <row r="164" spans="1:12">
      <c r="B164" s="25" t="s">
        <v>352</v>
      </c>
      <c r="C164" s="32">
        <v>0</v>
      </c>
      <c r="D164" s="32">
        <v>14</v>
      </c>
      <c r="E164" s="32">
        <v>13</v>
      </c>
      <c r="F164" s="32">
        <v>1</v>
      </c>
      <c r="G164" s="32">
        <v>28</v>
      </c>
    </row>
    <row r="165" spans="1:12">
      <c r="B165" s="25" t="s">
        <v>353</v>
      </c>
      <c r="C165" s="32">
        <v>0</v>
      </c>
      <c r="D165" s="32">
        <v>15</v>
      </c>
      <c r="E165" s="32">
        <v>7</v>
      </c>
      <c r="F165" s="32">
        <v>6</v>
      </c>
      <c r="G165" s="32">
        <v>28</v>
      </c>
    </row>
    <row r="166" spans="1:12">
      <c r="B166" s="25" t="s">
        <v>354</v>
      </c>
      <c r="C166" s="32">
        <v>0</v>
      </c>
      <c r="D166" s="32">
        <v>11</v>
      </c>
      <c r="E166" s="32">
        <v>3</v>
      </c>
      <c r="F166" s="32">
        <v>6</v>
      </c>
      <c r="G166" s="32">
        <v>20</v>
      </c>
    </row>
    <row r="167" spans="1:12">
      <c r="B167" s="25" t="s">
        <v>355</v>
      </c>
      <c r="C167" s="32">
        <v>0</v>
      </c>
      <c r="D167" s="32">
        <v>10</v>
      </c>
      <c r="E167" s="32">
        <v>5</v>
      </c>
      <c r="F167" s="32">
        <v>5</v>
      </c>
      <c r="G167" s="32">
        <v>20</v>
      </c>
    </row>
    <row r="168" spans="1:12">
      <c r="B168" s="25" t="s">
        <v>356</v>
      </c>
      <c r="C168" s="32">
        <v>0</v>
      </c>
      <c r="D168" s="32">
        <v>18</v>
      </c>
      <c r="E168" s="32">
        <v>8</v>
      </c>
      <c r="F168" s="32">
        <v>6</v>
      </c>
      <c r="G168" s="32">
        <v>32</v>
      </c>
    </row>
    <row r="169" spans="1:12">
      <c r="B169" s="25" t="s">
        <v>357</v>
      </c>
      <c r="C169" s="32">
        <v>0</v>
      </c>
      <c r="D169" s="32">
        <v>14</v>
      </c>
      <c r="E169" s="32">
        <v>5</v>
      </c>
      <c r="F169" s="32">
        <v>8</v>
      </c>
      <c r="G169" s="32">
        <v>27</v>
      </c>
    </row>
    <row r="170" spans="1:12">
      <c r="B170" s="25" t="s">
        <v>358</v>
      </c>
      <c r="C170" s="32">
        <v>0</v>
      </c>
      <c r="D170" s="32">
        <v>14</v>
      </c>
      <c r="E170" s="32">
        <v>5</v>
      </c>
      <c r="F170" s="32">
        <v>8</v>
      </c>
      <c r="G170" s="32">
        <v>27</v>
      </c>
    </row>
    <row r="171" spans="1:12">
      <c r="A171" s="30"/>
      <c r="B171" s="25" t="s">
        <v>359</v>
      </c>
      <c r="C171" s="32">
        <v>0</v>
      </c>
      <c r="D171" s="32">
        <v>27</v>
      </c>
      <c r="E171" s="32">
        <v>8</v>
      </c>
      <c r="F171" s="32">
        <v>8</v>
      </c>
      <c r="G171" s="32">
        <v>43</v>
      </c>
      <c r="H171" s="27"/>
      <c r="I171" s="28"/>
      <c r="J171" s="28"/>
      <c r="K171" s="28"/>
      <c r="L171" s="29"/>
    </row>
    <row r="172" spans="1:12">
      <c r="A172" s="30"/>
      <c r="B172" s="25" t="s">
        <v>360</v>
      </c>
      <c r="C172" s="32">
        <v>0</v>
      </c>
      <c r="D172" s="32">
        <v>25</v>
      </c>
      <c r="E172" s="32">
        <v>12</v>
      </c>
      <c r="F172" s="32">
        <v>9</v>
      </c>
      <c r="G172" s="32">
        <v>46</v>
      </c>
      <c r="H172" s="27"/>
      <c r="I172" s="28"/>
      <c r="J172" s="28"/>
      <c r="K172" s="28"/>
      <c r="L172" s="29"/>
    </row>
    <row r="173" spans="1:12">
      <c r="A173" s="30"/>
      <c r="B173" s="25" t="s">
        <v>361</v>
      </c>
      <c r="C173" s="32">
        <v>0</v>
      </c>
      <c r="D173" s="32">
        <v>17</v>
      </c>
      <c r="E173" s="32">
        <v>8</v>
      </c>
      <c r="F173" s="32">
        <v>7</v>
      </c>
      <c r="G173" s="32">
        <v>32</v>
      </c>
      <c r="H173" s="27"/>
      <c r="I173" s="28"/>
      <c r="J173" s="28"/>
      <c r="K173" s="28"/>
      <c r="L173" s="29"/>
    </row>
    <row r="174" spans="1:12">
      <c r="A174" s="30"/>
      <c r="B174" s="25" t="s">
        <v>362</v>
      </c>
      <c r="C174" s="32">
        <v>0</v>
      </c>
      <c r="D174" s="32">
        <v>16</v>
      </c>
      <c r="E174" s="32">
        <v>11</v>
      </c>
      <c r="F174" s="32">
        <v>4</v>
      </c>
      <c r="G174" s="32">
        <v>31</v>
      </c>
      <c r="H174" s="27"/>
      <c r="I174" s="28"/>
      <c r="J174" s="28"/>
      <c r="K174" s="28"/>
      <c r="L174" s="29"/>
    </row>
    <row r="175" spans="1:12">
      <c r="A175" s="30"/>
      <c r="B175" s="25" t="s">
        <v>363</v>
      </c>
      <c r="C175" s="32">
        <v>0</v>
      </c>
      <c r="D175" s="32">
        <v>14</v>
      </c>
      <c r="E175" s="32">
        <v>7</v>
      </c>
      <c r="F175" s="32">
        <v>1</v>
      </c>
      <c r="G175" s="32">
        <v>22</v>
      </c>
      <c r="H175" s="27"/>
      <c r="I175" s="28"/>
      <c r="J175" s="28"/>
      <c r="K175" s="28"/>
      <c r="L175" s="29"/>
    </row>
    <row r="176" spans="1:12">
      <c r="A176" s="30"/>
      <c r="B176" s="25" t="s">
        <v>364</v>
      </c>
      <c r="C176" s="32">
        <v>0</v>
      </c>
      <c r="D176" s="32">
        <v>15</v>
      </c>
      <c r="E176" s="32">
        <v>10</v>
      </c>
      <c r="F176" s="32">
        <v>0</v>
      </c>
      <c r="G176" s="32">
        <v>25</v>
      </c>
      <c r="H176" s="27"/>
      <c r="I176" s="28"/>
      <c r="J176" s="28"/>
      <c r="K176" s="28"/>
      <c r="L176" s="29"/>
    </row>
    <row r="177" spans="1:12">
      <c r="A177" s="30"/>
      <c r="B177" s="25" t="s">
        <v>365</v>
      </c>
      <c r="C177" s="32">
        <v>0</v>
      </c>
      <c r="D177" s="32">
        <v>18</v>
      </c>
      <c r="E177" s="32">
        <v>8</v>
      </c>
      <c r="F177" s="32">
        <v>1</v>
      </c>
      <c r="G177" s="32">
        <v>27</v>
      </c>
      <c r="H177" s="27"/>
      <c r="I177" s="28"/>
      <c r="J177" s="28"/>
      <c r="K177" s="28"/>
      <c r="L177" s="29"/>
    </row>
    <row r="178" spans="1:12">
      <c r="A178" s="30"/>
      <c r="B178" s="25" t="s">
        <v>366</v>
      </c>
      <c r="C178" s="32">
        <v>0</v>
      </c>
      <c r="D178" s="32">
        <v>25</v>
      </c>
      <c r="E178" s="32">
        <v>10</v>
      </c>
      <c r="F178" s="32">
        <v>1</v>
      </c>
      <c r="G178" s="32">
        <v>36</v>
      </c>
      <c r="H178" s="27"/>
      <c r="I178" s="28"/>
      <c r="J178" s="28"/>
      <c r="K178" s="28"/>
      <c r="L178" s="29"/>
    </row>
    <row r="179" spans="1:12">
      <c r="A179" s="30"/>
      <c r="B179" s="25" t="s">
        <v>367</v>
      </c>
      <c r="C179" s="32">
        <v>0</v>
      </c>
      <c r="D179" s="32">
        <v>16</v>
      </c>
      <c r="E179" s="32">
        <v>12</v>
      </c>
      <c r="F179" s="32">
        <v>1</v>
      </c>
      <c r="G179" s="32">
        <v>29</v>
      </c>
      <c r="H179" s="27"/>
      <c r="I179" s="28"/>
      <c r="J179" s="28"/>
      <c r="K179" s="28"/>
      <c r="L179" s="29"/>
    </row>
    <row r="180" spans="1:12">
      <c r="A180" s="30"/>
      <c r="B180" s="25" t="s">
        <v>368</v>
      </c>
      <c r="C180" s="32">
        <v>0</v>
      </c>
      <c r="D180" s="32">
        <v>20</v>
      </c>
      <c r="E180" s="32">
        <v>12</v>
      </c>
      <c r="F180" s="32">
        <v>2</v>
      </c>
      <c r="G180" s="32">
        <v>34</v>
      </c>
      <c r="H180" s="27"/>
      <c r="I180" s="28"/>
      <c r="J180" s="28"/>
      <c r="K180" s="28"/>
      <c r="L180" s="29"/>
    </row>
    <row r="181" spans="1:12">
      <c r="A181" s="30"/>
      <c r="B181" s="25" t="s">
        <v>369</v>
      </c>
      <c r="C181" s="32">
        <v>0</v>
      </c>
      <c r="D181" s="32">
        <v>18</v>
      </c>
      <c r="E181" s="32">
        <v>7</v>
      </c>
      <c r="F181" s="32">
        <v>3</v>
      </c>
      <c r="G181" s="32">
        <v>28</v>
      </c>
      <c r="H181" s="27"/>
      <c r="I181" s="28"/>
      <c r="J181" s="28"/>
      <c r="K181" s="28"/>
      <c r="L181" s="29"/>
    </row>
    <row r="182" spans="1:12">
      <c r="A182" s="30"/>
      <c r="B182" s="25" t="s">
        <v>370</v>
      </c>
      <c r="C182" s="32">
        <v>0</v>
      </c>
      <c r="D182" s="32">
        <v>15</v>
      </c>
      <c r="E182" s="32">
        <v>12</v>
      </c>
      <c r="F182" s="32">
        <v>2</v>
      </c>
      <c r="G182" s="32">
        <v>29</v>
      </c>
      <c r="H182" s="27"/>
      <c r="I182" s="28"/>
      <c r="J182" s="28"/>
      <c r="K182" s="28"/>
      <c r="L182" s="29"/>
    </row>
    <row r="183" spans="1:12">
      <c r="A183" s="30"/>
      <c r="B183" s="25" t="s">
        <v>371</v>
      </c>
      <c r="C183" s="32">
        <v>0</v>
      </c>
      <c r="D183" s="32">
        <v>14</v>
      </c>
      <c r="E183" s="32">
        <v>12</v>
      </c>
      <c r="F183" s="32">
        <v>2</v>
      </c>
      <c r="G183" s="32">
        <v>28</v>
      </c>
      <c r="H183" s="27"/>
      <c r="I183" s="28"/>
      <c r="J183" s="28"/>
      <c r="K183" s="28"/>
      <c r="L183" s="29"/>
    </row>
    <row r="184" spans="1:12">
      <c r="A184" s="30"/>
      <c r="B184" s="25" t="s">
        <v>372</v>
      </c>
      <c r="C184" s="32">
        <v>0</v>
      </c>
      <c r="D184" s="32">
        <v>20</v>
      </c>
      <c r="E184" s="32">
        <v>10</v>
      </c>
      <c r="F184" s="32">
        <v>1</v>
      </c>
      <c r="G184" s="32">
        <v>31</v>
      </c>
      <c r="H184" s="27"/>
      <c r="I184" s="28"/>
      <c r="J184" s="28"/>
      <c r="K184" s="28"/>
      <c r="L184" s="29"/>
    </row>
    <row r="185" spans="1:12">
      <c r="A185" s="30"/>
      <c r="B185" s="25" t="s">
        <v>373</v>
      </c>
      <c r="C185" s="32">
        <v>0</v>
      </c>
      <c r="D185" s="32">
        <v>28</v>
      </c>
      <c r="E185" s="32">
        <v>10</v>
      </c>
      <c r="F185" s="32">
        <v>2</v>
      </c>
      <c r="G185" s="32">
        <v>40</v>
      </c>
      <c r="H185" s="27"/>
      <c r="I185" s="28"/>
      <c r="J185" s="28"/>
      <c r="K185" s="28"/>
      <c r="L185" s="29"/>
    </row>
    <row r="186" spans="1:12">
      <c r="A186" s="30"/>
      <c r="B186" s="25" t="s">
        <v>374</v>
      </c>
      <c r="C186" s="32">
        <v>0</v>
      </c>
      <c r="D186" s="32">
        <v>21</v>
      </c>
      <c r="E186" s="32">
        <v>9</v>
      </c>
      <c r="F186" s="32">
        <v>1</v>
      </c>
      <c r="G186" s="32">
        <v>31</v>
      </c>
      <c r="H186" s="27"/>
      <c r="I186" s="28"/>
      <c r="J186" s="28"/>
      <c r="K186" s="28"/>
      <c r="L186" s="29"/>
    </row>
    <row r="187" spans="1:12">
      <c r="A187" s="30"/>
      <c r="B187" s="25" t="s">
        <v>375</v>
      </c>
      <c r="C187" s="32">
        <v>0</v>
      </c>
      <c r="D187" s="32">
        <v>25</v>
      </c>
      <c r="E187" s="32">
        <v>7</v>
      </c>
      <c r="F187" s="32">
        <v>1</v>
      </c>
      <c r="G187" s="32">
        <v>33</v>
      </c>
      <c r="H187" s="27"/>
      <c r="I187" s="28"/>
      <c r="J187" s="28"/>
      <c r="K187" s="28"/>
      <c r="L187" s="29"/>
    </row>
    <row r="188" spans="1:12">
      <c r="A188" s="30"/>
      <c r="B188" s="25" t="s">
        <v>376</v>
      </c>
      <c r="C188" s="32">
        <v>0</v>
      </c>
      <c r="D188" s="32">
        <v>21</v>
      </c>
      <c r="E188" s="32">
        <v>5</v>
      </c>
      <c r="F188" s="32">
        <v>2</v>
      </c>
      <c r="G188" s="32">
        <v>28</v>
      </c>
      <c r="H188" s="27"/>
      <c r="I188" s="28"/>
      <c r="J188" s="28"/>
      <c r="K188" s="28"/>
      <c r="L188" s="29"/>
    </row>
    <row r="189" spans="1:12">
      <c r="A189" s="30"/>
      <c r="B189" s="25" t="s">
        <v>377</v>
      </c>
      <c r="C189" s="32">
        <v>0</v>
      </c>
      <c r="D189" s="32">
        <v>23</v>
      </c>
      <c r="E189" s="32">
        <v>6</v>
      </c>
      <c r="F189" s="32">
        <v>1</v>
      </c>
      <c r="G189" s="32">
        <v>30</v>
      </c>
      <c r="H189" s="27"/>
      <c r="I189" s="28"/>
      <c r="J189" s="28"/>
      <c r="K189" s="28"/>
      <c r="L189" s="29"/>
    </row>
    <row r="190" spans="1:12">
      <c r="A190" s="30"/>
      <c r="B190" s="25" t="s">
        <v>378</v>
      </c>
      <c r="C190" s="32">
        <v>0</v>
      </c>
      <c r="D190" s="32">
        <v>23</v>
      </c>
      <c r="E190" s="32">
        <v>3</v>
      </c>
      <c r="F190" s="32">
        <v>4</v>
      </c>
      <c r="G190" s="32">
        <v>30</v>
      </c>
      <c r="H190" s="27"/>
      <c r="I190" s="28"/>
      <c r="J190" s="28"/>
      <c r="K190" s="28"/>
      <c r="L190" s="29"/>
    </row>
    <row r="191" spans="1:12">
      <c r="A191" s="30"/>
      <c r="B191" s="25" t="s">
        <v>379</v>
      </c>
      <c r="C191" s="32">
        <v>0</v>
      </c>
      <c r="D191" s="32">
        <v>24</v>
      </c>
      <c r="E191" s="32">
        <v>8</v>
      </c>
      <c r="F191" s="32">
        <v>3</v>
      </c>
      <c r="G191" s="32">
        <v>35</v>
      </c>
      <c r="H191" s="27"/>
      <c r="I191" s="28"/>
      <c r="J191" s="28"/>
      <c r="K191" s="28"/>
      <c r="L191" s="29"/>
    </row>
    <row r="192" spans="1:12">
      <c r="A192" s="30"/>
      <c r="B192" s="25" t="s">
        <v>380</v>
      </c>
      <c r="C192" s="32">
        <v>0</v>
      </c>
      <c r="D192" s="32">
        <v>17</v>
      </c>
      <c r="E192" s="32">
        <v>14</v>
      </c>
      <c r="F192" s="32">
        <v>1</v>
      </c>
      <c r="G192" s="32">
        <v>32</v>
      </c>
      <c r="H192" s="27"/>
      <c r="I192" s="28"/>
      <c r="J192" s="28"/>
      <c r="K192" s="28"/>
      <c r="L192" s="29"/>
    </row>
    <row r="193" spans="1:12">
      <c r="A193" s="30"/>
      <c r="B193" s="25" t="s">
        <v>381</v>
      </c>
      <c r="C193" s="32">
        <v>0</v>
      </c>
      <c r="D193" s="32">
        <v>16</v>
      </c>
      <c r="E193" s="32">
        <v>8</v>
      </c>
      <c r="F193" s="32">
        <v>1</v>
      </c>
      <c r="G193" s="32">
        <v>25</v>
      </c>
      <c r="H193" s="27"/>
      <c r="I193" s="28"/>
      <c r="J193" s="28"/>
      <c r="K193" s="28"/>
      <c r="L193" s="29"/>
    </row>
    <row r="194" spans="1:12">
      <c r="A194" s="30"/>
      <c r="B194" s="25" t="s">
        <v>382</v>
      </c>
      <c r="C194" s="32">
        <v>0</v>
      </c>
      <c r="D194" s="32">
        <v>13</v>
      </c>
      <c r="E194" s="32">
        <v>12</v>
      </c>
      <c r="F194" s="32">
        <v>2</v>
      </c>
      <c r="G194" s="32">
        <v>27</v>
      </c>
      <c r="H194" s="27"/>
      <c r="I194" s="28"/>
      <c r="J194" s="28"/>
      <c r="K194" s="28"/>
      <c r="L194" s="29"/>
    </row>
    <row r="195" spans="1:12">
      <c r="A195" s="30"/>
      <c r="B195" s="25" t="s">
        <v>383</v>
      </c>
      <c r="C195" s="32">
        <v>0</v>
      </c>
      <c r="D195" s="32">
        <v>13</v>
      </c>
      <c r="E195" s="32">
        <v>9</v>
      </c>
      <c r="F195" s="32">
        <v>1</v>
      </c>
      <c r="G195" s="32">
        <v>23</v>
      </c>
      <c r="H195" s="27"/>
      <c r="I195" s="28"/>
      <c r="J195" s="28"/>
      <c r="K195" s="28"/>
      <c r="L195" s="29"/>
    </row>
    <row r="196" spans="1:12">
      <c r="A196" s="30"/>
      <c r="B196" s="25" t="s">
        <v>384</v>
      </c>
      <c r="C196" s="32">
        <v>0</v>
      </c>
      <c r="D196" s="32">
        <v>11</v>
      </c>
      <c r="E196" s="32">
        <v>8</v>
      </c>
      <c r="F196" s="32">
        <v>1</v>
      </c>
      <c r="G196" s="32">
        <v>20</v>
      </c>
      <c r="H196" s="27"/>
      <c r="I196" s="28"/>
      <c r="J196" s="28"/>
      <c r="K196" s="28"/>
      <c r="L196" s="29"/>
    </row>
    <row r="197" spans="1:12">
      <c r="A197" s="30"/>
      <c r="B197" s="25" t="s">
        <v>385</v>
      </c>
      <c r="C197" s="32">
        <v>0</v>
      </c>
      <c r="D197" s="32">
        <v>9</v>
      </c>
      <c r="E197" s="32">
        <v>6</v>
      </c>
      <c r="F197" s="32">
        <v>4</v>
      </c>
      <c r="G197" s="32">
        <v>19</v>
      </c>
      <c r="H197" s="27"/>
      <c r="I197" s="28"/>
      <c r="J197" s="28"/>
      <c r="K197" s="28"/>
      <c r="L197" s="29"/>
    </row>
    <row r="198" spans="1:12">
      <c r="A198" s="30"/>
      <c r="B198" s="25" t="s">
        <v>386</v>
      </c>
      <c r="C198" s="32">
        <v>0</v>
      </c>
      <c r="D198" s="32">
        <v>7</v>
      </c>
      <c r="E198" s="32">
        <v>8</v>
      </c>
      <c r="F198" s="32">
        <v>3</v>
      </c>
      <c r="G198" s="32">
        <v>18</v>
      </c>
      <c r="H198" s="27"/>
      <c r="I198" s="28"/>
      <c r="J198" s="28"/>
      <c r="K198" s="28"/>
      <c r="L198" s="29"/>
    </row>
    <row r="199" spans="1:12">
      <c r="A199" s="30"/>
      <c r="B199" s="25" t="s">
        <v>387</v>
      </c>
      <c r="C199" s="32">
        <v>0</v>
      </c>
      <c r="D199" s="32">
        <v>3</v>
      </c>
      <c r="E199" s="32">
        <v>5</v>
      </c>
      <c r="F199" s="32">
        <v>6</v>
      </c>
      <c r="G199" s="32">
        <v>14</v>
      </c>
      <c r="H199" s="27"/>
      <c r="I199" s="28"/>
      <c r="J199" s="28"/>
      <c r="K199" s="28"/>
      <c r="L199" s="29"/>
    </row>
    <row r="200" spans="1:12">
      <c r="A200" s="30"/>
      <c r="B200" s="25" t="s">
        <v>388</v>
      </c>
      <c r="C200" s="32">
        <v>0</v>
      </c>
      <c r="D200" s="32">
        <v>4</v>
      </c>
      <c r="E200" s="32">
        <v>7</v>
      </c>
      <c r="F200" s="32">
        <v>8</v>
      </c>
      <c r="G200" s="32">
        <v>19</v>
      </c>
      <c r="H200" s="27"/>
      <c r="I200" s="28"/>
      <c r="J200" s="28"/>
      <c r="K200" s="28"/>
      <c r="L200" s="29"/>
    </row>
    <row r="201" spans="1:12">
      <c r="A201" s="30"/>
      <c r="B201" s="25" t="s">
        <v>389</v>
      </c>
      <c r="C201" s="32">
        <v>0</v>
      </c>
      <c r="D201" s="32">
        <v>6</v>
      </c>
      <c r="E201" s="32">
        <v>7</v>
      </c>
      <c r="F201" s="32">
        <v>8</v>
      </c>
      <c r="G201" s="32">
        <v>21</v>
      </c>
      <c r="H201" s="27"/>
      <c r="I201" s="28"/>
      <c r="J201" s="28"/>
      <c r="K201" s="28"/>
      <c r="L201" s="29"/>
    </row>
    <row r="202" spans="1:12">
      <c r="A202" s="30"/>
      <c r="B202" s="25" t="s">
        <v>390</v>
      </c>
      <c r="C202" s="32">
        <v>0</v>
      </c>
      <c r="D202" s="32">
        <v>6</v>
      </c>
      <c r="E202" s="32">
        <v>13</v>
      </c>
      <c r="F202" s="32">
        <v>4</v>
      </c>
      <c r="G202" s="32">
        <v>23</v>
      </c>
      <c r="H202" s="27"/>
      <c r="I202" s="28"/>
      <c r="J202" s="28"/>
      <c r="K202" s="28"/>
      <c r="L202" s="29"/>
    </row>
    <row r="203" spans="1:12">
      <c r="A203" s="30"/>
      <c r="B203" s="25" t="s">
        <v>391</v>
      </c>
      <c r="C203" s="32">
        <v>0</v>
      </c>
      <c r="D203" s="32">
        <v>5</v>
      </c>
      <c r="E203" s="32">
        <v>3</v>
      </c>
      <c r="F203" s="32">
        <v>3</v>
      </c>
      <c r="G203" s="32">
        <v>11</v>
      </c>
      <c r="H203" s="27"/>
      <c r="I203" s="28"/>
      <c r="J203" s="28"/>
      <c r="K203" s="28"/>
      <c r="L203" s="29"/>
    </row>
    <row r="204" spans="1:12">
      <c r="A204" s="30"/>
      <c r="B204" s="25" t="s">
        <v>392</v>
      </c>
      <c r="C204" s="32">
        <v>0</v>
      </c>
      <c r="D204" s="32">
        <v>8</v>
      </c>
      <c r="E204" s="32">
        <v>7</v>
      </c>
      <c r="F204" s="32">
        <v>3</v>
      </c>
      <c r="G204" s="32">
        <v>18</v>
      </c>
      <c r="H204" s="27"/>
      <c r="I204" s="28"/>
      <c r="J204" s="28"/>
      <c r="K204" s="28"/>
      <c r="L204" s="29"/>
    </row>
    <row r="205" spans="1:12">
      <c r="A205" s="30"/>
      <c r="B205" s="25" t="s">
        <v>393</v>
      </c>
      <c r="C205" s="32">
        <v>0</v>
      </c>
      <c r="D205" s="32">
        <v>8</v>
      </c>
      <c r="E205" s="32">
        <v>7</v>
      </c>
      <c r="F205" s="32">
        <v>3</v>
      </c>
      <c r="G205" s="32">
        <v>18</v>
      </c>
      <c r="H205" s="27"/>
      <c r="I205" s="28"/>
      <c r="J205" s="28"/>
      <c r="K205" s="28"/>
      <c r="L205" s="29"/>
    </row>
    <row r="206" spans="1:12">
      <c r="A206" s="30"/>
      <c r="B206" s="25" t="s">
        <v>394</v>
      </c>
      <c r="C206" s="32">
        <v>0</v>
      </c>
      <c r="D206" s="32">
        <v>8</v>
      </c>
      <c r="E206" s="32">
        <v>7</v>
      </c>
      <c r="F206" s="32">
        <v>3</v>
      </c>
      <c r="G206" s="32">
        <v>18</v>
      </c>
      <c r="H206" s="27"/>
      <c r="I206" s="28"/>
      <c r="J206" s="28"/>
      <c r="K206" s="28"/>
      <c r="L206" s="29"/>
    </row>
    <row r="207" spans="1:12">
      <c r="B207" s="25" t="s">
        <v>395</v>
      </c>
      <c r="C207" s="32">
        <v>0</v>
      </c>
      <c r="D207" s="32">
        <v>5</v>
      </c>
      <c r="E207" s="32">
        <v>6</v>
      </c>
      <c r="F207" s="32">
        <v>1</v>
      </c>
      <c r="G207" s="32">
        <v>12</v>
      </c>
    </row>
    <row r="208" spans="1:12">
      <c r="B208" s="25" t="s">
        <v>396</v>
      </c>
      <c r="C208" s="32">
        <v>0</v>
      </c>
      <c r="D208" s="32">
        <v>6</v>
      </c>
      <c r="E208" s="32">
        <v>7</v>
      </c>
      <c r="F208" s="32">
        <v>1</v>
      </c>
      <c r="G208" s="32">
        <v>14</v>
      </c>
    </row>
    <row r="209" spans="2:7">
      <c r="B209" s="25" t="s">
        <v>397</v>
      </c>
      <c r="C209" s="32">
        <v>0</v>
      </c>
      <c r="D209" s="32">
        <v>7</v>
      </c>
      <c r="E209" s="32">
        <v>6</v>
      </c>
      <c r="F209" s="32">
        <v>2</v>
      </c>
      <c r="G209" s="32">
        <v>15</v>
      </c>
    </row>
    <row r="210" spans="2:7">
      <c r="B210" s="25" t="s">
        <v>398</v>
      </c>
      <c r="C210" s="32">
        <v>0</v>
      </c>
      <c r="D210" s="32">
        <v>5</v>
      </c>
      <c r="E210" s="32">
        <v>9</v>
      </c>
      <c r="F210" s="32">
        <v>1</v>
      </c>
      <c r="G210" s="32">
        <v>15</v>
      </c>
    </row>
    <row r="211" spans="2:7">
      <c r="B211" s="25" t="s">
        <v>399</v>
      </c>
      <c r="C211" s="32">
        <v>0</v>
      </c>
      <c r="D211" s="32">
        <v>2</v>
      </c>
      <c r="E211" s="32">
        <v>13</v>
      </c>
      <c r="F211" s="32">
        <v>2</v>
      </c>
      <c r="G211" s="32">
        <v>17</v>
      </c>
    </row>
    <row r="212" spans="2:7">
      <c r="B212" s="25" t="s">
        <v>400</v>
      </c>
      <c r="C212" s="32">
        <v>0</v>
      </c>
      <c r="D212" s="32">
        <v>2</v>
      </c>
      <c r="E212" s="32">
        <v>8</v>
      </c>
      <c r="F212" s="32">
        <v>1</v>
      </c>
      <c r="G212" s="32">
        <v>11</v>
      </c>
    </row>
    <row r="213" spans="2:7">
      <c r="B213" s="25" t="s">
        <v>401</v>
      </c>
      <c r="C213" s="32">
        <v>0</v>
      </c>
      <c r="D213" s="32">
        <v>3</v>
      </c>
      <c r="E213" s="32">
        <v>5</v>
      </c>
      <c r="F213" s="32">
        <v>2</v>
      </c>
      <c r="G213" s="32">
        <v>10</v>
      </c>
    </row>
    <row r="214" spans="2:7">
      <c r="B214" s="25" t="s">
        <v>402</v>
      </c>
      <c r="C214" s="32">
        <v>0</v>
      </c>
      <c r="D214" s="32">
        <v>2</v>
      </c>
      <c r="E214" s="32">
        <v>7</v>
      </c>
      <c r="F214" s="32">
        <v>4</v>
      </c>
      <c r="G214" s="32">
        <v>13</v>
      </c>
    </row>
    <row r="215" spans="2:7">
      <c r="B215" s="25" t="s">
        <v>403</v>
      </c>
      <c r="C215" s="32">
        <v>0</v>
      </c>
      <c r="D215" s="32">
        <v>6</v>
      </c>
      <c r="E215" s="32">
        <v>9</v>
      </c>
      <c r="F215" s="32">
        <v>3</v>
      </c>
      <c r="G215" s="32">
        <v>18</v>
      </c>
    </row>
    <row r="216" spans="2:7">
      <c r="B216" s="25" t="s">
        <v>404</v>
      </c>
      <c r="C216" s="32">
        <v>0</v>
      </c>
      <c r="D216" s="32">
        <v>7</v>
      </c>
      <c r="E216" s="32">
        <v>9</v>
      </c>
      <c r="F216" s="32">
        <v>3</v>
      </c>
      <c r="G216" s="32">
        <v>19</v>
      </c>
    </row>
    <row r="217" spans="2:7">
      <c r="B217" s="25" t="s">
        <v>405</v>
      </c>
      <c r="C217" s="32">
        <v>0</v>
      </c>
      <c r="D217" s="32">
        <v>6</v>
      </c>
      <c r="E217" s="32">
        <v>5</v>
      </c>
      <c r="F217" s="32">
        <v>5</v>
      </c>
      <c r="G217" s="32">
        <v>16</v>
      </c>
    </row>
    <row r="218" spans="2:7">
      <c r="B218" s="25" t="s">
        <v>406</v>
      </c>
      <c r="C218" s="32">
        <v>0</v>
      </c>
      <c r="D218" s="32">
        <v>4</v>
      </c>
      <c r="E218" s="32">
        <v>9</v>
      </c>
      <c r="F218" s="32">
        <v>3</v>
      </c>
      <c r="G218" s="32">
        <v>16</v>
      </c>
    </row>
    <row r="219" spans="2:7">
      <c r="B219" s="25" t="s">
        <v>407</v>
      </c>
      <c r="C219" s="32">
        <v>0</v>
      </c>
      <c r="D219" s="32">
        <v>4</v>
      </c>
      <c r="E219" s="32">
        <v>9</v>
      </c>
      <c r="F219" s="32">
        <v>4</v>
      </c>
      <c r="G219" s="32">
        <v>17</v>
      </c>
    </row>
    <row r="220" spans="2:7">
      <c r="B220" s="25" t="s">
        <v>408</v>
      </c>
      <c r="C220" s="32">
        <v>0</v>
      </c>
      <c r="D220" s="32">
        <v>7</v>
      </c>
      <c r="E220" s="32">
        <v>10</v>
      </c>
      <c r="F220" s="32">
        <v>6</v>
      </c>
      <c r="G220" s="32">
        <v>23</v>
      </c>
    </row>
    <row r="221" spans="2:7">
      <c r="B221" s="25" t="s">
        <v>409</v>
      </c>
      <c r="C221" s="32">
        <v>0</v>
      </c>
      <c r="D221" s="32">
        <v>1</v>
      </c>
      <c r="E221" s="32">
        <v>8</v>
      </c>
      <c r="F221" s="32">
        <v>7</v>
      </c>
      <c r="G221" s="32">
        <v>16</v>
      </c>
    </row>
    <row r="222" spans="2:7">
      <c r="B222" s="25" t="s">
        <v>410</v>
      </c>
      <c r="C222" s="32">
        <v>0</v>
      </c>
      <c r="D222" s="32">
        <v>6</v>
      </c>
      <c r="E222" s="32">
        <v>8</v>
      </c>
      <c r="F222" s="32">
        <v>3</v>
      </c>
      <c r="G222" s="32">
        <v>17</v>
      </c>
    </row>
    <row r="223" spans="2:7">
      <c r="B223" s="25" t="s">
        <v>411</v>
      </c>
      <c r="C223" s="32">
        <v>0</v>
      </c>
      <c r="D223" s="32">
        <v>6</v>
      </c>
      <c r="E223" s="32">
        <v>7</v>
      </c>
      <c r="F223" s="32">
        <v>4</v>
      </c>
      <c r="G223" s="32">
        <v>17</v>
      </c>
    </row>
    <row r="224" spans="2:7">
      <c r="B224" s="25" t="s">
        <v>412</v>
      </c>
      <c r="C224" s="32">
        <v>0</v>
      </c>
      <c r="D224" s="32">
        <v>8</v>
      </c>
      <c r="E224" s="32">
        <v>12</v>
      </c>
      <c r="F224" s="32">
        <v>7</v>
      </c>
      <c r="G224" s="32">
        <v>27</v>
      </c>
    </row>
    <row r="225" spans="2:7">
      <c r="B225" s="25" t="s">
        <v>413</v>
      </c>
      <c r="C225" s="32">
        <v>0</v>
      </c>
      <c r="D225" s="32">
        <v>11</v>
      </c>
      <c r="E225" s="32">
        <v>12</v>
      </c>
      <c r="F225" s="32">
        <v>4</v>
      </c>
      <c r="G225" s="32">
        <v>27</v>
      </c>
    </row>
    <row r="226" spans="2:7">
      <c r="B226" s="25" t="s">
        <v>414</v>
      </c>
      <c r="C226" s="32">
        <v>0</v>
      </c>
      <c r="D226" s="32">
        <v>6</v>
      </c>
      <c r="E226" s="32">
        <v>9</v>
      </c>
      <c r="F226" s="32">
        <v>2</v>
      </c>
      <c r="G226" s="32">
        <v>17</v>
      </c>
    </row>
    <row r="227" spans="2:7">
      <c r="B227" s="25" t="s">
        <v>415</v>
      </c>
      <c r="C227" s="32">
        <v>0</v>
      </c>
      <c r="D227" s="32">
        <v>3</v>
      </c>
      <c r="E227" s="32">
        <v>8</v>
      </c>
      <c r="F227" s="32">
        <v>0</v>
      </c>
      <c r="G227" s="32">
        <v>11</v>
      </c>
    </row>
    <row r="228" spans="2:7">
      <c r="B228" s="25" t="s">
        <v>416</v>
      </c>
      <c r="C228" s="32">
        <v>0</v>
      </c>
      <c r="D228" s="32">
        <v>3</v>
      </c>
      <c r="E228" s="32">
        <v>8</v>
      </c>
      <c r="F228" s="32">
        <v>1</v>
      </c>
      <c r="G228" s="32">
        <v>12</v>
      </c>
    </row>
    <row r="229" spans="2:7">
      <c r="B229" s="25" t="s">
        <v>417</v>
      </c>
      <c r="C229" s="32">
        <v>0</v>
      </c>
      <c r="D229" s="32">
        <v>5</v>
      </c>
      <c r="E229" s="32">
        <v>7</v>
      </c>
      <c r="F229" s="32">
        <v>1</v>
      </c>
      <c r="G229" s="32">
        <v>13</v>
      </c>
    </row>
    <row r="230" spans="2:7">
      <c r="B230" s="25" t="s">
        <v>418</v>
      </c>
      <c r="C230" s="32">
        <v>0</v>
      </c>
      <c r="D230" s="32">
        <v>1</v>
      </c>
      <c r="E230" s="32">
        <v>4</v>
      </c>
      <c r="F230" s="32">
        <v>1</v>
      </c>
      <c r="G230" s="32">
        <v>6</v>
      </c>
    </row>
    <row r="231" spans="2:7">
      <c r="B231" s="25" t="s">
        <v>419</v>
      </c>
      <c r="C231" s="32">
        <v>0</v>
      </c>
      <c r="D231" s="32">
        <v>2</v>
      </c>
      <c r="E231" s="32">
        <v>8</v>
      </c>
      <c r="F231" s="32">
        <v>2</v>
      </c>
      <c r="G231" s="32">
        <v>12</v>
      </c>
    </row>
    <row r="232" spans="2:7">
      <c r="B232" s="25" t="s">
        <v>420</v>
      </c>
      <c r="C232" s="32">
        <v>0</v>
      </c>
      <c r="D232" s="32">
        <v>1</v>
      </c>
      <c r="E232" s="32">
        <v>8</v>
      </c>
      <c r="F232" s="32">
        <v>1</v>
      </c>
      <c r="G232" s="32">
        <v>10</v>
      </c>
    </row>
    <row r="233" spans="2:7">
      <c r="B233" s="25" t="s">
        <v>421</v>
      </c>
      <c r="C233" s="32">
        <v>0</v>
      </c>
      <c r="D233" s="32">
        <v>2</v>
      </c>
      <c r="E233" s="32">
        <v>7</v>
      </c>
      <c r="F233" s="32">
        <v>1</v>
      </c>
      <c r="G233" s="32">
        <v>10</v>
      </c>
    </row>
    <row r="234" spans="2:7">
      <c r="B234" s="25" t="s">
        <v>422</v>
      </c>
      <c r="C234" s="32">
        <v>0</v>
      </c>
      <c r="D234" s="32">
        <v>2</v>
      </c>
      <c r="E234" s="32">
        <v>5</v>
      </c>
      <c r="F234" s="32">
        <v>1</v>
      </c>
      <c r="G234" s="32">
        <v>8</v>
      </c>
    </row>
    <row r="235" spans="2:7">
      <c r="B235" s="25" t="s">
        <v>423</v>
      </c>
      <c r="C235" s="32">
        <v>0</v>
      </c>
      <c r="D235" s="32">
        <v>3</v>
      </c>
      <c r="E235" s="32">
        <v>2</v>
      </c>
      <c r="F235" s="32">
        <v>1</v>
      </c>
      <c r="G235" s="32">
        <v>6</v>
      </c>
    </row>
    <row r="236" spans="2:7">
      <c r="B236" s="25" t="s">
        <v>424</v>
      </c>
      <c r="C236" s="32">
        <v>0</v>
      </c>
      <c r="D236" s="32">
        <v>4</v>
      </c>
      <c r="E236" s="32">
        <v>1</v>
      </c>
      <c r="F236" s="32">
        <v>1</v>
      </c>
      <c r="G236" s="32">
        <v>6</v>
      </c>
    </row>
    <row r="237" spans="2:7">
      <c r="B237" s="25" t="s">
        <v>425</v>
      </c>
      <c r="C237" s="32">
        <v>0</v>
      </c>
      <c r="D237" s="32">
        <v>2</v>
      </c>
      <c r="E237" s="32">
        <v>8</v>
      </c>
      <c r="F237" s="32">
        <v>1</v>
      </c>
      <c r="G237" s="32">
        <v>11</v>
      </c>
    </row>
    <row r="238" spans="2:7">
      <c r="B238" s="25" t="s">
        <v>426</v>
      </c>
      <c r="C238" s="32">
        <v>0</v>
      </c>
      <c r="D238" s="32">
        <v>1</v>
      </c>
      <c r="E238" s="32">
        <v>4</v>
      </c>
      <c r="F238" s="32">
        <v>1</v>
      </c>
      <c r="G238" s="32">
        <v>6</v>
      </c>
    </row>
    <row r="239" spans="2:7">
      <c r="B239" s="25" t="s">
        <v>427</v>
      </c>
      <c r="C239" s="32">
        <v>0</v>
      </c>
      <c r="D239" s="32">
        <v>7</v>
      </c>
      <c r="E239" s="32">
        <v>6</v>
      </c>
      <c r="F239" s="32">
        <v>0</v>
      </c>
      <c r="G239" s="32">
        <v>13</v>
      </c>
    </row>
    <row r="240" spans="2:7">
      <c r="B240" s="25" t="s">
        <v>428</v>
      </c>
      <c r="C240" s="32">
        <v>0</v>
      </c>
      <c r="D240" s="32">
        <v>2</v>
      </c>
      <c r="E240" s="32">
        <v>6</v>
      </c>
      <c r="F240" s="32">
        <v>1</v>
      </c>
      <c r="G240" s="32">
        <v>9</v>
      </c>
    </row>
    <row r="241" spans="2:7">
      <c r="B241" s="25" t="s">
        <v>429</v>
      </c>
      <c r="C241" s="32">
        <v>0</v>
      </c>
      <c r="D241" s="32">
        <v>2</v>
      </c>
      <c r="E241" s="32">
        <v>6</v>
      </c>
      <c r="F241" s="32">
        <v>1</v>
      </c>
      <c r="G241" s="32">
        <v>9</v>
      </c>
    </row>
    <row r="242" spans="2:7">
      <c r="B242" s="25" t="s">
        <v>430</v>
      </c>
      <c r="C242" s="32">
        <v>0</v>
      </c>
      <c r="D242" s="32">
        <v>7</v>
      </c>
      <c r="E242" s="32">
        <v>4</v>
      </c>
      <c r="F242" s="32">
        <v>1</v>
      </c>
      <c r="G242" s="32">
        <v>12</v>
      </c>
    </row>
    <row r="243" spans="2:7">
      <c r="B243" s="25" t="s">
        <v>431</v>
      </c>
      <c r="C243" s="32">
        <v>0</v>
      </c>
      <c r="D243" s="32">
        <v>10</v>
      </c>
      <c r="E243" s="32">
        <v>9</v>
      </c>
      <c r="F243" s="32">
        <v>2</v>
      </c>
      <c r="G243" s="32">
        <v>21</v>
      </c>
    </row>
    <row r="244" spans="2:7">
      <c r="B244" s="25" t="s">
        <v>432</v>
      </c>
      <c r="C244" s="32">
        <v>0</v>
      </c>
      <c r="D244" s="32">
        <v>5</v>
      </c>
      <c r="E244" s="32">
        <v>9</v>
      </c>
      <c r="F244" s="32">
        <v>1</v>
      </c>
      <c r="G244" s="32">
        <v>15</v>
      </c>
    </row>
    <row r="245" spans="2:7">
      <c r="B245" s="25" t="s">
        <v>433</v>
      </c>
      <c r="C245" s="32">
        <v>0</v>
      </c>
      <c r="D245" s="32">
        <v>9</v>
      </c>
      <c r="E245" s="32">
        <v>8</v>
      </c>
      <c r="F245" s="32">
        <v>2</v>
      </c>
      <c r="G245" s="32">
        <v>19</v>
      </c>
    </row>
    <row r="246" spans="2:7">
      <c r="B246" s="25" t="s">
        <v>434</v>
      </c>
      <c r="C246" s="32">
        <v>0</v>
      </c>
      <c r="D246" s="32">
        <v>9</v>
      </c>
      <c r="E246" s="32">
        <v>11</v>
      </c>
      <c r="F246" s="32">
        <v>2</v>
      </c>
      <c r="G246" s="32">
        <v>22</v>
      </c>
    </row>
    <row r="247" spans="2:7">
      <c r="B247" s="25" t="s">
        <v>435</v>
      </c>
      <c r="C247" s="32">
        <v>0</v>
      </c>
      <c r="D247" s="32">
        <v>5</v>
      </c>
      <c r="E247" s="32">
        <v>8</v>
      </c>
      <c r="F247" s="32">
        <v>1</v>
      </c>
      <c r="G247" s="32">
        <v>14</v>
      </c>
    </row>
    <row r="248" spans="2:7">
      <c r="B248" s="25" t="s">
        <v>436</v>
      </c>
      <c r="C248" s="32">
        <v>0</v>
      </c>
      <c r="D248" s="32">
        <v>6</v>
      </c>
      <c r="E248" s="32">
        <v>9</v>
      </c>
      <c r="F248" s="32">
        <v>1</v>
      </c>
      <c r="G248" s="32">
        <v>16</v>
      </c>
    </row>
    <row r="249" spans="2:7">
      <c r="B249" s="25" t="s">
        <v>437</v>
      </c>
      <c r="C249" s="32">
        <v>0</v>
      </c>
      <c r="D249" s="32">
        <v>6</v>
      </c>
      <c r="E249" s="32">
        <v>10</v>
      </c>
      <c r="F249" s="32">
        <v>4</v>
      </c>
      <c r="G249" s="32">
        <v>20</v>
      </c>
    </row>
    <row r="250" spans="2:7">
      <c r="B250" s="25" t="s">
        <v>438</v>
      </c>
      <c r="C250" s="32">
        <v>0</v>
      </c>
      <c r="D250" s="32">
        <v>7</v>
      </c>
      <c r="E250" s="32">
        <v>16</v>
      </c>
      <c r="F250" s="32">
        <v>3</v>
      </c>
      <c r="G250" s="32">
        <v>26</v>
      </c>
    </row>
    <row r="251" spans="2:7">
      <c r="B251" s="25" t="s">
        <v>439</v>
      </c>
      <c r="C251" s="32">
        <v>0</v>
      </c>
      <c r="D251" s="32">
        <v>6</v>
      </c>
      <c r="E251" s="32">
        <v>17</v>
      </c>
      <c r="F251" s="32">
        <v>2</v>
      </c>
      <c r="G251" s="32">
        <v>25</v>
      </c>
    </row>
    <row r="252" spans="2:7">
      <c r="B252" s="25" t="s">
        <v>440</v>
      </c>
      <c r="C252" s="32">
        <v>0</v>
      </c>
      <c r="D252" s="32">
        <v>6</v>
      </c>
      <c r="E252" s="32">
        <v>17</v>
      </c>
      <c r="F252" s="32">
        <v>2</v>
      </c>
      <c r="G252" s="32">
        <v>25</v>
      </c>
    </row>
    <row r="253" spans="2:7">
      <c r="B253" s="25" t="s">
        <v>441</v>
      </c>
      <c r="C253" s="32">
        <v>0</v>
      </c>
      <c r="D253" s="32">
        <v>6</v>
      </c>
      <c r="E253" s="32">
        <v>17</v>
      </c>
      <c r="F253" s="32">
        <v>2</v>
      </c>
      <c r="G253" s="32">
        <v>25</v>
      </c>
    </row>
    <row r="254" spans="2:7">
      <c r="B254" s="25" t="s">
        <v>442</v>
      </c>
      <c r="C254" s="32">
        <v>0</v>
      </c>
      <c r="D254" s="32">
        <v>6</v>
      </c>
      <c r="E254" s="32">
        <v>17</v>
      </c>
      <c r="F254" s="32">
        <v>2</v>
      </c>
      <c r="G254" s="32">
        <v>25</v>
      </c>
    </row>
    <row r="255" spans="2:7">
      <c r="B255" s="25" t="s">
        <v>443</v>
      </c>
      <c r="C255" s="32">
        <v>0</v>
      </c>
      <c r="D255" s="32">
        <v>6</v>
      </c>
      <c r="E255" s="32">
        <v>8</v>
      </c>
      <c r="F255" s="32">
        <v>1</v>
      </c>
      <c r="G255" s="32">
        <v>15</v>
      </c>
    </row>
    <row r="256" spans="2:7">
      <c r="B256" s="25" t="s">
        <v>444</v>
      </c>
      <c r="C256" s="32">
        <v>0</v>
      </c>
      <c r="D256" s="32">
        <v>6</v>
      </c>
      <c r="E256" s="32">
        <v>7</v>
      </c>
      <c r="F256" s="32">
        <v>1</v>
      </c>
      <c r="G256" s="32">
        <v>14</v>
      </c>
    </row>
    <row r="257" spans="2:7">
      <c r="B257" s="25" t="s">
        <v>445</v>
      </c>
      <c r="C257" s="32">
        <v>0</v>
      </c>
      <c r="D257" s="32">
        <v>4</v>
      </c>
      <c r="E257" s="32">
        <v>3</v>
      </c>
      <c r="F257" s="32">
        <v>1</v>
      </c>
      <c r="G257" s="32">
        <v>8</v>
      </c>
    </row>
    <row r="258" spans="2:7">
      <c r="B258" s="25" t="s">
        <v>446</v>
      </c>
      <c r="C258" s="32">
        <v>0</v>
      </c>
      <c r="D258" s="32">
        <v>8</v>
      </c>
      <c r="E258" s="32">
        <v>15</v>
      </c>
      <c r="F258" s="32">
        <v>0</v>
      </c>
      <c r="G258" s="32">
        <v>23</v>
      </c>
    </row>
    <row r="259" spans="2:7">
      <c r="B259" s="25" t="s">
        <v>447</v>
      </c>
      <c r="C259" s="32">
        <v>0</v>
      </c>
      <c r="D259" s="32">
        <v>8</v>
      </c>
      <c r="E259" s="32">
        <v>6</v>
      </c>
      <c r="F259" s="32">
        <v>1</v>
      </c>
      <c r="G259" s="32">
        <v>15</v>
      </c>
    </row>
    <row r="260" spans="2:7">
      <c r="B260" s="25" t="s">
        <v>448</v>
      </c>
      <c r="C260" s="32">
        <v>0</v>
      </c>
      <c r="D260" s="32">
        <v>4</v>
      </c>
      <c r="E260" s="32">
        <v>5</v>
      </c>
      <c r="F260" s="32">
        <v>3</v>
      </c>
      <c r="G260" s="32">
        <v>12</v>
      </c>
    </row>
    <row r="261" spans="2:7">
      <c r="B261" s="25" t="s">
        <v>449</v>
      </c>
      <c r="C261" s="32">
        <v>0</v>
      </c>
      <c r="D261" s="32">
        <v>12</v>
      </c>
      <c r="E261" s="32">
        <v>8</v>
      </c>
      <c r="F261" s="32">
        <v>5</v>
      </c>
      <c r="G261" s="32">
        <v>25</v>
      </c>
    </row>
    <row r="262" spans="2:7">
      <c r="B262" s="25" t="s">
        <v>450</v>
      </c>
      <c r="C262" s="32">
        <v>0</v>
      </c>
      <c r="D262" s="32">
        <v>3</v>
      </c>
      <c r="E262" s="32">
        <v>9</v>
      </c>
      <c r="F262" s="32">
        <v>1</v>
      </c>
      <c r="G262" s="32">
        <v>13</v>
      </c>
    </row>
    <row r="263" spans="2:7">
      <c r="B263" s="25" t="s">
        <v>451</v>
      </c>
      <c r="C263" s="32">
        <v>0</v>
      </c>
      <c r="D263" s="32">
        <v>15</v>
      </c>
      <c r="E263" s="32">
        <v>13</v>
      </c>
      <c r="F263" s="32">
        <v>2</v>
      </c>
      <c r="G263" s="32">
        <v>30</v>
      </c>
    </row>
    <row r="264" spans="2:7">
      <c r="B264" s="25" t="s">
        <v>452</v>
      </c>
      <c r="C264" s="32">
        <v>0</v>
      </c>
      <c r="D264" s="32">
        <v>9</v>
      </c>
      <c r="E264" s="32">
        <v>7</v>
      </c>
      <c r="F264" s="32">
        <v>1</v>
      </c>
      <c r="G264" s="32">
        <v>17</v>
      </c>
    </row>
    <row r="265" spans="2:7">
      <c r="B265" s="25" t="s">
        <v>453</v>
      </c>
      <c r="C265" s="32">
        <v>0</v>
      </c>
      <c r="D265" s="32">
        <v>10</v>
      </c>
      <c r="E265" s="32">
        <v>5</v>
      </c>
      <c r="F265" s="32">
        <v>1</v>
      </c>
      <c r="G265" s="32">
        <v>16</v>
      </c>
    </row>
    <row r="266" spans="2:7">
      <c r="B266" s="25" t="s">
        <v>454</v>
      </c>
      <c r="C266" s="32">
        <v>0</v>
      </c>
      <c r="D266" s="32">
        <v>11</v>
      </c>
      <c r="E266" s="32">
        <v>6</v>
      </c>
      <c r="F266" s="32">
        <v>2</v>
      </c>
      <c r="G266" s="32">
        <v>19</v>
      </c>
    </row>
    <row r="267" spans="2:7">
      <c r="B267" s="25" t="s">
        <v>455</v>
      </c>
      <c r="C267" s="32">
        <v>0</v>
      </c>
      <c r="D267" s="32">
        <v>21</v>
      </c>
      <c r="E267" s="32">
        <v>6</v>
      </c>
      <c r="F267" s="32">
        <v>1</v>
      </c>
      <c r="G267" s="32">
        <v>28</v>
      </c>
    </row>
    <row r="268" spans="2:7">
      <c r="B268" s="25" t="s">
        <v>456</v>
      </c>
      <c r="C268" s="32">
        <v>0</v>
      </c>
      <c r="D268" s="32">
        <v>10</v>
      </c>
      <c r="E268" s="32">
        <v>6</v>
      </c>
      <c r="F268" s="32">
        <v>1</v>
      </c>
      <c r="G268" s="32">
        <v>17</v>
      </c>
    </row>
    <row r="269" spans="2:7">
      <c r="B269" s="25" t="s">
        <v>457</v>
      </c>
      <c r="C269" s="32">
        <v>0</v>
      </c>
      <c r="D269" s="32">
        <v>6</v>
      </c>
      <c r="E269" s="32">
        <v>2</v>
      </c>
      <c r="F269" s="32">
        <v>1</v>
      </c>
      <c r="G269" s="32">
        <v>9</v>
      </c>
    </row>
    <row r="270" spans="2:7">
      <c r="B270" s="25" t="s">
        <v>458</v>
      </c>
      <c r="C270" s="32">
        <v>0</v>
      </c>
      <c r="D270" s="32">
        <v>9</v>
      </c>
      <c r="E270" s="32">
        <v>5</v>
      </c>
      <c r="F270" s="32">
        <v>3</v>
      </c>
      <c r="G270" s="32">
        <v>17</v>
      </c>
    </row>
    <row r="271" spans="2:7">
      <c r="B271" s="25" t="s">
        <v>459</v>
      </c>
      <c r="C271" s="32">
        <v>0</v>
      </c>
      <c r="D271" s="32">
        <v>6</v>
      </c>
      <c r="E271" s="32">
        <v>1</v>
      </c>
      <c r="F271" s="32">
        <v>1</v>
      </c>
      <c r="G271" s="32">
        <v>8</v>
      </c>
    </row>
    <row r="272" spans="2:7">
      <c r="B272" s="25" t="s">
        <v>460</v>
      </c>
      <c r="C272" s="32">
        <v>0</v>
      </c>
      <c r="D272" s="32">
        <v>7</v>
      </c>
      <c r="E272" s="32">
        <v>4</v>
      </c>
      <c r="F272" s="32">
        <v>1</v>
      </c>
      <c r="G272" s="32">
        <v>12</v>
      </c>
    </row>
    <row r="273" spans="2:7">
      <c r="B273" s="25" t="s">
        <v>461</v>
      </c>
      <c r="C273" s="32">
        <v>0</v>
      </c>
      <c r="D273" s="32">
        <v>16</v>
      </c>
      <c r="E273" s="32">
        <v>12</v>
      </c>
      <c r="F273" s="32">
        <v>4</v>
      </c>
      <c r="G273" s="32">
        <v>32</v>
      </c>
    </row>
    <row r="274" spans="2:7">
      <c r="B274" s="25" t="s">
        <v>462</v>
      </c>
      <c r="C274" s="32">
        <v>0</v>
      </c>
      <c r="D274" s="32">
        <v>17</v>
      </c>
      <c r="E274" s="32">
        <v>6</v>
      </c>
      <c r="F274" s="32">
        <v>1</v>
      </c>
      <c r="G274" s="32">
        <v>24</v>
      </c>
    </row>
    <row r="275" spans="2:7">
      <c r="B275" s="25" t="s">
        <v>463</v>
      </c>
      <c r="C275" s="32">
        <v>0</v>
      </c>
      <c r="D275" s="32">
        <v>32</v>
      </c>
      <c r="E275" s="32">
        <v>19</v>
      </c>
      <c r="F275" s="32">
        <v>5</v>
      </c>
      <c r="G275" s="32">
        <v>56</v>
      </c>
    </row>
    <row r="276" spans="2:7">
      <c r="B276" s="25" t="s">
        <v>464</v>
      </c>
      <c r="C276" s="32">
        <v>0</v>
      </c>
      <c r="D276" s="32">
        <v>32</v>
      </c>
      <c r="E276" s="32">
        <v>23</v>
      </c>
      <c r="F276" s="32">
        <v>9</v>
      </c>
      <c r="G276" s="32">
        <v>64</v>
      </c>
    </row>
    <row r="277" spans="2:7">
      <c r="B277" s="25" t="s">
        <v>465</v>
      </c>
      <c r="C277" s="32">
        <v>0</v>
      </c>
      <c r="D277" s="32">
        <v>21</v>
      </c>
      <c r="E277" s="32">
        <v>11</v>
      </c>
      <c r="F277" s="32">
        <v>4</v>
      </c>
      <c r="G277" s="32">
        <v>36</v>
      </c>
    </row>
    <row r="278" spans="2:7">
      <c r="B278" s="25" t="s">
        <v>466</v>
      </c>
      <c r="C278" s="32">
        <v>0</v>
      </c>
      <c r="D278" s="32">
        <v>24</v>
      </c>
      <c r="E278" s="32">
        <v>13</v>
      </c>
      <c r="F278" s="32">
        <v>5</v>
      </c>
      <c r="G278" s="32">
        <v>42</v>
      </c>
    </row>
    <row r="279" spans="2:7">
      <c r="B279" s="25" t="s">
        <v>467</v>
      </c>
      <c r="C279" s="32">
        <v>0</v>
      </c>
      <c r="D279" s="32">
        <v>28</v>
      </c>
      <c r="E279" s="32">
        <v>20</v>
      </c>
      <c r="F279" s="32">
        <v>15</v>
      </c>
      <c r="G279" s="32">
        <v>63</v>
      </c>
    </row>
    <row r="280" spans="2:7">
      <c r="B280" s="25" t="s">
        <v>468</v>
      </c>
      <c r="C280" s="32">
        <v>0</v>
      </c>
      <c r="D280" s="32">
        <v>23</v>
      </c>
      <c r="E280" s="32">
        <v>12</v>
      </c>
      <c r="F280" s="32">
        <v>13</v>
      </c>
      <c r="G280" s="32">
        <v>48</v>
      </c>
    </row>
    <row r="281" spans="2:7">
      <c r="B281" s="25" t="s">
        <v>469</v>
      </c>
      <c r="C281" s="32">
        <v>0</v>
      </c>
      <c r="D281" s="32">
        <v>22</v>
      </c>
      <c r="E281" s="32">
        <v>17</v>
      </c>
      <c r="F281" s="32">
        <v>7</v>
      </c>
      <c r="G281" s="32">
        <v>46</v>
      </c>
    </row>
    <row r="282" spans="2:7">
      <c r="B282" s="25" t="s">
        <v>470</v>
      </c>
      <c r="C282" s="32">
        <v>0</v>
      </c>
      <c r="D282" s="32">
        <v>28</v>
      </c>
      <c r="E282" s="32">
        <v>21</v>
      </c>
      <c r="F282" s="32">
        <v>7</v>
      </c>
      <c r="G282" s="32">
        <v>56</v>
      </c>
    </row>
    <row r="283" spans="2:7">
      <c r="B283" s="25" t="s">
        <v>471</v>
      </c>
      <c r="C283" s="32">
        <v>0</v>
      </c>
      <c r="D283" s="32">
        <v>34</v>
      </c>
      <c r="E283" s="32">
        <v>26</v>
      </c>
      <c r="F283" s="32">
        <v>9</v>
      </c>
      <c r="G283" s="32">
        <v>69</v>
      </c>
    </row>
    <row r="284" spans="2:7">
      <c r="B284" s="25" t="s">
        <v>472</v>
      </c>
      <c r="C284" s="32">
        <v>0</v>
      </c>
      <c r="D284" s="32">
        <v>26</v>
      </c>
      <c r="E284" s="32">
        <v>29</v>
      </c>
      <c r="F284" s="32">
        <v>7</v>
      </c>
      <c r="G284" s="32">
        <v>62</v>
      </c>
    </row>
    <row r="285" spans="2:7">
      <c r="B285" s="25" t="s">
        <v>473</v>
      </c>
      <c r="C285" s="32">
        <v>0</v>
      </c>
      <c r="D285" s="32">
        <v>25</v>
      </c>
      <c r="E285" s="32">
        <v>26</v>
      </c>
      <c r="F285" s="32">
        <v>4</v>
      </c>
      <c r="G285" s="32">
        <v>55</v>
      </c>
    </row>
    <row r="286" spans="2:7">
      <c r="B286" s="25" t="s">
        <v>474</v>
      </c>
      <c r="C286" s="32">
        <v>0</v>
      </c>
      <c r="D286" s="32">
        <v>31</v>
      </c>
      <c r="E286" s="32">
        <v>25</v>
      </c>
      <c r="F286" s="32">
        <v>10</v>
      </c>
      <c r="G286" s="32">
        <v>66</v>
      </c>
    </row>
    <row r="287" spans="2:7">
      <c r="B287" s="25" t="s">
        <v>475</v>
      </c>
      <c r="C287" s="32">
        <v>0</v>
      </c>
      <c r="D287" s="32">
        <v>35</v>
      </c>
      <c r="E287" s="32">
        <v>26</v>
      </c>
      <c r="F287" s="32">
        <v>10</v>
      </c>
      <c r="G287" s="32">
        <v>71</v>
      </c>
    </row>
    <row r="288" spans="2:7">
      <c r="B288" s="25" t="s">
        <v>476</v>
      </c>
      <c r="C288" s="32">
        <v>0</v>
      </c>
      <c r="D288" s="32">
        <v>22</v>
      </c>
      <c r="E288" s="32">
        <v>25</v>
      </c>
      <c r="F288" s="32">
        <v>4</v>
      </c>
      <c r="G288" s="32">
        <v>51</v>
      </c>
    </row>
    <row r="289" spans="2:7">
      <c r="B289" s="25" t="s">
        <v>477</v>
      </c>
      <c r="C289" s="32">
        <v>0</v>
      </c>
      <c r="D289" s="32">
        <v>23</v>
      </c>
      <c r="E289" s="32">
        <v>29</v>
      </c>
      <c r="F289" s="32">
        <v>5</v>
      </c>
      <c r="G289" s="32">
        <v>57</v>
      </c>
    </row>
    <row r="290" spans="2:7">
      <c r="B290" s="25" t="s">
        <v>478</v>
      </c>
      <c r="C290" s="32">
        <v>0</v>
      </c>
      <c r="D290" s="32">
        <v>30</v>
      </c>
      <c r="E290" s="32">
        <v>25</v>
      </c>
      <c r="F290" s="32">
        <v>5</v>
      </c>
      <c r="G290" s="32">
        <v>60</v>
      </c>
    </row>
    <row r="291" spans="2:7">
      <c r="B291" s="25" t="s">
        <v>479</v>
      </c>
      <c r="C291" s="32">
        <v>0</v>
      </c>
      <c r="D291" s="32">
        <v>20</v>
      </c>
      <c r="E291" s="32">
        <v>19</v>
      </c>
      <c r="F291" s="32">
        <v>3</v>
      </c>
      <c r="G291" s="32">
        <v>42</v>
      </c>
    </row>
    <row r="292" spans="2:7">
      <c r="B292" s="25" t="s">
        <v>480</v>
      </c>
      <c r="C292" s="32">
        <v>0</v>
      </c>
      <c r="D292" s="32">
        <v>21</v>
      </c>
      <c r="E292" s="32">
        <v>24</v>
      </c>
      <c r="F292" s="32">
        <v>3</v>
      </c>
      <c r="G292" s="32">
        <v>48</v>
      </c>
    </row>
    <row r="293" spans="2:7">
      <c r="B293" s="25" t="s">
        <v>481</v>
      </c>
      <c r="C293" s="32">
        <v>0</v>
      </c>
      <c r="D293" s="32">
        <v>27</v>
      </c>
      <c r="E293" s="32">
        <v>22</v>
      </c>
      <c r="F293" s="32">
        <v>4</v>
      </c>
      <c r="G293" s="32">
        <v>53</v>
      </c>
    </row>
    <row r="294" spans="2:7">
      <c r="B294" s="25" t="s">
        <v>482</v>
      </c>
      <c r="C294" s="32">
        <v>0</v>
      </c>
      <c r="D294" s="32">
        <v>11</v>
      </c>
      <c r="E294" s="32">
        <v>6</v>
      </c>
      <c r="F294" s="32">
        <v>0</v>
      </c>
      <c r="G294" s="32">
        <v>17</v>
      </c>
    </row>
    <row r="295" spans="2:7">
      <c r="B295" s="25" t="s">
        <v>483</v>
      </c>
      <c r="C295" s="32">
        <v>0</v>
      </c>
      <c r="D295" s="32">
        <v>6</v>
      </c>
      <c r="E295" s="32">
        <v>2</v>
      </c>
      <c r="F295" s="32">
        <v>2</v>
      </c>
      <c r="G295" s="32">
        <v>10</v>
      </c>
    </row>
    <row r="296" spans="2:7">
      <c r="B296" s="25" t="s">
        <v>484</v>
      </c>
      <c r="C296" s="32">
        <v>0</v>
      </c>
      <c r="D296" s="32">
        <f>$D$134</f>
        <v>3</v>
      </c>
      <c r="E296" s="32">
        <f>$E$134</f>
        <v>12</v>
      </c>
      <c r="F296" s="32">
        <f>$F$134</f>
        <v>0</v>
      </c>
      <c r="G296" s="32">
        <f>$G$134</f>
        <v>20</v>
      </c>
    </row>
    <row r="297" spans="2:7">
      <c r="B297" s="25" t="s">
        <v>485</v>
      </c>
      <c r="C297" s="32">
        <v>0</v>
      </c>
      <c r="D297" s="32">
        <v>7</v>
      </c>
      <c r="E297" s="32">
        <v>5</v>
      </c>
      <c r="F297" s="32">
        <v>0</v>
      </c>
      <c r="G297" s="32">
        <v>12</v>
      </c>
    </row>
    <row r="298" spans="2:7">
      <c r="B298" s="25" t="s">
        <v>486</v>
      </c>
      <c r="C298" s="32">
        <v>0</v>
      </c>
      <c r="D298" s="32">
        <v>10</v>
      </c>
      <c r="E298" s="32">
        <v>3</v>
      </c>
      <c r="F298" s="32">
        <v>0</v>
      </c>
      <c r="G298" s="32">
        <v>13</v>
      </c>
    </row>
    <row r="299" spans="2:7">
      <c r="B299" s="25" t="s">
        <v>487</v>
      </c>
      <c r="C299" s="32">
        <v>0</v>
      </c>
      <c r="D299" s="32">
        <v>6</v>
      </c>
      <c r="E299" s="32">
        <v>1</v>
      </c>
      <c r="F299" s="32">
        <v>0</v>
      </c>
      <c r="G299" s="32">
        <v>7</v>
      </c>
    </row>
    <row r="300" spans="2:7">
      <c r="B300" s="25" t="s">
        <v>488</v>
      </c>
      <c r="C300" s="32">
        <v>0</v>
      </c>
      <c r="D300" s="32">
        <v>21</v>
      </c>
      <c r="E300" s="32">
        <v>9</v>
      </c>
      <c r="F300" s="32">
        <v>5</v>
      </c>
      <c r="G300" s="32">
        <v>35</v>
      </c>
    </row>
    <row r="301" spans="2:7">
      <c r="B301" s="25" t="s">
        <v>489</v>
      </c>
      <c r="C301" s="32">
        <v>0</v>
      </c>
      <c r="D301" s="32">
        <v>21</v>
      </c>
      <c r="E301" s="32">
        <v>4</v>
      </c>
      <c r="F301" s="32">
        <v>0</v>
      </c>
      <c r="G301" s="32">
        <v>25</v>
      </c>
    </row>
    <row r="302" spans="2:7">
      <c r="B302" s="25" t="s">
        <v>490</v>
      </c>
      <c r="C302" s="32">
        <v>0</v>
      </c>
      <c r="D302" s="32">
        <v>17</v>
      </c>
      <c r="E302" s="32">
        <v>3</v>
      </c>
      <c r="F302" s="32">
        <v>1</v>
      </c>
      <c r="G302" s="32">
        <v>21</v>
      </c>
    </row>
    <row r="303" spans="2:7">
      <c r="B303" s="25" t="s">
        <v>491</v>
      </c>
      <c r="C303" s="32">
        <v>0</v>
      </c>
      <c r="D303" s="32">
        <v>23</v>
      </c>
      <c r="E303" s="32">
        <v>26</v>
      </c>
      <c r="F303" s="32">
        <v>6</v>
      </c>
      <c r="G303" s="32">
        <v>55</v>
      </c>
    </row>
    <row r="304" spans="2:7">
      <c r="B304" s="25" t="s">
        <v>492</v>
      </c>
      <c r="C304" s="32">
        <v>0</v>
      </c>
      <c r="D304" s="32">
        <v>12</v>
      </c>
      <c r="E304" s="32">
        <v>8</v>
      </c>
      <c r="F304" s="32">
        <v>0</v>
      </c>
      <c r="G304" s="32">
        <v>20</v>
      </c>
    </row>
    <row r="305" spans="2:7">
      <c r="B305" s="25" t="s">
        <v>493</v>
      </c>
      <c r="C305" s="32">
        <v>0</v>
      </c>
      <c r="D305" s="32">
        <v>13</v>
      </c>
      <c r="E305" s="32">
        <v>8</v>
      </c>
      <c r="F305" s="32">
        <v>0</v>
      </c>
      <c r="G305" s="32">
        <v>21</v>
      </c>
    </row>
    <row r="306" spans="2:7">
      <c r="B306" s="25" t="s">
        <v>494</v>
      </c>
      <c r="C306" s="32">
        <v>0</v>
      </c>
      <c r="D306" s="32">
        <v>9</v>
      </c>
      <c r="E306" s="32">
        <v>7</v>
      </c>
      <c r="F306" s="32">
        <v>0</v>
      </c>
      <c r="G306" s="32">
        <v>16</v>
      </c>
    </row>
    <row r="307" spans="2:7">
      <c r="B307" s="25" t="s">
        <v>495</v>
      </c>
      <c r="C307" s="32">
        <v>0</v>
      </c>
      <c r="D307" s="32">
        <v>15</v>
      </c>
      <c r="E307" s="32">
        <v>7</v>
      </c>
      <c r="F307" s="32">
        <v>0</v>
      </c>
      <c r="G307" s="32">
        <v>22</v>
      </c>
    </row>
    <row r="308" spans="2:7">
      <c r="B308" s="25" t="s">
        <v>496</v>
      </c>
      <c r="C308" s="32">
        <v>0</v>
      </c>
      <c r="D308" s="32">
        <v>10</v>
      </c>
      <c r="E308" s="32">
        <v>14</v>
      </c>
      <c r="F308" s="32">
        <v>0</v>
      </c>
      <c r="G308" s="32">
        <v>24</v>
      </c>
    </row>
    <row r="309" spans="2:7">
      <c r="B309" s="25" t="s">
        <v>497</v>
      </c>
      <c r="C309" s="32">
        <v>0</v>
      </c>
      <c r="D309" s="32">
        <v>21</v>
      </c>
      <c r="E309" s="32">
        <v>30</v>
      </c>
      <c r="F309" s="32">
        <v>7</v>
      </c>
      <c r="G309" s="32">
        <v>58</v>
      </c>
    </row>
    <row r="310" spans="2:7">
      <c r="B310" s="25" t="s">
        <v>498</v>
      </c>
      <c r="C310" s="32">
        <v>0</v>
      </c>
      <c r="D310" s="32">
        <v>4</v>
      </c>
      <c r="E310" s="32">
        <v>6</v>
      </c>
      <c r="F310" s="32">
        <v>0</v>
      </c>
      <c r="G310" s="32">
        <v>10</v>
      </c>
    </row>
    <row r="311" spans="2:7">
      <c r="B311" s="25" t="s">
        <v>499</v>
      </c>
      <c r="C311" s="32">
        <v>0</v>
      </c>
      <c r="D311" s="32">
        <v>6</v>
      </c>
      <c r="E311" s="32">
        <v>3</v>
      </c>
      <c r="F311" s="32">
        <v>1</v>
      </c>
      <c r="G311" s="32">
        <v>10</v>
      </c>
    </row>
    <row r="312" spans="2:7">
      <c r="B312" s="25" t="s">
        <v>500</v>
      </c>
      <c r="C312" s="32">
        <v>0</v>
      </c>
      <c r="D312" s="32">
        <v>7</v>
      </c>
      <c r="E312" s="32">
        <v>5</v>
      </c>
      <c r="F312" s="32">
        <v>1</v>
      </c>
      <c r="G312" s="32">
        <v>13</v>
      </c>
    </row>
    <row r="313" spans="2:7">
      <c r="B313" s="25" t="s">
        <v>501</v>
      </c>
      <c r="C313" s="32">
        <v>0</v>
      </c>
      <c r="D313" s="32">
        <v>9</v>
      </c>
      <c r="E313" s="32">
        <v>3</v>
      </c>
      <c r="F313" s="32">
        <v>1</v>
      </c>
      <c r="G313" s="32">
        <v>13</v>
      </c>
    </row>
    <row r="314" spans="2:7">
      <c r="B314" s="25" t="s">
        <v>502</v>
      </c>
      <c r="C314" s="32">
        <v>0</v>
      </c>
      <c r="D314" s="32">
        <v>6</v>
      </c>
      <c r="E314" s="32">
        <v>1</v>
      </c>
      <c r="F314" s="32">
        <v>2</v>
      </c>
      <c r="G314" s="32">
        <v>9</v>
      </c>
    </row>
    <row r="315" spans="2:7">
      <c r="B315" s="25" t="s">
        <v>503</v>
      </c>
      <c r="C315" s="32">
        <v>0</v>
      </c>
      <c r="D315" s="32">
        <v>8</v>
      </c>
      <c r="E315" s="32">
        <v>1</v>
      </c>
      <c r="F315" s="32">
        <v>0</v>
      </c>
      <c r="G315" s="32">
        <v>9</v>
      </c>
    </row>
    <row r="316" spans="2:7">
      <c r="B316" s="25" t="s">
        <v>504</v>
      </c>
      <c r="C316" s="32">
        <v>0</v>
      </c>
      <c r="D316" s="32">
        <v>7</v>
      </c>
      <c r="E316" s="32">
        <v>2</v>
      </c>
      <c r="F316" s="32">
        <v>0</v>
      </c>
      <c r="G316" s="32">
        <v>9</v>
      </c>
    </row>
    <row r="317" spans="2:7">
      <c r="B317" s="25" t="s">
        <v>505</v>
      </c>
      <c r="C317" s="32">
        <v>0</v>
      </c>
      <c r="D317" s="32">
        <v>7</v>
      </c>
      <c r="E317" s="32">
        <v>4</v>
      </c>
      <c r="F317" s="32">
        <v>0</v>
      </c>
      <c r="G317" s="32">
        <v>11</v>
      </c>
    </row>
    <row r="318" spans="2:7">
      <c r="B318" s="25" t="s">
        <v>506</v>
      </c>
      <c r="C318" s="32">
        <v>0</v>
      </c>
      <c r="D318" s="32">
        <v>7</v>
      </c>
      <c r="E318" s="32">
        <v>1</v>
      </c>
      <c r="F318" s="32">
        <v>0</v>
      </c>
      <c r="G318" s="32">
        <v>8</v>
      </c>
    </row>
    <row r="319" spans="2:7">
      <c r="B319" s="25" t="s">
        <v>507</v>
      </c>
      <c r="C319" s="32">
        <v>0</v>
      </c>
      <c r="D319" s="32">
        <v>13</v>
      </c>
      <c r="E319" s="32">
        <v>2</v>
      </c>
      <c r="F319" s="32">
        <v>0</v>
      </c>
      <c r="G319" s="32">
        <v>15</v>
      </c>
    </row>
    <row r="320" spans="2:7">
      <c r="B320" s="25" t="s">
        <v>508</v>
      </c>
      <c r="C320" s="32">
        <v>0</v>
      </c>
      <c r="D320" s="32">
        <v>8</v>
      </c>
      <c r="E320" s="32">
        <v>4</v>
      </c>
      <c r="F320" s="32">
        <v>1</v>
      </c>
      <c r="G320" s="32">
        <v>13</v>
      </c>
    </row>
    <row r="321" spans="2:7">
      <c r="B321" s="25" t="s">
        <v>509</v>
      </c>
      <c r="C321" s="32">
        <v>0</v>
      </c>
      <c r="D321" s="32">
        <v>8</v>
      </c>
      <c r="E321" s="32">
        <v>5</v>
      </c>
      <c r="F321" s="32">
        <v>1</v>
      </c>
      <c r="G321" s="32">
        <v>14</v>
      </c>
    </row>
    <row r="322" spans="2:7">
      <c r="B322" s="25" t="s">
        <v>510</v>
      </c>
      <c r="C322" s="32">
        <v>0</v>
      </c>
      <c r="D322" s="32">
        <v>10</v>
      </c>
      <c r="E322" s="32">
        <v>4</v>
      </c>
      <c r="F322" s="32">
        <v>0</v>
      </c>
      <c r="G322" s="32">
        <v>14</v>
      </c>
    </row>
    <row r="323" spans="2:7">
      <c r="B323" s="25" t="s">
        <v>961</v>
      </c>
      <c r="C323" s="32">
        <v>0</v>
      </c>
      <c r="D323" s="32">
        <v>10</v>
      </c>
      <c r="E323" s="32">
        <v>3</v>
      </c>
      <c r="F323" s="32">
        <v>0</v>
      </c>
      <c r="G323" s="32">
        <v>13</v>
      </c>
    </row>
    <row r="324" spans="2:7">
      <c r="B324" s="25" t="s">
        <v>963</v>
      </c>
      <c r="C324" s="32">
        <v>0</v>
      </c>
      <c r="D324" s="32">
        <v>6</v>
      </c>
      <c r="E324" s="32">
        <v>5</v>
      </c>
      <c r="F324" s="32">
        <v>0</v>
      </c>
      <c r="G324" s="32">
        <v>11</v>
      </c>
    </row>
    <row r="325" spans="2:7">
      <c r="B325" s="25" t="s">
        <v>965</v>
      </c>
      <c r="C325" s="32">
        <v>0</v>
      </c>
      <c r="D325" s="32">
        <v>7</v>
      </c>
      <c r="E325" s="32">
        <v>7</v>
      </c>
      <c r="F325" s="32">
        <v>1</v>
      </c>
      <c r="G325" s="32">
        <v>15</v>
      </c>
    </row>
    <row r="326" spans="2:7">
      <c r="B326" s="25" t="s">
        <v>967</v>
      </c>
      <c r="C326" s="32">
        <v>0</v>
      </c>
      <c r="D326" s="32">
        <v>10</v>
      </c>
      <c r="E326" s="32">
        <v>7</v>
      </c>
      <c r="F326" s="32">
        <v>0</v>
      </c>
      <c r="G326" s="32">
        <v>17</v>
      </c>
    </row>
    <row r="327" spans="2:7">
      <c r="B327" s="25" t="s">
        <v>970</v>
      </c>
      <c r="C327" s="32">
        <v>0</v>
      </c>
      <c r="D327" s="32">
        <v>12</v>
      </c>
      <c r="E327" s="32">
        <v>5</v>
      </c>
      <c r="F327" s="32">
        <v>1</v>
      </c>
      <c r="G327" s="32">
        <v>18</v>
      </c>
    </row>
    <row r="328" spans="2:7">
      <c r="B328" s="25" t="s">
        <v>972</v>
      </c>
      <c r="C328" s="32">
        <v>0</v>
      </c>
      <c r="D328" s="32">
        <v>9</v>
      </c>
      <c r="E328" s="32">
        <v>4</v>
      </c>
      <c r="F328" s="32">
        <v>0</v>
      </c>
      <c r="G328" s="32">
        <v>13</v>
      </c>
    </row>
    <row r="329" spans="2:7">
      <c r="B329" s="25" t="s">
        <v>973</v>
      </c>
      <c r="C329" s="32">
        <v>0</v>
      </c>
      <c r="D329" s="32">
        <v>13</v>
      </c>
      <c r="E329" s="32">
        <v>4</v>
      </c>
      <c r="F329" s="32">
        <v>1</v>
      </c>
      <c r="G329" s="32">
        <v>18</v>
      </c>
    </row>
    <row r="330" spans="2:7">
      <c r="B330" s="25" t="s">
        <v>976</v>
      </c>
      <c r="C330" s="32">
        <v>0</v>
      </c>
      <c r="D330" s="32">
        <v>14</v>
      </c>
      <c r="E330" s="32">
        <v>10</v>
      </c>
      <c r="F330" s="32">
        <v>2</v>
      </c>
      <c r="G330" s="32">
        <v>26</v>
      </c>
    </row>
    <row r="331" spans="2:7">
      <c r="B331" s="25" t="s">
        <v>979</v>
      </c>
      <c r="C331" s="32">
        <v>0</v>
      </c>
      <c r="D331" s="32">
        <v>19</v>
      </c>
      <c r="E331" s="32">
        <v>9</v>
      </c>
      <c r="F331" s="32">
        <f>$F$134</f>
        <v>0</v>
      </c>
      <c r="G331" s="32">
        <v>29</v>
      </c>
    </row>
    <row r="332" spans="2:7">
      <c r="B332" s="25" t="s">
        <v>981</v>
      </c>
      <c r="C332" s="32">
        <v>0</v>
      </c>
      <c r="D332" s="32">
        <v>14</v>
      </c>
      <c r="E332" s="32">
        <v>11</v>
      </c>
      <c r="F332" s="32">
        <v>1</v>
      </c>
      <c r="G332" s="32">
        <v>26</v>
      </c>
    </row>
    <row r="333" spans="2:7">
      <c r="B333" s="25" t="s">
        <v>984</v>
      </c>
      <c r="C333" s="32">
        <v>0</v>
      </c>
      <c r="D333" s="32">
        <v>15</v>
      </c>
      <c r="E333" s="32">
        <v>8</v>
      </c>
      <c r="F333" s="32">
        <v>2</v>
      </c>
      <c r="G333" s="32">
        <v>25</v>
      </c>
    </row>
    <row r="334" spans="2:7">
      <c r="B334" s="25" t="s">
        <v>986</v>
      </c>
      <c r="C334" s="32">
        <v>0</v>
      </c>
      <c r="D334" s="32">
        <v>14</v>
      </c>
      <c r="E334" s="32">
        <v>12</v>
      </c>
      <c r="F334" s="32">
        <v>0</v>
      </c>
      <c r="G334" s="32">
        <v>26</v>
      </c>
    </row>
    <row r="335" spans="2:7">
      <c r="B335" s="25" t="s">
        <v>988</v>
      </c>
      <c r="C335" s="32">
        <v>0</v>
      </c>
      <c r="D335" s="32">
        <v>14</v>
      </c>
      <c r="E335" s="32">
        <v>11</v>
      </c>
      <c r="F335" s="32">
        <v>0</v>
      </c>
      <c r="G335" s="32">
        <v>25</v>
      </c>
    </row>
    <row r="336" spans="2:7">
      <c r="B336" s="25" t="s">
        <v>990</v>
      </c>
      <c r="C336" s="32">
        <v>0</v>
      </c>
      <c r="D336" s="32">
        <v>12</v>
      </c>
      <c r="E336" s="32">
        <v>7</v>
      </c>
      <c r="F336" s="32">
        <v>0</v>
      </c>
      <c r="G336" s="32">
        <v>19</v>
      </c>
    </row>
    <row r="337" spans="2:7">
      <c r="B337" s="25" t="s">
        <v>991</v>
      </c>
      <c r="C337" s="32">
        <v>0</v>
      </c>
      <c r="D337" s="32">
        <v>6</v>
      </c>
      <c r="E337" s="32">
        <v>11</v>
      </c>
      <c r="F337" s="32">
        <v>0</v>
      </c>
      <c r="G337" s="32">
        <v>17</v>
      </c>
    </row>
    <row r="338" spans="2:7">
      <c r="B338" s="25" t="s">
        <v>994</v>
      </c>
      <c r="C338" s="32">
        <v>0</v>
      </c>
      <c r="D338" s="32">
        <v>9</v>
      </c>
      <c r="E338" s="32">
        <v>8</v>
      </c>
      <c r="F338" s="32">
        <v>2</v>
      </c>
      <c r="G338" s="32">
        <v>19</v>
      </c>
    </row>
    <row r="339" spans="2:7">
      <c r="B339" s="25" t="s">
        <v>995</v>
      </c>
      <c r="C339" s="32">
        <v>0</v>
      </c>
      <c r="D339" s="32">
        <v>15</v>
      </c>
      <c r="E339" s="32">
        <v>9</v>
      </c>
      <c r="F339" s="32">
        <v>3</v>
      </c>
      <c r="G339" s="32">
        <v>27</v>
      </c>
    </row>
    <row r="340" spans="2:7">
      <c r="B340" s="25" t="s">
        <v>997</v>
      </c>
      <c r="C340" s="32">
        <v>0</v>
      </c>
      <c r="D340" s="32">
        <v>10</v>
      </c>
      <c r="E340" s="32">
        <v>11</v>
      </c>
      <c r="F340" s="32">
        <v>2</v>
      </c>
      <c r="G340" s="32">
        <v>23</v>
      </c>
    </row>
    <row r="341" spans="2:7">
      <c r="B341" s="25" t="s">
        <v>999</v>
      </c>
      <c r="C341" s="32">
        <v>0</v>
      </c>
      <c r="D341" s="32">
        <v>11</v>
      </c>
      <c r="E341" s="32">
        <v>6</v>
      </c>
      <c r="F341" s="32">
        <v>0</v>
      </c>
      <c r="G341" s="32">
        <v>17</v>
      </c>
    </row>
    <row r="342" spans="2:7">
      <c r="B342" s="25" t="s">
        <v>1001</v>
      </c>
      <c r="C342" s="32">
        <v>0</v>
      </c>
      <c r="D342" s="32">
        <v>14</v>
      </c>
      <c r="E342" s="32">
        <v>11</v>
      </c>
      <c r="F342" s="32">
        <v>0</v>
      </c>
      <c r="G342" s="32">
        <v>25</v>
      </c>
    </row>
    <row r="343" spans="2:7">
      <c r="B343" s="25" t="s">
        <v>1002</v>
      </c>
      <c r="C343" s="32">
        <v>0</v>
      </c>
      <c r="D343" s="32">
        <v>13</v>
      </c>
      <c r="E343" s="32">
        <v>10</v>
      </c>
      <c r="F343" s="32">
        <v>0</v>
      </c>
      <c r="G343" s="32">
        <v>23</v>
      </c>
    </row>
    <row r="344" spans="2:7">
      <c r="B344" s="25" t="s">
        <v>1006</v>
      </c>
      <c r="C344" s="32">
        <v>0</v>
      </c>
      <c r="D344" s="32">
        <v>17</v>
      </c>
      <c r="E344" s="32">
        <v>6</v>
      </c>
      <c r="F344" s="32">
        <v>1</v>
      </c>
      <c r="G344" s="32">
        <v>24</v>
      </c>
    </row>
    <row r="345" spans="2:7">
      <c r="B345" s="25" t="s">
        <v>1007</v>
      </c>
      <c r="C345" s="32">
        <v>0</v>
      </c>
      <c r="D345" s="32">
        <v>18</v>
      </c>
      <c r="E345" s="32">
        <v>8</v>
      </c>
      <c r="F345" s="32">
        <v>1</v>
      </c>
      <c r="G345" s="32">
        <v>27</v>
      </c>
    </row>
    <row r="346" spans="2:7">
      <c r="B346" s="25" t="s">
        <v>1009</v>
      </c>
      <c r="C346" s="32">
        <v>0</v>
      </c>
      <c r="D346" s="32">
        <v>23</v>
      </c>
      <c r="E346" s="32">
        <v>11</v>
      </c>
      <c r="F346" s="32">
        <v>0</v>
      </c>
      <c r="G346" s="32">
        <v>34</v>
      </c>
    </row>
    <row r="347" spans="2:7">
      <c r="B347" s="25" t="s">
        <v>1011</v>
      </c>
      <c r="C347" s="32">
        <v>0</v>
      </c>
      <c r="D347" s="32">
        <v>30</v>
      </c>
      <c r="E347" s="32">
        <v>19</v>
      </c>
      <c r="F347" s="32">
        <v>1</v>
      </c>
      <c r="G347" s="32">
        <v>50</v>
      </c>
    </row>
    <row r="348" spans="2:7">
      <c r="B348" s="25" t="s">
        <v>1013</v>
      </c>
      <c r="C348" s="32">
        <v>0</v>
      </c>
      <c r="D348" s="32">
        <v>26</v>
      </c>
      <c r="E348" s="32">
        <v>14</v>
      </c>
      <c r="F348" s="32">
        <v>0</v>
      </c>
      <c r="G348" s="32">
        <v>40</v>
      </c>
    </row>
    <row r="349" spans="2:7">
      <c r="B349" s="25" t="s">
        <v>1016</v>
      </c>
      <c r="C349" s="32">
        <v>0</v>
      </c>
      <c r="D349" s="32">
        <f>$D$134</f>
        <v>3</v>
      </c>
      <c r="E349" s="32">
        <f>$E$134</f>
        <v>12</v>
      </c>
      <c r="F349" s="32">
        <f>$F$134</f>
        <v>0</v>
      </c>
      <c r="G349" s="32">
        <f>$G$134</f>
        <v>20</v>
      </c>
    </row>
    <row r="350" spans="2:7">
      <c r="B350" s="25" t="s">
        <v>1017</v>
      </c>
      <c r="C350" s="32">
        <v>0</v>
      </c>
      <c r="D350" s="32">
        <v>26</v>
      </c>
      <c r="E350" s="32">
        <v>9</v>
      </c>
      <c r="F350" s="32">
        <v>0</v>
      </c>
      <c r="G350" s="32">
        <v>35</v>
      </c>
    </row>
    <row r="351" spans="2:7">
      <c r="B351" s="25" t="s">
        <v>1020</v>
      </c>
      <c r="C351" s="32">
        <v>0</v>
      </c>
      <c r="D351" s="32">
        <v>13</v>
      </c>
      <c r="E351" s="32">
        <v>6</v>
      </c>
      <c r="F351" s="32">
        <v>3</v>
      </c>
      <c r="G351" s="32">
        <f t="shared" ref="G351:G361" si="0">C351+D351+E351+F351</f>
        <v>22</v>
      </c>
    </row>
    <row r="352" spans="2:7">
      <c r="B352" s="25" t="s">
        <v>1021</v>
      </c>
      <c r="C352" s="32">
        <v>0</v>
      </c>
      <c r="D352" s="32">
        <v>14</v>
      </c>
      <c r="E352" s="32">
        <v>14</v>
      </c>
      <c r="F352" s="32">
        <v>2</v>
      </c>
      <c r="G352" s="32">
        <f t="shared" si="0"/>
        <v>30</v>
      </c>
    </row>
    <row r="353" spans="2:7">
      <c r="B353" s="25" t="s">
        <v>1023</v>
      </c>
      <c r="C353" s="32">
        <v>0</v>
      </c>
      <c r="D353" s="32">
        <v>26</v>
      </c>
      <c r="E353" s="32">
        <v>25</v>
      </c>
      <c r="F353" s="32">
        <v>1</v>
      </c>
      <c r="G353" s="32">
        <f t="shared" si="0"/>
        <v>52</v>
      </c>
    </row>
    <row r="354" spans="2:7">
      <c r="B354" s="25" t="s">
        <v>1026</v>
      </c>
      <c r="C354" s="32">
        <v>0</v>
      </c>
      <c r="D354" s="32">
        <v>26</v>
      </c>
      <c r="E354" s="32">
        <v>25</v>
      </c>
      <c r="F354" s="32">
        <v>1</v>
      </c>
      <c r="G354" s="32">
        <f t="shared" si="0"/>
        <v>52</v>
      </c>
    </row>
    <row r="355" spans="2:7">
      <c r="B355" s="25" t="s">
        <v>1027</v>
      </c>
      <c r="C355" s="32">
        <v>0</v>
      </c>
      <c r="D355" s="32">
        <v>22</v>
      </c>
      <c r="E355" s="32">
        <v>24</v>
      </c>
      <c r="F355" s="32">
        <v>6</v>
      </c>
      <c r="G355" s="32">
        <f t="shared" si="0"/>
        <v>52</v>
      </c>
    </row>
    <row r="356" spans="2:7">
      <c r="B356" s="25" t="s">
        <v>1029</v>
      </c>
      <c r="C356" s="32">
        <v>0</v>
      </c>
      <c r="D356" s="32">
        <v>22</v>
      </c>
      <c r="E356" s="32">
        <v>26</v>
      </c>
      <c r="F356" s="32">
        <v>11</v>
      </c>
      <c r="G356" s="32">
        <f t="shared" si="0"/>
        <v>59</v>
      </c>
    </row>
    <row r="357" spans="2:7">
      <c r="B357" s="25" t="s">
        <v>1031</v>
      </c>
      <c r="C357" s="32">
        <v>0</v>
      </c>
      <c r="D357" s="32">
        <v>16</v>
      </c>
      <c r="E357" s="32">
        <v>29</v>
      </c>
      <c r="F357" s="32">
        <v>10</v>
      </c>
      <c r="G357" s="32">
        <f t="shared" si="0"/>
        <v>55</v>
      </c>
    </row>
    <row r="358" spans="2:7">
      <c r="B358" s="25" t="s">
        <v>1033</v>
      </c>
      <c r="C358" s="32">
        <v>0</v>
      </c>
      <c r="D358" s="32">
        <v>16</v>
      </c>
      <c r="E358" s="32">
        <v>29</v>
      </c>
      <c r="F358" s="32">
        <v>10</v>
      </c>
      <c r="G358" s="32">
        <f t="shared" si="0"/>
        <v>55</v>
      </c>
    </row>
    <row r="359" spans="2:7">
      <c r="B359" s="25" t="s">
        <v>1035</v>
      </c>
      <c r="C359" s="32">
        <v>0</v>
      </c>
      <c r="D359" s="32">
        <v>25</v>
      </c>
      <c r="E359" s="32">
        <v>33</v>
      </c>
      <c r="F359" s="32">
        <v>3</v>
      </c>
      <c r="G359" s="32">
        <f t="shared" si="0"/>
        <v>61</v>
      </c>
    </row>
    <row r="360" spans="2:7">
      <c r="B360" s="25" t="s">
        <v>1037</v>
      </c>
      <c r="C360" s="32">
        <v>0</v>
      </c>
      <c r="D360" s="32">
        <v>21</v>
      </c>
      <c r="E360" s="32">
        <v>33</v>
      </c>
      <c r="F360" s="32">
        <v>2</v>
      </c>
      <c r="G360" s="32">
        <f t="shared" si="0"/>
        <v>56</v>
      </c>
    </row>
    <row r="361" spans="2:7">
      <c r="B361" s="25" t="s">
        <v>1039</v>
      </c>
      <c r="C361" s="32">
        <v>0</v>
      </c>
      <c r="D361" s="32">
        <v>30</v>
      </c>
      <c r="E361" s="32">
        <v>36</v>
      </c>
      <c r="F361" s="32">
        <v>4</v>
      </c>
      <c r="G361" s="32">
        <f t="shared" si="0"/>
        <v>70</v>
      </c>
    </row>
    <row r="362" spans="2:7">
      <c r="B362" s="25" t="s">
        <v>1041</v>
      </c>
      <c r="C362" s="32">
        <v>0</v>
      </c>
      <c r="D362" s="32">
        <v>23</v>
      </c>
      <c r="E362" s="32">
        <v>25</v>
      </c>
      <c r="F362" s="32">
        <v>6</v>
      </c>
      <c r="G362" s="32">
        <v>54</v>
      </c>
    </row>
    <row r="363" spans="2:7">
      <c r="B363" s="25" t="s">
        <v>1044</v>
      </c>
      <c r="C363" s="32">
        <v>0</v>
      </c>
      <c r="D363" s="32">
        <v>23</v>
      </c>
      <c r="E363" s="32">
        <v>25</v>
      </c>
      <c r="F363" s="32">
        <v>5</v>
      </c>
      <c r="G363" s="32">
        <v>53</v>
      </c>
    </row>
    <row r="364" spans="2:7">
      <c r="B364" s="25" t="s">
        <v>1047</v>
      </c>
      <c r="C364" s="32">
        <v>0</v>
      </c>
      <c r="D364" s="32">
        <v>21</v>
      </c>
      <c r="E364" s="32">
        <v>21</v>
      </c>
      <c r="F364" s="32">
        <v>3</v>
      </c>
      <c r="G364" s="32">
        <v>45</v>
      </c>
    </row>
    <row r="365" spans="2:7">
      <c r="B365" s="25" t="s">
        <v>1050</v>
      </c>
      <c r="C365" s="32">
        <v>0</v>
      </c>
      <c r="D365" s="32">
        <v>38</v>
      </c>
      <c r="E365" s="32">
        <v>18</v>
      </c>
      <c r="F365" s="32">
        <v>5</v>
      </c>
      <c r="G365" s="32">
        <v>61</v>
      </c>
    </row>
    <row r="366" spans="2:7">
      <c r="B366" s="25" t="s">
        <v>1052</v>
      </c>
      <c r="C366" s="32">
        <v>0</v>
      </c>
      <c r="D366" s="32">
        <v>38</v>
      </c>
      <c r="E366" s="32">
        <v>18</v>
      </c>
      <c r="F366" s="32">
        <v>5</v>
      </c>
      <c r="G366" s="32">
        <v>61</v>
      </c>
    </row>
    <row r="367" spans="2:7">
      <c r="B367" s="25" t="s">
        <v>1056</v>
      </c>
      <c r="C367" s="32">
        <v>0</v>
      </c>
      <c r="D367" s="32">
        <v>33</v>
      </c>
      <c r="E367" s="32">
        <v>15</v>
      </c>
      <c r="F367" s="32">
        <v>5</v>
      </c>
      <c r="G367" s="32">
        <v>53</v>
      </c>
    </row>
    <row r="368" spans="2:7">
      <c r="B368" s="25" t="s">
        <v>1059</v>
      </c>
      <c r="C368" s="32">
        <v>0</v>
      </c>
      <c r="D368" s="32">
        <v>30</v>
      </c>
      <c r="E368" s="32">
        <v>19</v>
      </c>
      <c r="F368" s="32">
        <v>5</v>
      </c>
      <c r="G368" s="32">
        <v>54</v>
      </c>
    </row>
    <row r="369" spans="2:7">
      <c r="B369" s="25" t="s">
        <v>1062</v>
      </c>
      <c r="C369" s="32">
        <v>0</v>
      </c>
      <c r="D369" s="32">
        <v>31</v>
      </c>
      <c r="E369" s="32">
        <v>25</v>
      </c>
      <c r="F369" s="32">
        <v>5</v>
      </c>
      <c r="G369" s="32">
        <v>61</v>
      </c>
    </row>
    <row r="370" spans="2:7">
      <c r="B370" s="25" t="s">
        <v>1065</v>
      </c>
      <c r="C370" s="32">
        <v>0</v>
      </c>
      <c r="D370" s="32">
        <v>20</v>
      </c>
      <c r="E370" s="32">
        <v>22</v>
      </c>
      <c r="F370" s="32">
        <v>4</v>
      </c>
      <c r="G370" s="32">
        <v>46</v>
      </c>
    </row>
    <row r="371" spans="2:7">
      <c r="B371" s="25" t="s">
        <v>1077</v>
      </c>
      <c r="C371" s="32">
        <v>1</v>
      </c>
      <c r="D371" s="32">
        <v>21</v>
      </c>
      <c r="E371" s="32">
        <v>18</v>
      </c>
      <c r="F371" s="32">
        <v>1</v>
      </c>
      <c r="G371" s="32">
        <v>41</v>
      </c>
    </row>
    <row r="372" spans="2:7">
      <c r="B372" s="25" t="s">
        <v>1081</v>
      </c>
      <c r="C372" s="32">
        <v>1</v>
      </c>
      <c r="D372" s="32">
        <v>27</v>
      </c>
      <c r="E372" s="32">
        <v>11</v>
      </c>
      <c r="F372" s="32">
        <v>0</v>
      </c>
      <c r="G372" s="32">
        <v>39</v>
      </c>
    </row>
    <row r="373" spans="2:7">
      <c r="B373" s="25" t="s">
        <v>1084</v>
      </c>
      <c r="C373" s="32">
        <v>1</v>
      </c>
      <c r="D373" s="32">
        <v>14</v>
      </c>
      <c r="E373" s="32">
        <v>14</v>
      </c>
      <c r="F373" s="32">
        <v>0</v>
      </c>
      <c r="G373" s="32">
        <v>29</v>
      </c>
    </row>
    <row r="374" spans="2:7">
      <c r="B374" s="25" t="s">
        <v>1086</v>
      </c>
      <c r="C374" s="32">
        <v>2</v>
      </c>
      <c r="D374" s="32">
        <v>15</v>
      </c>
      <c r="E374" s="32">
        <v>17</v>
      </c>
      <c r="F374" s="32">
        <v>0</v>
      </c>
      <c r="G374" s="32">
        <v>34</v>
      </c>
    </row>
    <row r="375" spans="2:7">
      <c r="B375" s="25" t="s">
        <v>1089</v>
      </c>
      <c r="C375" s="32">
        <v>4</v>
      </c>
      <c r="D375" s="32">
        <v>18</v>
      </c>
      <c r="E375" s="32">
        <v>21</v>
      </c>
      <c r="F375" s="32">
        <v>0</v>
      </c>
      <c r="G375" s="32">
        <v>43</v>
      </c>
    </row>
    <row r="376" spans="2:7">
      <c r="B376" s="25" t="s">
        <v>1092</v>
      </c>
      <c r="C376" s="32">
        <v>10</v>
      </c>
      <c r="D376" s="32">
        <v>10</v>
      </c>
      <c r="E376" s="32">
        <v>18</v>
      </c>
      <c r="F376" s="32">
        <v>0</v>
      </c>
      <c r="G376" s="32">
        <v>38</v>
      </c>
    </row>
    <row r="377" spans="2:7">
      <c r="B377" s="25" t="s">
        <v>1095</v>
      </c>
      <c r="C377" s="32">
        <v>3</v>
      </c>
      <c r="D377" s="32">
        <v>19</v>
      </c>
      <c r="E377" s="32">
        <v>8</v>
      </c>
      <c r="F377" s="32">
        <v>1</v>
      </c>
      <c r="G377" s="32">
        <v>31</v>
      </c>
    </row>
    <row r="378" spans="2:7">
      <c r="B378" s="25" t="s">
        <v>1113</v>
      </c>
      <c r="C378" s="32">
        <v>7</v>
      </c>
      <c r="D378" s="32">
        <v>12</v>
      </c>
      <c r="E378" s="32">
        <v>21</v>
      </c>
      <c r="F378" s="32">
        <v>0</v>
      </c>
      <c r="G378" s="32">
        <v>40</v>
      </c>
    </row>
    <row r="379" spans="2:7">
      <c r="B379" s="25" t="s">
        <v>1116</v>
      </c>
      <c r="C379" s="32">
        <v>10</v>
      </c>
      <c r="D379" s="32">
        <v>14</v>
      </c>
      <c r="E379" s="32">
        <v>9</v>
      </c>
      <c r="F379" s="32">
        <v>1</v>
      </c>
      <c r="G379" s="32">
        <v>34</v>
      </c>
    </row>
    <row r="380" spans="2:7">
      <c r="B380" s="25" t="s">
        <v>1119</v>
      </c>
      <c r="C380" s="32">
        <v>11</v>
      </c>
      <c r="D380" s="32">
        <v>7</v>
      </c>
      <c r="E380" s="32">
        <v>5</v>
      </c>
      <c r="F380" s="32">
        <v>0</v>
      </c>
      <c r="G380" s="32">
        <v>23</v>
      </c>
    </row>
    <row r="381" spans="2:7">
      <c r="B381" s="25" t="s">
        <v>1122</v>
      </c>
      <c r="C381" s="32">
        <v>13</v>
      </c>
      <c r="D381" s="32">
        <v>6</v>
      </c>
      <c r="E381" s="32">
        <v>6</v>
      </c>
      <c r="F381" s="32">
        <v>0</v>
      </c>
      <c r="G381" s="32">
        <v>25</v>
      </c>
    </row>
    <row r="382" spans="2:7">
      <c r="B382" s="25" t="s">
        <v>1125</v>
      </c>
      <c r="C382" s="32">
        <v>10</v>
      </c>
      <c r="D382" s="32">
        <v>2</v>
      </c>
      <c r="E382" s="32">
        <v>8</v>
      </c>
      <c r="F382" s="32">
        <v>0</v>
      </c>
      <c r="G382" s="32">
        <v>20</v>
      </c>
    </row>
    <row r="383" spans="2:7">
      <c r="B383" s="25" t="s">
        <v>1129</v>
      </c>
      <c r="C383" s="32">
        <v>10</v>
      </c>
      <c r="D383" s="32">
        <v>2</v>
      </c>
      <c r="E383" s="32">
        <v>8</v>
      </c>
      <c r="F383" s="32">
        <v>0</v>
      </c>
      <c r="G383" s="32">
        <v>20</v>
      </c>
    </row>
    <row r="384" spans="2:7">
      <c r="B384" s="25" t="s">
        <v>1131</v>
      </c>
      <c r="C384" s="32">
        <v>10</v>
      </c>
      <c r="D384" s="32">
        <v>2</v>
      </c>
      <c r="E384" s="32">
        <v>8</v>
      </c>
      <c r="F384" s="32">
        <v>0</v>
      </c>
      <c r="G384" s="32">
        <v>20</v>
      </c>
    </row>
    <row r="385" spans="1:7">
      <c r="B385" s="25" t="s">
        <v>1133</v>
      </c>
      <c r="C385" s="32">
        <v>8</v>
      </c>
      <c r="D385" s="32">
        <v>9</v>
      </c>
      <c r="E385" s="32">
        <v>10</v>
      </c>
      <c r="F385" s="32">
        <v>0</v>
      </c>
      <c r="G385" s="32">
        <v>27</v>
      </c>
    </row>
    <row r="386" spans="1:7">
      <c r="B386" s="25" t="s">
        <v>1137</v>
      </c>
      <c r="C386" s="32">
        <v>8</v>
      </c>
      <c r="D386" s="32">
        <v>9</v>
      </c>
      <c r="E386" s="32">
        <v>10</v>
      </c>
      <c r="F386" s="32">
        <v>0</v>
      </c>
      <c r="G386" s="32">
        <v>27</v>
      </c>
    </row>
    <row r="387" spans="1:7">
      <c r="B387" s="25" t="s">
        <v>1140</v>
      </c>
      <c r="C387" s="32">
        <v>7</v>
      </c>
      <c r="D387" s="32">
        <v>13</v>
      </c>
      <c r="E387" s="32">
        <v>15</v>
      </c>
      <c r="F387" s="32">
        <v>0</v>
      </c>
      <c r="G387" s="32">
        <v>35</v>
      </c>
    </row>
    <row r="388" spans="1:7">
      <c r="B388" s="25" t="s">
        <v>1143</v>
      </c>
      <c r="C388" s="32">
        <v>28</v>
      </c>
      <c r="D388" s="32">
        <v>9</v>
      </c>
      <c r="E388" s="32">
        <v>2</v>
      </c>
      <c r="F388" s="32">
        <v>0</v>
      </c>
      <c r="G388" s="32">
        <v>39</v>
      </c>
    </row>
    <row r="389" spans="1:7">
      <c r="B389" s="25" t="s">
        <v>1146</v>
      </c>
      <c r="C389" s="32">
        <v>16</v>
      </c>
      <c r="D389" s="32">
        <v>10</v>
      </c>
      <c r="E389" s="32">
        <v>5</v>
      </c>
      <c r="F389" s="32">
        <v>0</v>
      </c>
      <c r="G389" s="32">
        <v>31</v>
      </c>
    </row>
    <row r="390" spans="1:7">
      <c r="B390" s="25" t="s">
        <v>1153</v>
      </c>
      <c r="C390" s="32">
        <v>17</v>
      </c>
      <c r="D390" s="32">
        <v>12</v>
      </c>
      <c r="E390" s="32">
        <v>7</v>
      </c>
      <c r="F390" s="32">
        <v>0</v>
      </c>
      <c r="G390" s="32">
        <v>36</v>
      </c>
    </row>
    <row r="391" spans="1:7">
      <c r="B391" s="25" t="s">
        <v>1161</v>
      </c>
      <c r="C391" s="32">
        <v>12</v>
      </c>
      <c r="D391" s="32">
        <v>9</v>
      </c>
      <c r="E391" s="32">
        <v>8</v>
      </c>
      <c r="F391" s="32">
        <v>1</v>
      </c>
      <c r="G391" s="32">
        <v>36</v>
      </c>
    </row>
    <row r="392" spans="1:7">
      <c r="B392" s="25" t="s">
        <v>1171</v>
      </c>
      <c r="C392" s="32">
        <v>11</v>
      </c>
      <c r="D392" s="32">
        <v>12</v>
      </c>
      <c r="E392" s="32">
        <v>1</v>
      </c>
      <c r="F392" s="32">
        <v>0</v>
      </c>
      <c r="G392" s="32">
        <v>24</v>
      </c>
    </row>
    <row r="393" spans="1:7">
      <c r="B393" s="25" t="s">
        <v>1176</v>
      </c>
      <c r="C393" s="32">
        <v>3</v>
      </c>
      <c r="D393" s="32">
        <v>6</v>
      </c>
      <c r="E393" s="32">
        <v>1</v>
      </c>
      <c r="F393" s="32">
        <v>0</v>
      </c>
      <c r="G393" s="32">
        <v>10</v>
      </c>
    </row>
    <row r="394" spans="1:7">
      <c r="B394" s="25" t="s">
        <v>1179</v>
      </c>
      <c r="C394" s="32">
        <v>13</v>
      </c>
      <c r="D394" s="32">
        <v>5</v>
      </c>
      <c r="E394" s="32">
        <v>3</v>
      </c>
      <c r="F394" s="32">
        <v>0</v>
      </c>
      <c r="G394" s="32">
        <v>21</v>
      </c>
    </row>
    <row r="395" spans="1:7">
      <c r="B395" s="25" t="s">
        <v>1181</v>
      </c>
      <c r="C395" s="32">
        <v>14</v>
      </c>
      <c r="D395" s="32">
        <v>7</v>
      </c>
      <c r="E395" s="32">
        <v>3</v>
      </c>
      <c r="F395" s="32">
        <v>0</v>
      </c>
      <c r="G395" s="32">
        <v>24</v>
      </c>
    </row>
    <row r="396" spans="1:7">
      <c r="B396" s="25" t="s">
        <v>1186</v>
      </c>
      <c r="C396" s="32">
        <v>11</v>
      </c>
      <c r="D396" s="32">
        <v>6</v>
      </c>
      <c r="E396" s="32">
        <v>10</v>
      </c>
      <c r="F396" s="32">
        <v>0</v>
      </c>
      <c r="G396" s="32">
        <v>27</v>
      </c>
    </row>
    <row r="397" spans="1:7">
      <c r="B397" s="25" t="s">
        <v>1188</v>
      </c>
      <c r="C397" s="32">
        <v>8</v>
      </c>
      <c r="D397" s="32">
        <v>9</v>
      </c>
      <c r="E397" s="32">
        <v>6</v>
      </c>
      <c r="F397" s="32">
        <v>0</v>
      </c>
      <c r="G397" s="32">
        <v>23</v>
      </c>
    </row>
    <row r="398" spans="1:7">
      <c r="B398" s="25" t="s">
        <v>1193</v>
      </c>
      <c r="C398" s="32">
        <v>2</v>
      </c>
      <c r="D398" s="32">
        <v>8</v>
      </c>
      <c r="E398" s="32">
        <v>3</v>
      </c>
      <c r="F398" s="32">
        <v>0</v>
      </c>
      <c r="G398" s="32">
        <v>13</v>
      </c>
    </row>
    <row r="399" spans="1:7">
      <c r="B399" s="25" t="s">
        <v>1196</v>
      </c>
      <c r="C399" s="32">
        <v>7</v>
      </c>
      <c r="D399" s="32">
        <v>10</v>
      </c>
      <c r="E399" s="32">
        <v>5</v>
      </c>
      <c r="F399" s="32">
        <v>0</v>
      </c>
      <c r="G399" s="32">
        <v>22</v>
      </c>
    </row>
    <row r="400" spans="1:7">
      <c r="A400" s="341"/>
      <c r="B400" s="25" t="s">
        <v>1199</v>
      </c>
      <c r="C400" s="32">
        <v>6</v>
      </c>
      <c r="D400" s="32">
        <v>8</v>
      </c>
      <c r="E400" s="32">
        <v>3</v>
      </c>
      <c r="F400" s="32">
        <v>0</v>
      </c>
      <c r="G400" s="32">
        <v>17</v>
      </c>
    </row>
    <row r="401" spans="1:7">
      <c r="A401" s="341"/>
      <c r="B401" s="25" t="s">
        <v>1203</v>
      </c>
      <c r="C401" s="32">
        <v>2</v>
      </c>
      <c r="D401" s="32">
        <v>3</v>
      </c>
      <c r="E401" s="32">
        <v>6</v>
      </c>
      <c r="F401" s="32">
        <v>0</v>
      </c>
      <c r="G401" s="32">
        <v>11</v>
      </c>
    </row>
    <row r="402" spans="1:7">
      <c r="A402" s="341"/>
      <c r="B402" s="25" t="s">
        <v>1206</v>
      </c>
      <c r="C402" s="32">
        <v>5</v>
      </c>
      <c r="D402" s="32">
        <v>3</v>
      </c>
      <c r="E402" s="32">
        <v>2</v>
      </c>
      <c r="F402" s="32">
        <v>0</v>
      </c>
      <c r="G402" s="32">
        <v>10</v>
      </c>
    </row>
    <row r="403" spans="1:7">
      <c r="A403" s="358"/>
      <c r="B403" s="25" t="s">
        <v>1208</v>
      </c>
      <c r="C403" s="32">
        <v>3</v>
      </c>
      <c r="D403" s="32">
        <v>6</v>
      </c>
      <c r="E403" s="32">
        <v>6</v>
      </c>
      <c r="F403" s="32">
        <v>1</v>
      </c>
      <c r="G403" s="32">
        <v>16</v>
      </c>
    </row>
    <row r="404" spans="1:7">
      <c r="A404" s="358"/>
      <c r="B404" s="25" t="s">
        <v>1213</v>
      </c>
      <c r="C404" s="32">
        <v>5</v>
      </c>
      <c r="D404" s="32">
        <v>4</v>
      </c>
      <c r="E404" s="32">
        <v>8</v>
      </c>
      <c r="F404" s="32">
        <v>0</v>
      </c>
      <c r="G404" s="32">
        <v>17</v>
      </c>
    </row>
    <row r="405" spans="1:7">
      <c r="A405" s="358"/>
      <c r="B405" s="25" t="s">
        <v>1214</v>
      </c>
      <c r="C405" s="32">
        <v>6</v>
      </c>
      <c r="D405" s="32">
        <v>5</v>
      </c>
      <c r="E405" s="32">
        <v>2</v>
      </c>
      <c r="F405" s="32">
        <v>0</v>
      </c>
      <c r="G405" s="32">
        <v>13</v>
      </c>
    </row>
    <row r="406" spans="1:7">
      <c r="A406" s="358"/>
      <c r="B406" s="25" t="s">
        <v>1217</v>
      </c>
      <c r="C406" s="32">
        <v>3</v>
      </c>
      <c r="D406" s="32">
        <v>1</v>
      </c>
      <c r="E406" s="32">
        <v>6</v>
      </c>
      <c r="F406" s="32">
        <v>0</v>
      </c>
      <c r="G406" s="32">
        <v>10</v>
      </c>
    </row>
    <row r="407" spans="1:7">
      <c r="A407" s="358"/>
      <c r="B407" s="25" t="s">
        <v>1221</v>
      </c>
      <c r="C407" s="32">
        <v>4</v>
      </c>
      <c r="D407" s="32">
        <v>2</v>
      </c>
      <c r="E407" s="32">
        <v>7</v>
      </c>
      <c r="F407" s="32">
        <v>0</v>
      </c>
      <c r="G407" s="32">
        <v>13</v>
      </c>
    </row>
    <row r="408" spans="1:7">
      <c r="A408" s="358"/>
      <c r="B408" s="25" t="s">
        <v>1224</v>
      </c>
      <c r="C408" s="32">
        <v>3</v>
      </c>
      <c r="D408" s="32">
        <v>8</v>
      </c>
      <c r="E408" s="32">
        <v>7</v>
      </c>
      <c r="F408" s="32">
        <v>2</v>
      </c>
      <c r="G408" s="32">
        <v>20</v>
      </c>
    </row>
    <row r="409" spans="1:7">
      <c r="A409" s="358"/>
      <c r="B409" s="25" t="s">
        <v>1228</v>
      </c>
      <c r="C409" s="32">
        <v>3</v>
      </c>
      <c r="D409" s="32">
        <v>8</v>
      </c>
      <c r="E409" s="32">
        <v>7</v>
      </c>
      <c r="F409" s="32">
        <v>2</v>
      </c>
      <c r="G409" s="32">
        <v>20</v>
      </c>
    </row>
    <row r="410" spans="1:7">
      <c r="A410" s="358"/>
      <c r="B410" s="368" t="s">
        <v>1231</v>
      </c>
      <c r="C410" s="32">
        <v>7</v>
      </c>
      <c r="D410" s="32">
        <v>7</v>
      </c>
      <c r="E410" s="32">
        <v>8</v>
      </c>
      <c r="F410" s="32">
        <v>3</v>
      </c>
      <c r="G410" s="32">
        <v>25</v>
      </c>
    </row>
    <row r="411" spans="1:7">
      <c r="A411" s="358"/>
      <c r="B411" s="368" t="s">
        <v>1234</v>
      </c>
      <c r="C411" s="32">
        <v>6</v>
      </c>
      <c r="D411" s="32">
        <v>5</v>
      </c>
      <c r="E411" s="32">
        <v>4</v>
      </c>
      <c r="F411" s="32">
        <v>5</v>
      </c>
      <c r="G411" s="32">
        <v>20</v>
      </c>
    </row>
    <row r="412" spans="1:7">
      <c r="A412" s="358"/>
      <c r="B412" s="368" t="s">
        <v>1238</v>
      </c>
      <c r="C412" s="32">
        <v>6</v>
      </c>
      <c r="D412" s="32">
        <v>8</v>
      </c>
      <c r="E412" s="32">
        <v>6</v>
      </c>
      <c r="F412" s="32">
        <v>2</v>
      </c>
      <c r="G412" s="32">
        <v>22</v>
      </c>
    </row>
    <row r="413" spans="1:7">
      <c r="A413" s="358"/>
      <c r="B413" s="368" t="s">
        <v>1241</v>
      </c>
      <c r="C413" s="32">
        <v>3</v>
      </c>
      <c r="D413" s="32">
        <v>6</v>
      </c>
      <c r="E413" s="32">
        <v>8</v>
      </c>
      <c r="F413" s="32">
        <v>0</v>
      </c>
      <c r="G413" s="32">
        <v>17</v>
      </c>
    </row>
    <row r="414" spans="1:7">
      <c r="A414" s="358"/>
      <c r="B414" s="368" t="s">
        <v>1244</v>
      </c>
      <c r="C414" s="32">
        <v>4</v>
      </c>
      <c r="D414" s="32">
        <v>7</v>
      </c>
      <c r="E414" s="32">
        <v>9</v>
      </c>
      <c r="F414" s="32">
        <v>1</v>
      </c>
      <c r="G414" s="32">
        <v>21</v>
      </c>
    </row>
    <row r="415" spans="1:7">
      <c r="A415" s="358"/>
      <c r="B415" s="368" t="s">
        <v>1247</v>
      </c>
      <c r="C415" s="32">
        <v>3</v>
      </c>
      <c r="D415" s="32">
        <v>7</v>
      </c>
      <c r="E415" s="32">
        <v>8</v>
      </c>
      <c r="F415" s="32">
        <v>1</v>
      </c>
      <c r="G415" s="32">
        <v>19</v>
      </c>
    </row>
    <row r="416" spans="1:7">
      <c r="A416" s="358"/>
      <c r="B416" s="368" t="s">
        <v>1249</v>
      </c>
      <c r="C416" s="32">
        <v>6</v>
      </c>
      <c r="D416" s="32">
        <v>1</v>
      </c>
      <c r="E416" s="32">
        <v>3</v>
      </c>
      <c r="F416" s="32">
        <v>1</v>
      </c>
      <c r="G416" s="32">
        <v>11</v>
      </c>
    </row>
    <row r="417" spans="1:7">
      <c r="A417" s="358"/>
      <c r="B417" s="368" t="s">
        <v>1251</v>
      </c>
      <c r="C417" s="32">
        <v>6</v>
      </c>
      <c r="D417" s="32">
        <v>7</v>
      </c>
      <c r="E417" s="32">
        <v>9</v>
      </c>
      <c r="F417" s="32">
        <v>1</v>
      </c>
      <c r="G417" s="32">
        <v>23</v>
      </c>
    </row>
    <row r="418" spans="1:7">
      <c r="A418" s="358"/>
      <c r="B418" s="368" t="s">
        <v>1253</v>
      </c>
      <c r="C418" s="32">
        <v>6</v>
      </c>
      <c r="D418" s="32">
        <v>8</v>
      </c>
      <c r="E418" s="32">
        <v>13</v>
      </c>
      <c r="F418" s="32">
        <v>2</v>
      </c>
      <c r="G418" s="32">
        <v>29</v>
      </c>
    </row>
    <row r="419" spans="1:7">
      <c r="A419" s="358"/>
      <c r="B419" s="368" t="s">
        <v>1255</v>
      </c>
      <c r="C419" s="32">
        <v>0</v>
      </c>
      <c r="D419" s="32">
        <v>14</v>
      </c>
      <c r="E419" s="32">
        <v>15</v>
      </c>
      <c r="F419" s="32">
        <v>1</v>
      </c>
      <c r="G419" s="32">
        <v>30</v>
      </c>
    </row>
    <row r="420" spans="1:7">
      <c r="A420" s="358"/>
      <c r="B420" s="368" t="s">
        <v>1257</v>
      </c>
      <c r="C420" s="32">
        <v>6</v>
      </c>
      <c r="D420" s="32">
        <v>6</v>
      </c>
      <c r="E420" s="32">
        <v>8</v>
      </c>
      <c r="F420" s="32">
        <v>1</v>
      </c>
      <c r="G420" s="32">
        <v>21</v>
      </c>
    </row>
    <row r="421" spans="1:7">
      <c r="A421" s="384"/>
      <c r="B421" s="389" t="s">
        <v>1259</v>
      </c>
      <c r="C421" s="390">
        <v>8</v>
      </c>
      <c r="D421" s="390">
        <v>8</v>
      </c>
      <c r="E421" s="390">
        <v>15</v>
      </c>
      <c r="F421" s="390">
        <v>0</v>
      </c>
      <c r="G421" s="390">
        <v>31</v>
      </c>
    </row>
    <row r="422" spans="1:7">
      <c r="A422" s="384"/>
      <c r="B422" s="389" t="s">
        <v>1262</v>
      </c>
      <c r="C422" s="390">
        <v>7</v>
      </c>
      <c r="D422" s="390">
        <v>4</v>
      </c>
      <c r="E422" s="390">
        <v>15</v>
      </c>
      <c r="F422" s="390">
        <v>0</v>
      </c>
      <c r="G422" s="390">
        <v>26</v>
      </c>
    </row>
    <row r="423" spans="1:7">
      <c r="A423" s="384"/>
      <c r="B423" s="389" t="s">
        <v>1263</v>
      </c>
      <c r="C423" s="390">
        <v>7</v>
      </c>
      <c r="D423" s="390">
        <v>2</v>
      </c>
      <c r="E423" s="390">
        <v>11</v>
      </c>
      <c r="F423" s="390">
        <v>0</v>
      </c>
      <c r="G423" s="390">
        <v>20</v>
      </c>
    </row>
    <row r="424" spans="1:7">
      <c r="A424" s="384"/>
      <c r="B424" s="389" t="s">
        <v>1267</v>
      </c>
      <c r="C424" s="390">
        <f>$C$134</f>
        <v>5</v>
      </c>
      <c r="D424" s="390">
        <f>$D$134</f>
        <v>3</v>
      </c>
      <c r="E424" s="390">
        <f>$E$134</f>
        <v>12</v>
      </c>
      <c r="F424" s="390">
        <f>$F$134</f>
        <v>0</v>
      </c>
      <c r="G424" s="390">
        <f>$G$134</f>
        <v>20</v>
      </c>
    </row>
    <row r="426" spans="1:7">
      <c r="B426" s="33" t="s">
        <v>511</v>
      </c>
      <c r="C426" s="34">
        <f>SUM(C424-C423)/C423</f>
        <v>-0.2857142857142857</v>
      </c>
      <c r="D426" s="34">
        <f>SUM(D424-D423)/D423</f>
        <v>0.5</v>
      </c>
      <c r="E426" s="34">
        <f t="shared" ref="E426:G426" si="1">SUM(E424-E423)/E423</f>
        <v>9.0909090909090912E-2</v>
      </c>
      <c r="F426" s="34" t="e">
        <f t="shared" si="1"/>
        <v>#DIV/0!</v>
      </c>
      <c r="G426" s="34">
        <f t="shared" si="1"/>
        <v>0</v>
      </c>
    </row>
    <row r="427" spans="1:7">
      <c r="B427" s="33" t="s">
        <v>512</v>
      </c>
      <c r="C427" s="34">
        <f>SUM(C424-C421)/C421</f>
        <v>-0.375</v>
      </c>
      <c r="D427" s="34">
        <f t="shared" ref="D427:F427" si="2">SUM(D424-D421)/D421</f>
        <v>-0.625</v>
      </c>
      <c r="E427" s="34">
        <f t="shared" si="2"/>
        <v>-0.2</v>
      </c>
      <c r="F427" s="34" t="e">
        <f t="shared" si="2"/>
        <v>#DIV/0!</v>
      </c>
      <c r="G427" s="34">
        <f>SUM(G424-G421)/G421</f>
        <v>-0.35483870967741937</v>
      </c>
    </row>
    <row r="430" spans="1:7" ht="34.5">
      <c r="A430" s="24" t="s">
        <v>162</v>
      </c>
      <c r="B430" s="25" t="s">
        <v>186</v>
      </c>
      <c r="C430" s="98" t="s">
        <v>1068</v>
      </c>
      <c r="D430" s="26" t="s">
        <v>1069</v>
      </c>
      <c r="E430" s="26" t="s">
        <v>1070</v>
      </c>
      <c r="F430" s="26" t="s">
        <v>1071</v>
      </c>
      <c r="G430" s="26" t="s">
        <v>160</v>
      </c>
    </row>
    <row r="431" spans="1:7">
      <c r="B431" s="25" t="s">
        <v>332</v>
      </c>
      <c r="C431" s="32">
        <v>0</v>
      </c>
      <c r="D431" s="32">
        <v>16</v>
      </c>
      <c r="E431" s="32">
        <v>10</v>
      </c>
      <c r="F431" s="32">
        <v>1</v>
      </c>
      <c r="G431" s="32">
        <v>27</v>
      </c>
    </row>
    <row r="432" spans="1:7">
      <c r="B432" s="25" t="s">
        <v>333</v>
      </c>
      <c r="C432" s="32">
        <v>0</v>
      </c>
      <c r="D432" s="32">
        <v>14</v>
      </c>
      <c r="E432" s="32">
        <v>12</v>
      </c>
      <c r="F432" s="32">
        <v>0</v>
      </c>
      <c r="G432" s="32">
        <v>26</v>
      </c>
    </row>
    <row r="433" spans="2:7">
      <c r="B433" s="25" t="s">
        <v>334</v>
      </c>
      <c r="C433" s="32">
        <v>0</v>
      </c>
      <c r="D433" s="32">
        <v>10</v>
      </c>
      <c r="E433" s="32">
        <v>10</v>
      </c>
      <c r="F433" s="32">
        <v>0</v>
      </c>
      <c r="G433" s="32">
        <v>20</v>
      </c>
    </row>
    <row r="434" spans="2:7">
      <c r="B434" s="25" t="s">
        <v>335</v>
      </c>
      <c r="C434" s="32">
        <v>0</v>
      </c>
      <c r="D434" s="32">
        <v>22</v>
      </c>
      <c r="E434" s="32">
        <v>5</v>
      </c>
      <c r="F434" s="32">
        <v>1</v>
      </c>
      <c r="G434" s="32">
        <v>28</v>
      </c>
    </row>
    <row r="435" spans="2:7">
      <c r="B435" s="25" t="s">
        <v>336</v>
      </c>
      <c r="C435" s="32">
        <v>0</v>
      </c>
      <c r="D435" s="32">
        <v>20</v>
      </c>
      <c r="E435" s="32">
        <v>11</v>
      </c>
      <c r="F435" s="32">
        <v>0</v>
      </c>
      <c r="G435" s="32">
        <v>31</v>
      </c>
    </row>
    <row r="436" spans="2:7">
      <c r="B436" s="25" t="s">
        <v>337</v>
      </c>
      <c r="C436" s="32">
        <v>0</v>
      </c>
      <c r="D436" s="32">
        <v>11</v>
      </c>
      <c r="E436" s="32">
        <v>10</v>
      </c>
      <c r="F436" s="32">
        <v>0</v>
      </c>
      <c r="G436" s="32">
        <v>21</v>
      </c>
    </row>
    <row r="437" spans="2:7">
      <c r="B437" s="25" t="s">
        <v>338</v>
      </c>
      <c r="C437" s="32">
        <v>0</v>
      </c>
      <c r="D437" s="32">
        <v>12</v>
      </c>
      <c r="E437" s="32">
        <v>12</v>
      </c>
      <c r="F437" s="32">
        <v>0</v>
      </c>
      <c r="G437" s="32">
        <v>24</v>
      </c>
    </row>
    <row r="438" spans="2:7">
      <c r="B438" s="25" t="s">
        <v>339</v>
      </c>
      <c r="C438" s="32">
        <v>0</v>
      </c>
      <c r="D438" s="32">
        <v>20</v>
      </c>
      <c r="E438" s="32">
        <v>11</v>
      </c>
      <c r="F438" s="32">
        <v>1</v>
      </c>
      <c r="G438" s="32">
        <v>32</v>
      </c>
    </row>
    <row r="439" spans="2:7">
      <c r="B439" s="25" t="s">
        <v>340</v>
      </c>
      <c r="C439" s="32">
        <v>0</v>
      </c>
      <c r="D439" s="32">
        <v>26</v>
      </c>
      <c r="E439" s="32">
        <v>8</v>
      </c>
      <c r="F439" s="32">
        <v>1</v>
      </c>
      <c r="G439" s="32">
        <v>35</v>
      </c>
    </row>
    <row r="440" spans="2:7">
      <c r="B440" s="25" t="s">
        <v>341</v>
      </c>
      <c r="C440" s="32">
        <v>0</v>
      </c>
      <c r="D440" s="32">
        <v>20</v>
      </c>
      <c r="E440" s="32">
        <v>16</v>
      </c>
      <c r="F440" s="32">
        <v>2</v>
      </c>
      <c r="G440" s="32">
        <v>38</v>
      </c>
    </row>
    <row r="441" spans="2:7">
      <c r="B441" s="25" t="s">
        <v>342</v>
      </c>
      <c r="C441" s="32">
        <v>0</v>
      </c>
      <c r="D441" s="32">
        <v>19</v>
      </c>
      <c r="E441" s="32">
        <v>16</v>
      </c>
      <c r="F441" s="32">
        <v>2</v>
      </c>
      <c r="G441" s="32">
        <v>37</v>
      </c>
    </row>
    <row r="442" spans="2:7">
      <c r="B442" s="25" t="s">
        <v>343</v>
      </c>
      <c r="C442" s="32">
        <v>0</v>
      </c>
      <c r="D442" s="32">
        <v>19</v>
      </c>
      <c r="E442" s="32">
        <v>16</v>
      </c>
      <c r="F442" s="32">
        <v>2</v>
      </c>
      <c r="G442" s="32">
        <v>37</v>
      </c>
    </row>
    <row r="443" spans="2:7">
      <c r="B443" s="25" t="s">
        <v>344</v>
      </c>
      <c r="C443" s="32">
        <v>0</v>
      </c>
      <c r="D443" s="32">
        <v>21</v>
      </c>
      <c r="E443" s="32">
        <v>10</v>
      </c>
      <c r="F443" s="32">
        <v>2</v>
      </c>
      <c r="G443" s="32">
        <v>33</v>
      </c>
    </row>
    <row r="444" spans="2:7">
      <c r="B444" s="25" t="s">
        <v>345</v>
      </c>
      <c r="C444" s="32">
        <v>0</v>
      </c>
      <c r="D444" s="32">
        <v>17</v>
      </c>
      <c r="E444" s="32">
        <v>7</v>
      </c>
      <c r="F444" s="32">
        <v>1</v>
      </c>
      <c r="G444" s="32">
        <v>25</v>
      </c>
    </row>
    <row r="445" spans="2:7">
      <c r="B445" s="25" t="s">
        <v>346</v>
      </c>
      <c r="C445" s="32">
        <v>0</v>
      </c>
      <c r="D445" s="32">
        <v>19</v>
      </c>
      <c r="E445" s="32">
        <v>14</v>
      </c>
      <c r="F445" s="32">
        <v>2</v>
      </c>
      <c r="G445" s="32">
        <v>35</v>
      </c>
    </row>
    <row r="446" spans="2:7">
      <c r="B446" s="25" t="s">
        <v>347</v>
      </c>
      <c r="C446" s="32">
        <v>0</v>
      </c>
      <c r="D446" s="32">
        <v>15</v>
      </c>
      <c r="E446" s="32">
        <v>11</v>
      </c>
      <c r="F446" s="32">
        <v>0</v>
      </c>
      <c r="G446" s="32">
        <v>26</v>
      </c>
    </row>
    <row r="447" spans="2:7">
      <c r="B447" s="25" t="s">
        <v>348</v>
      </c>
      <c r="C447" s="32">
        <v>0</v>
      </c>
      <c r="D447" s="32">
        <v>21</v>
      </c>
      <c r="E447" s="32">
        <v>14</v>
      </c>
      <c r="F447" s="32">
        <v>2</v>
      </c>
      <c r="G447" s="32">
        <v>37</v>
      </c>
    </row>
    <row r="448" spans="2:7">
      <c r="B448" s="25" t="s">
        <v>349</v>
      </c>
      <c r="C448" s="32">
        <v>0</v>
      </c>
      <c r="D448" s="32">
        <v>29</v>
      </c>
      <c r="E448" s="32">
        <v>8</v>
      </c>
      <c r="F448" s="32">
        <v>4</v>
      </c>
      <c r="G448" s="32">
        <v>41</v>
      </c>
    </row>
    <row r="449" spans="2:7">
      <c r="B449" s="25" t="s">
        <v>350</v>
      </c>
      <c r="C449" s="32">
        <v>0</v>
      </c>
      <c r="D449" s="32">
        <v>23</v>
      </c>
      <c r="E449" s="32">
        <v>14</v>
      </c>
      <c r="F449" s="32">
        <v>2</v>
      </c>
      <c r="G449" s="32">
        <v>39</v>
      </c>
    </row>
    <row r="450" spans="2:7">
      <c r="B450" s="25" t="s">
        <v>351</v>
      </c>
      <c r="C450" s="32">
        <v>0</v>
      </c>
      <c r="D450" s="32">
        <v>21</v>
      </c>
      <c r="E450" s="32">
        <v>9</v>
      </c>
      <c r="F450" s="32">
        <v>0</v>
      </c>
      <c r="G450" s="32">
        <v>30</v>
      </c>
    </row>
    <row r="451" spans="2:7">
      <c r="B451" s="25" t="s">
        <v>352</v>
      </c>
      <c r="C451" s="32">
        <v>0</v>
      </c>
      <c r="D451" s="32">
        <v>19</v>
      </c>
      <c r="E451" s="32">
        <v>11</v>
      </c>
      <c r="F451" s="32">
        <v>4</v>
      </c>
      <c r="G451" s="32">
        <v>34</v>
      </c>
    </row>
    <row r="452" spans="2:7">
      <c r="B452" s="25" t="s">
        <v>353</v>
      </c>
      <c r="C452" s="32">
        <v>0</v>
      </c>
      <c r="D452" s="32">
        <v>22</v>
      </c>
      <c r="E452" s="32">
        <v>10</v>
      </c>
      <c r="F452" s="32">
        <v>4</v>
      </c>
      <c r="G452" s="32">
        <v>36</v>
      </c>
    </row>
    <row r="453" spans="2:7">
      <c r="B453" s="25" t="s">
        <v>354</v>
      </c>
      <c r="C453" s="32">
        <v>0</v>
      </c>
      <c r="D453" s="32">
        <v>16</v>
      </c>
      <c r="E453" s="32">
        <v>14</v>
      </c>
      <c r="F453" s="32">
        <v>0</v>
      </c>
      <c r="G453" s="32">
        <v>30</v>
      </c>
    </row>
    <row r="454" spans="2:7">
      <c r="B454" s="25" t="s">
        <v>355</v>
      </c>
      <c r="C454" s="32">
        <v>0</v>
      </c>
      <c r="D454" s="32">
        <v>26</v>
      </c>
      <c r="E454" s="32">
        <v>12</v>
      </c>
      <c r="F454" s="32">
        <v>4</v>
      </c>
      <c r="G454" s="32">
        <v>42</v>
      </c>
    </row>
    <row r="455" spans="2:7">
      <c r="B455" s="25" t="s">
        <v>356</v>
      </c>
      <c r="C455" s="32">
        <v>0</v>
      </c>
      <c r="D455" s="32">
        <v>20</v>
      </c>
      <c r="E455" s="32">
        <v>8</v>
      </c>
      <c r="F455" s="32">
        <v>4</v>
      </c>
      <c r="G455" s="32">
        <v>32</v>
      </c>
    </row>
    <row r="456" spans="2:7">
      <c r="B456" s="25" t="s">
        <v>357</v>
      </c>
      <c r="C456" s="32">
        <v>0</v>
      </c>
      <c r="D456" s="32">
        <v>26</v>
      </c>
      <c r="E456" s="32">
        <v>11</v>
      </c>
      <c r="F456" s="32">
        <v>1</v>
      </c>
      <c r="G456" s="32">
        <v>38</v>
      </c>
    </row>
    <row r="457" spans="2:7">
      <c r="B457" s="25" t="s">
        <v>358</v>
      </c>
      <c r="C457" s="32">
        <v>0</v>
      </c>
      <c r="D457" s="32">
        <v>26</v>
      </c>
      <c r="E457" s="32">
        <v>11</v>
      </c>
      <c r="F457" s="32">
        <v>1</v>
      </c>
      <c r="G457" s="32">
        <v>38</v>
      </c>
    </row>
    <row r="458" spans="2:7">
      <c r="B458" s="25" t="s">
        <v>359</v>
      </c>
      <c r="C458" s="32">
        <v>0</v>
      </c>
      <c r="D458" s="32">
        <v>18</v>
      </c>
      <c r="E458" s="32">
        <v>15</v>
      </c>
      <c r="F458" s="32">
        <v>2</v>
      </c>
      <c r="G458" s="32">
        <v>35</v>
      </c>
    </row>
    <row r="459" spans="2:7">
      <c r="B459" s="25" t="s">
        <v>360</v>
      </c>
      <c r="C459" s="32">
        <v>0</v>
      </c>
      <c r="D459" s="32">
        <v>24</v>
      </c>
      <c r="E459" s="32">
        <v>16</v>
      </c>
      <c r="F459" s="32">
        <v>1</v>
      </c>
      <c r="G459" s="32">
        <v>41</v>
      </c>
    </row>
    <row r="460" spans="2:7">
      <c r="B460" s="25" t="s">
        <v>361</v>
      </c>
      <c r="C460" s="32">
        <v>0</v>
      </c>
      <c r="D460" s="32">
        <v>20</v>
      </c>
      <c r="E460" s="32">
        <v>14</v>
      </c>
      <c r="F460" s="32">
        <v>1</v>
      </c>
      <c r="G460" s="32">
        <v>35</v>
      </c>
    </row>
    <row r="461" spans="2:7">
      <c r="B461" s="25" t="s">
        <v>362</v>
      </c>
      <c r="C461" s="32">
        <v>0</v>
      </c>
      <c r="D461" s="32">
        <v>19</v>
      </c>
      <c r="E461" s="32">
        <v>8</v>
      </c>
      <c r="F461" s="32">
        <v>1</v>
      </c>
      <c r="G461" s="32">
        <v>28</v>
      </c>
    </row>
    <row r="462" spans="2:7">
      <c r="B462" s="25" t="s">
        <v>363</v>
      </c>
      <c r="C462" s="32">
        <v>0</v>
      </c>
      <c r="D462" s="32">
        <v>19</v>
      </c>
      <c r="E462" s="32">
        <v>11</v>
      </c>
      <c r="F462" s="32">
        <v>0</v>
      </c>
      <c r="G462" s="32">
        <v>30</v>
      </c>
    </row>
    <row r="463" spans="2:7">
      <c r="B463" s="25" t="s">
        <v>364</v>
      </c>
      <c r="C463" s="32">
        <v>0</v>
      </c>
      <c r="D463" s="32">
        <v>25</v>
      </c>
      <c r="E463" s="32">
        <v>7</v>
      </c>
      <c r="F463" s="32">
        <v>1</v>
      </c>
      <c r="G463" s="32">
        <v>33</v>
      </c>
    </row>
    <row r="464" spans="2:7">
      <c r="B464" s="25" t="s">
        <v>365</v>
      </c>
      <c r="C464" s="32">
        <v>0</v>
      </c>
      <c r="D464" s="32">
        <v>30</v>
      </c>
      <c r="E464" s="32">
        <v>12</v>
      </c>
      <c r="F464" s="32">
        <v>1</v>
      </c>
      <c r="G464" s="32">
        <v>43</v>
      </c>
    </row>
    <row r="465" spans="2:7">
      <c r="B465" s="25" t="s">
        <v>366</v>
      </c>
      <c r="C465" s="32">
        <v>0</v>
      </c>
      <c r="D465" s="32">
        <v>24</v>
      </c>
      <c r="E465" s="32">
        <v>14</v>
      </c>
      <c r="F465" s="32">
        <v>0</v>
      </c>
      <c r="G465" s="32">
        <v>38</v>
      </c>
    </row>
    <row r="466" spans="2:7">
      <c r="B466" s="25" t="s">
        <v>367</v>
      </c>
      <c r="C466" s="32">
        <v>0</v>
      </c>
      <c r="D466" s="32">
        <v>16</v>
      </c>
      <c r="E466" s="32">
        <v>15</v>
      </c>
      <c r="F466" s="32">
        <v>3</v>
      </c>
      <c r="G466" s="32">
        <v>34</v>
      </c>
    </row>
    <row r="467" spans="2:7">
      <c r="B467" s="25" t="s">
        <v>368</v>
      </c>
      <c r="C467" s="32">
        <v>0</v>
      </c>
      <c r="D467" s="32">
        <v>17</v>
      </c>
      <c r="E467" s="32">
        <v>11</v>
      </c>
      <c r="F467" s="32">
        <v>1</v>
      </c>
      <c r="G467" s="32">
        <v>29</v>
      </c>
    </row>
    <row r="468" spans="2:7">
      <c r="B468" s="25" t="s">
        <v>369</v>
      </c>
      <c r="C468" s="32">
        <v>0</v>
      </c>
      <c r="D468" s="32">
        <v>21</v>
      </c>
      <c r="E468" s="32">
        <v>12</v>
      </c>
      <c r="F468" s="32">
        <v>1</v>
      </c>
      <c r="G468" s="32">
        <v>34</v>
      </c>
    </row>
    <row r="469" spans="2:7">
      <c r="B469" s="25" t="s">
        <v>370</v>
      </c>
      <c r="C469" s="32">
        <v>0</v>
      </c>
      <c r="D469" s="32">
        <v>21</v>
      </c>
      <c r="E469" s="32">
        <v>13</v>
      </c>
      <c r="F469" s="32">
        <v>1</v>
      </c>
      <c r="G469" s="32">
        <v>35</v>
      </c>
    </row>
    <row r="470" spans="2:7">
      <c r="B470" s="25" t="s">
        <v>371</v>
      </c>
      <c r="C470" s="32">
        <v>0</v>
      </c>
      <c r="D470" s="32">
        <v>15</v>
      </c>
      <c r="E470" s="32">
        <v>11</v>
      </c>
      <c r="F470" s="32">
        <v>0</v>
      </c>
      <c r="G470" s="32">
        <v>26</v>
      </c>
    </row>
    <row r="471" spans="2:7">
      <c r="B471" s="25" t="s">
        <v>372</v>
      </c>
      <c r="C471" s="32">
        <v>0</v>
      </c>
      <c r="D471" s="32">
        <v>28</v>
      </c>
      <c r="E471" s="32">
        <v>11</v>
      </c>
      <c r="F471" s="32">
        <v>1</v>
      </c>
      <c r="G471" s="32">
        <v>40</v>
      </c>
    </row>
    <row r="472" spans="2:7">
      <c r="B472" s="25" t="s">
        <v>373</v>
      </c>
      <c r="C472" s="32">
        <v>0</v>
      </c>
      <c r="D472" s="32">
        <v>16</v>
      </c>
      <c r="E472" s="32">
        <v>13</v>
      </c>
      <c r="F472" s="32">
        <v>0</v>
      </c>
      <c r="G472" s="32">
        <v>29</v>
      </c>
    </row>
    <row r="473" spans="2:7">
      <c r="B473" s="25" t="s">
        <v>374</v>
      </c>
      <c r="C473" s="32">
        <v>0</v>
      </c>
      <c r="D473" s="32">
        <v>27</v>
      </c>
      <c r="E473" s="32">
        <v>8</v>
      </c>
      <c r="F473" s="32">
        <v>1</v>
      </c>
      <c r="G473" s="32">
        <v>36</v>
      </c>
    </row>
    <row r="474" spans="2:7">
      <c r="B474" s="25" t="s">
        <v>375</v>
      </c>
      <c r="C474" s="32">
        <v>0</v>
      </c>
      <c r="D474" s="32">
        <v>21</v>
      </c>
      <c r="E474" s="32">
        <v>12</v>
      </c>
      <c r="F474" s="32">
        <v>3</v>
      </c>
      <c r="G474" s="32">
        <v>36</v>
      </c>
    </row>
    <row r="475" spans="2:7">
      <c r="B475" s="25" t="s">
        <v>376</v>
      </c>
      <c r="C475" s="32">
        <v>0</v>
      </c>
      <c r="D475" s="32">
        <v>24</v>
      </c>
      <c r="E475" s="32">
        <v>12</v>
      </c>
      <c r="F475" s="32">
        <v>2</v>
      </c>
      <c r="G475" s="32">
        <v>38</v>
      </c>
    </row>
    <row r="476" spans="2:7">
      <c r="B476" s="25" t="s">
        <v>377</v>
      </c>
      <c r="C476" s="32">
        <v>0</v>
      </c>
      <c r="D476" s="32">
        <v>16</v>
      </c>
      <c r="E476" s="32">
        <v>12</v>
      </c>
      <c r="F476" s="32">
        <v>1</v>
      </c>
      <c r="G476" s="32">
        <v>29</v>
      </c>
    </row>
    <row r="477" spans="2:7">
      <c r="B477" s="25" t="s">
        <v>378</v>
      </c>
      <c r="C477" s="32">
        <v>0</v>
      </c>
      <c r="D477" s="32">
        <v>25</v>
      </c>
      <c r="E477" s="32">
        <v>8</v>
      </c>
      <c r="F477" s="32">
        <v>2</v>
      </c>
      <c r="G477" s="32">
        <v>35</v>
      </c>
    </row>
    <row r="478" spans="2:7">
      <c r="B478" s="25" t="s">
        <v>379</v>
      </c>
      <c r="C478" s="32">
        <v>0</v>
      </c>
      <c r="D478" s="32">
        <v>21</v>
      </c>
      <c r="E478" s="32">
        <v>13</v>
      </c>
      <c r="F478" s="32">
        <v>1</v>
      </c>
      <c r="G478" s="32">
        <v>35</v>
      </c>
    </row>
    <row r="479" spans="2:7">
      <c r="B479" s="25" t="s">
        <v>380</v>
      </c>
      <c r="C479" s="32">
        <v>0</v>
      </c>
      <c r="D479" s="32">
        <v>21</v>
      </c>
      <c r="E479" s="32">
        <v>14</v>
      </c>
      <c r="F479" s="32">
        <v>3</v>
      </c>
      <c r="G479" s="32">
        <v>38</v>
      </c>
    </row>
    <row r="480" spans="2:7">
      <c r="B480" s="25" t="s">
        <v>381</v>
      </c>
      <c r="C480" s="32">
        <v>0</v>
      </c>
      <c r="D480" s="32">
        <v>12</v>
      </c>
      <c r="E480" s="32">
        <v>23</v>
      </c>
      <c r="F480" s="32">
        <v>3</v>
      </c>
      <c r="G480" s="32">
        <v>38</v>
      </c>
    </row>
    <row r="481" spans="2:7">
      <c r="B481" s="25" t="s">
        <v>382</v>
      </c>
      <c r="C481" s="32">
        <v>0</v>
      </c>
      <c r="D481" s="32">
        <v>16</v>
      </c>
      <c r="E481" s="32">
        <v>18</v>
      </c>
      <c r="F481" s="32">
        <v>2</v>
      </c>
      <c r="G481" s="32">
        <v>36</v>
      </c>
    </row>
    <row r="482" spans="2:7">
      <c r="B482" s="25" t="s">
        <v>383</v>
      </c>
      <c r="C482" s="32">
        <v>0</v>
      </c>
      <c r="D482" s="32">
        <v>23</v>
      </c>
      <c r="E482" s="32">
        <v>11</v>
      </c>
      <c r="F482" s="32">
        <v>2</v>
      </c>
      <c r="G482" s="32">
        <v>36</v>
      </c>
    </row>
    <row r="483" spans="2:7">
      <c r="B483" s="25" t="s">
        <v>384</v>
      </c>
      <c r="C483" s="32">
        <v>0</v>
      </c>
      <c r="D483" s="32">
        <v>17</v>
      </c>
      <c r="E483" s="32">
        <v>8</v>
      </c>
      <c r="F483" s="32">
        <v>2</v>
      </c>
      <c r="G483" s="32">
        <v>27</v>
      </c>
    </row>
    <row r="484" spans="2:7">
      <c r="B484" s="25" t="s">
        <v>385</v>
      </c>
      <c r="C484" s="32">
        <v>0</v>
      </c>
      <c r="D484" s="32">
        <v>14</v>
      </c>
      <c r="E484" s="32">
        <v>11</v>
      </c>
      <c r="F484" s="32">
        <v>3</v>
      </c>
      <c r="G484" s="32">
        <v>28</v>
      </c>
    </row>
    <row r="485" spans="2:7">
      <c r="B485" s="25" t="s">
        <v>386</v>
      </c>
      <c r="C485" s="32">
        <v>0</v>
      </c>
      <c r="D485" s="32">
        <v>13</v>
      </c>
      <c r="E485" s="32">
        <v>10</v>
      </c>
      <c r="F485" s="32">
        <v>6</v>
      </c>
      <c r="G485" s="32">
        <v>29</v>
      </c>
    </row>
    <row r="486" spans="2:7">
      <c r="B486" s="25" t="s">
        <v>387</v>
      </c>
      <c r="C486" s="32">
        <v>0</v>
      </c>
      <c r="D486" s="32">
        <v>13</v>
      </c>
      <c r="E486" s="32">
        <v>13</v>
      </c>
      <c r="F486" s="32">
        <v>3</v>
      </c>
      <c r="G486" s="32">
        <v>29</v>
      </c>
    </row>
    <row r="487" spans="2:7">
      <c r="B487" s="25" t="s">
        <v>388</v>
      </c>
      <c r="C487" s="32">
        <v>0</v>
      </c>
      <c r="D487" s="32">
        <v>15</v>
      </c>
      <c r="E487" s="32">
        <v>17</v>
      </c>
      <c r="F487" s="32">
        <v>4</v>
      </c>
      <c r="G487" s="32">
        <v>36</v>
      </c>
    </row>
    <row r="488" spans="2:7">
      <c r="B488" s="25" t="s">
        <v>389</v>
      </c>
      <c r="C488" s="32">
        <v>0</v>
      </c>
      <c r="D488" s="32">
        <v>13</v>
      </c>
      <c r="E488" s="32">
        <v>21</v>
      </c>
      <c r="F488" s="32">
        <v>0</v>
      </c>
      <c r="G488" s="32">
        <v>34</v>
      </c>
    </row>
    <row r="489" spans="2:7">
      <c r="B489" s="25" t="s">
        <v>390</v>
      </c>
      <c r="C489" s="32">
        <v>0</v>
      </c>
      <c r="D489" s="32">
        <v>17</v>
      </c>
      <c r="E489" s="32">
        <v>10</v>
      </c>
      <c r="F489" s="32">
        <v>1</v>
      </c>
      <c r="G489" s="32">
        <v>28</v>
      </c>
    </row>
    <row r="490" spans="2:7">
      <c r="B490" s="25" t="s">
        <v>391</v>
      </c>
      <c r="C490" s="32">
        <v>0</v>
      </c>
      <c r="D490" s="32">
        <v>17</v>
      </c>
      <c r="E490" s="32">
        <v>13</v>
      </c>
      <c r="F490" s="32">
        <v>3</v>
      </c>
      <c r="G490" s="32">
        <v>33</v>
      </c>
    </row>
    <row r="491" spans="2:7">
      <c r="B491" s="25" t="s">
        <v>392</v>
      </c>
      <c r="C491" s="32">
        <v>0</v>
      </c>
      <c r="D491" s="32">
        <v>19</v>
      </c>
      <c r="E491" s="32">
        <v>12</v>
      </c>
      <c r="F491" s="32">
        <v>2</v>
      </c>
      <c r="G491" s="32">
        <v>33</v>
      </c>
    </row>
    <row r="492" spans="2:7">
      <c r="B492" s="25" t="s">
        <v>393</v>
      </c>
      <c r="C492" s="32">
        <v>0</v>
      </c>
      <c r="D492" s="32">
        <v>19</v>
      </c>
      <c r="E492" s="32">
        <v>12</v>
      </c>
      <c r="F492" s="32">
        <v>2</v>
      </c>
      <c r="G492" s="32">
        <v>33</v>
      </c>
    </row>
    <row r="493" spans="2:7">
      <c r="B493" s="25" t="s">
        <v>394</v>
      </c>
      <c r="C493" s="32">
        <v>0</v>
      </c>
      <c r="D493" s="32">
        <v>19</v>
      </c>
      <c r="E493" s="32">
        <v>12</v>
      </c>
      <c r="F493" s="32">
        <v>2</v>
      </c>
      <c r="G493" s="32">
        <v>33</v>
      </c>
    </row>
    <row r="494" spans="2:7">
      <c r="B494" s="25" t="s">
        <v>395</v>
      </c>
      <c r="C494" s="32">
        <v>0</v>
      </c>
      <c r="D494" s="32">
        <v>14</v>
      </c>
      <c r="E494" s="32">
        <v>16</v>
      </c>
      <c r="F494" s="32">
        <v>2</v>
      </c>
      <c r="G494" s="32">
        <v>32</v>
      </c>
    </row>
    <row r="495" spans="2:7">
      <c r="B495" s="25" t="s">
        <v>396</v>
      </c>
      <c r="C495" s="32">
        <v>0</v>
      </c>
      <c r="D495" s="32">
        <v>20</v>
      </c>
      <c r="E495" s="32">
        <v>11</v>
      </c>
      <c r="F495" s="32">
        <v>2</v>
      </c>
      <c r="G495" s="32">
        <v>33</v>
      </c>
    </row>
    <row r="496" spans="2:7">
      <c r="B496" s="25" t="s">
        <v>397</v>
      </c>
      <c r="C496" s="32">
        <v>0</v>
      </c>
      <c r="D496" s="32">
        <v>21</v>
      </c>
      <c r="E496" s="32">
        <v>17</v>
      </c>
      <c r="F496" s="32">
        <v>1</v>
      </c>
      <c r="G496" s="32">
        <v>39</v>
      </c>
    </row>
    <row r="497" spans="2:7">
      <c r="B497" s="25" t="s">
        <v>398</v>
      </c>
      <c r="C497" s="32">
        <v>0</v>
      </c>
      <c r="D497" s="32">
        <v>14</v>
      </c>
      <c r="E497" s="32">
        <v>11</v>
      </c>
      <c r="F497" s="32">
        <v>3</v>
      </c>
      <c r="G497" s="32">
        <v>28</v>
      </c>
    </row>
    <row r="498" spans="2:7">
      <c r="B498" s="25" t="s">
        <v>399</v>
      </c>
      <c r="C498" s="32">
        <v>0</v>
      </c>
      <c r="D498" s="32">
        <v>20</v>
      </c>
      <c r="E498" s="32">
        <v>10</v>
      </c>
      <c r="F498" s="32">
        <v>3</v>
      </c>
      <c r="G498" s="32">
        <v>33</v>
      </c>
    </row>
    <row r="499" spans="2:7">
      <c r="B499" s="25" t="s">
        <v>400</v>
      </c>
      <c r="C499" s="32">
        <v>0</v>
      </c>
      <c r="D499" s="32">
        <v>19</v>
      </c>
      <c r="E499" s="32">
        <v>8</v>
      </c>
      <c r="F499" s="32">
        <v>4</v>
      </c>
      <c r="G499" s="32">
        <v>31</v>
      </c>
    </row>
    <row r="500" spans="2:7">
      <c r="B500" s="25" t="s">
        <v>401</v>
      </c>
      <c r="C500" s="32">
        <v>0</v>
      </c>
      <c r="D500" s="32">
        <v>13</v>
      </c>
      <c r="E500" s="32">
        <v>10</v>
      </c>
      <c r="F500" s="32">
        <v>2</v>
      </c>
      <c r="G500" s="32">
        <v>25</v>
      </c>
    </row>
    <row r="501" spans="2:7">
      <c r="B501" s="25" t="s">
        <v>402</v>
      </c>
      <c r="C501" s="32">
        <v>0</v>
      </c>
      <c r="D501" s="32">
        <v>23</v>
      </c>
      <c r="E501" s="32">
        <v>16</v>
      </c>
      <c r="F501" s="32">
        <v>2</v>
      </c>
      <c r="G501" s="32">
        <v>41</v>
      </c>
    </row>
    <row r="502" spans="2:7">
      <c r="B502" s="25" t="s">
        <v>403</v>
      </c>
      <c r="C502" s="32">
        <v>0</v>
      </c>
      <c r="D502" s="32">
        <v>22</v>
      </c>
      <c r="E502" s="32">
        <v>16</v>
      </c>
      <c r="F502" s="32">
        <v>5</v>
      </c>
      <c r="G502" s="32">
        <v>43</v>
      </c>
    </row>
    <row r="503" spans="2:7">
      <c r="B503" s="25" t="s">
        <v>404</v>
      </c>
      <c r="C503" s="32">
        <v>0</v>
      </c>
      <c r="D503" s="32">
        <v>18</v>
      </c>
      <c r="E503" s="32">
        <v>12</v>
      </c>
      <c r="F503" s="32">
        <v>2</v>
      </c>
      <c r="G503" s="32">
        <v>32</v>
      </c>
    </row>
    <row r="504" spans="2:7">
      <c r="B504" s="25" t="s">
        <v>405</v>
      </c>
      <c r="C504" s="32">
        <v>0</v>
      </c>
      <c r="D504" s="32">
        <v>15</v>
      </c>
      <c r="E504" s="32">
        <v>12</v>
      </c>
      <c r="F504" s="32">
        <v>1</v>
      </c>
      <c r="G504" s="32">
        <v>28</v>
      </c>
    </row>
    <row r="505" spans="2:7">
      <c r="B505" s="25" t="s">
        <v>406</v>
      </c>
      <c r="C505" s="32">
        <v>0</v>
      </c>
      <c r="D505" s="32">
        <v>11</v>
      </c>
      <c r="E505" s="32">
        <v>11</v>
      </c>
      <c r="F505" s="32">
        <v>3</v>
      </c>
      <c r="G505" s="32">
        <v>25</v>
      </c>
    </row>
    <row r="506" spans="2:7">
      <c r="B506" s="25" t="s">
        <v>407</v>
      </c>
      <c r="C506" s="32">
        <v>0</v>
      </c>
      <c r="D506" s="32">
        <v>17</v>
      </c>
      <c r="E506" s="32">
        <v>12</v>
      </c>
      <c r="F506" s="32">
        <v>4</v>
      </c>
      <c r="G506" s="32">
        <v>33</v>
      </c>
    </row>
    <row r="507" spans="2:7">
      <c r="B507" s="25" t="s">
        <v>408</v>
      </c>
      <c r="C507" s="32">
        <v>0</v>
      </c>
      <c r="D507" s="32">
        <v>23</v>
      </c>
      <c r="E507" s="32">
        <v>14</v>
      </c>
      <c r="F507" s="32">
        <v>0</v>
      </c>
      <c r="G507" s="32">
        <v>37</v>
      </c>
    </row>
    <row r="508" spans="2:7">
      <c r="B508" s="25" t="s">
        <v>409</v>
      </c>
      <c r="C508" s="32">
        <v>0</v>
      </c>
      <c r="D508" s="32">
        <v>26</v>
      </c>
      <c r="E508" s="32">
        <v>11</v>
      </c>
      <c r="F508" s="32">
        <v>0</v>
      </c>
      <c r="G508" s="32">
        <v>37</v>
      </c>
    </row>
    <row r="509" spans="2:7">
      <c r="B509" s="25" t="s">
        <v>410</v>
      </c>
      <c r="C509" s="32">
        <v>0</v>
      </c>
      <c r="D509" s="32">
        <v>21</v>
      </c>
      <c r="E509" s="32">
        <v>13</v>
      </c>
      <c r="F509" s="32">
        <v>5</v>
      </c>
      <c r="G509" s="32">
        <v>39</v>
      </c>
    </row>
    <row r="510" spans="2:7">
      <c r="B510" s="25" t="s">
        <v>411</v>
      </c>
      <c r="C510" s="32">
        <v>0</v>
      </c>
      <c r="D510" s="32">
        <v>14</v>
      </c>
      <c r="E510" s="32">
        <v>16</v>
      </c>
      <c r="F510" s="32">
        <v>6</v>
      </c>
      <c r="G510" s="32">
        <v>36</v>
      </c>
    </row>
    <row r="511" spans="2:7">
      <c r="B511" s="25" t="s">
        <v>412</v>
      </c>
      <c r="C511" s="32">
        <v>0</v>
      </c>
      <c r="D511" s="32">
        <v>27</v>
      </c>
      <c r="E511" s="32">
        <v>10</v>
      </c>
      <c r="F511" s="32">
        <v>3</v>
      </c>
      <c r="G511" s="32">
        <v>40</v>
      </c>
    </row>
    <row r="512" spans="2:7">
      <c r="B512" s="25" t="s">
        <v>413</v>
      </c>
      <c r="C512" s="32">
        <v>0</v>
      </c>
      <c r="D512" s="32">
        <v>26</v>
      </c>
      <c r="E512" s="32">
        <v>16</v>
      </c>
      <c r="F512" s="32">
        <v>2</v>
      </c>
      <c r="G512" s="32">
        <v>44</v>
      </c>
    </row>
    <row r="513" spans="2:7">
      <c r="B513" s="25" t="s">
        <v>414</v>
      </c>
      <c r="C513" s="32">
        <v>0</v>
      </c>
      <c r="D513" s="32">
        <v>25</v>
      </c>
      <c r="E513" s="32">
        <v>20</v>
      </c>
      <c r="F513" s="32">
        <v>1</v>
      </c>
      <c r="G513" s="32">
        <v>46</v>
      </c>
    </row>
    <row r="514" spans="2:7">
      <c r="B514" s="25" t="s">
        <v>415</v>
      </c>
      <c r="C514" s="32">
        <v>0</v>
      </c>
      <c r="D514" s="32">
        <v>21</v>
      </c>
      <c r="E514" s="32">
        <v>15</v>
      </c>
      <c r="F514" s="32">
        <v>1</v>
      </c>
      <c r="G514" s="32">
        <v>37</v>
      </c>
    </row>
    <row r="515" spans="2:7">
      <c r="B515" s="25" t="s">
        <v>416</v>
      </c>
      <c r="C515" s="32">
        <v>0</v>
      </c>
      <c r="D515" s="32">
        <v>18</v>
      </c>
      <c r="E515" s="32">
        <v>18</v>
      </c>
      <c r="F515" s="32">
        <v>1</v>
      </c>
      <c r="G515" s="32">
        <v>37</v>
      </c>
    </row>
    <row r="516" spans="2:7">
      <c r="B516" s="25" t="s">
        <v>417</v>
      </c>
      <c r="C516" s="32">
        <v>0</v>
      </c>
      <c r="D516" s="32">
        <v>26</v>
      </c>
      <c r="E516" s="32">
        <v>14</v>
      </c>
      <c r="F516" s="32">
        <v>1</v>
      </c>
      <c r="G516" s="32">
        <v>41</v>
      </c>
    </row>
    <row r="517" spans="2:7">
      <c r="B517" s="25" t="s">
        <v>418</v>
      </c>
      <c r="C517" s="32">
        <v>0</v>
      </c>
      <c r="D517" s="32">
        <v>21</v>
      </c>
      <c r="E517" s="32">
        <v>21</v>
      </c>
      <c r="F517" s="32">
        <v>2</v>
      </c>
      <c r="G517" s="32">
        <v>44</v>
      </c>
    </row>
    <row r="518" spans="2:7">
      <c r="B518" s="25" t="s">
        <v>419</v>
      </c>
      <c r="C518" s="32">
        <v>0</v>
      </c>
      <c r="D518" s="32">
        <v>10</v>
      </c>
      <c r="E518" s="32">
        <v>13</v>
      </c>
      <c r="F518" s="32">
        <v>1</v>
      </c>
      <c r="G518" s="32">
        <v>24</v>
      </c>
    </row>
    <row r="519" spans="2:7">
      <c r="B519" s="25" t="s">
        <v>420</v>
      </c>
      <c r="C519" s="32">
        <v>0</v>
      </c>
      <c r="D519" s="32">
        <v>5</v>
      </c>
      <c r="E519" s="32">
        <v>14</v>
      </c>
      <c r="F519" s="32">
        <v>1</v>
      </c>
      <c r="G519" s="32">
        <v>20</v>
      </c>
    </row>
    <row r="520" spans="2:7">
      <c r="B520" s="25" t="s">
        <v>421</v>
      </c>
      <c r="C520" s="32">
        <v>0</v>
      </c>
      <c r="D520" s="32">
        <v>13</v>
      </c>
      <c r="E520" s="32">
        <v>12</v>
      </c>
      <c r="F520" s="32">
        <v>0</v>
      </c>
      <c r="G520" s="32">
        <v>25</v>
      </c>
    </row>
    <row r="521" spans="2:7">
      <c r="B521" s="25" t="s">
        <v>422</v>
      </c>
      <c r="C521" s="32">
        <v>0</v>
      </c>
      <c r="D521" s="32">
        <v>9</v>
      </c>
      <c r="E521" s="32">
        <v>16</v>
      </c>
      <c r="F521" s="32">
        <v>1</v>
      </c>
      <c r="G521" s="32">
        <v>26</v>
      </c>
    </row>
    <row r="522" spans="2:7">
      <c r="B522" s="25" t="s">
        <v>423</v>
      </c>
      <c r="C522" s="32">
        <v>0</v>
      </c>
      <c r="D522" s="32">
        <v>15</v>
      </c>
      <c r="E522" s="32">
        <v>12</v>
      </c>
      <c r="F522" s="32">
        <v>2</v>
      </c>
      <c r="G522" s="32">
        <v>29</v>
      </c>
    </row>
    <row r="523" spans="2:7">
      <c r="B523" s="25" t="s">
        <v>424</v>
      </c>
      <c r="C523" s="32">
        <v>0</v>
      </c>
      <c r="D523" s="32">
        <v>17</v>
      </c>
      <c r="E523" s="32">
        <v>19</v>
      </c>
      <c r="F523" s="32">
        <v>1</v>
      </c>
      <c r="G523" s="32">
        <v>37</v>
      </c>
    </row>
    <row r="524" spans="2:7">
      <c r="B524" s="25" t="s">
        <v>425</v>
      </c>
      <c r="C524" s="32">
        <v>0</v>
      </c>
      <c r="D524" s="32">
        <v>18</v>
      </c>
      <c r="E524" s="32">
        <v>18</v>
      </c>
      <c r="F524" s="32">
        <v>2</v>
      </c>
      <c r="G524" s="32">
        <v>38</v>
      </c>
    </row>
    <row r="525" spans="2:7">
      <c r="B525" s="25" t="s">
        <v>426</v>
      </c>
      <c r="C525" s="32">
        <v>0</v>
      </c>
      <c r="D525" s="32">
        <v>22</v>
      </c>
      <c r="E525" s="32">
        <v>29</v>
      </c>
      <c r="F525" s="32">
        <v>2</v>
      </c>
      <c r="G525" s="32">
        <v>53</v>
      </c>
    </row>
    <row r="526" spans="2:7">
      <c r="B526" s="25" t="s">
        <v>427</v>
      </c>
      <c r="C526" s="32">
        <v>0</v>
      </c>
      <c r="D526" s="32">
        <v>12</v>
      </c>
      <c r="E526" s="32">
        <v>12</v>
      </c>
      <c r="F526" s="32">
        <v>0</v>
      </c>
      <c r="G526" s="32">
        <v>24</v>
      </c>
    </row>
    <row r="527" spans="2:7">
      <c r="B527" s="25" t="s">
        <v>428</v>
      </c>
      <c r="C527" s="32">
        <v>0</v>
      </c>
      <c r="D527" s="32">
        <f>$D$137</f>
        <v>16</v>
      </c>
      <c r="E527" s="32">
        <f>$E$137</f>
        <v>14</v>
      </c>
      <c r="F527" s="32">
        <f>$F$137</f>
        <v>2</v>
      </c>
      <c r="G527" s="32">
        <f>$G$137</f>
        <v>32</v>
      </c>
    </row>
    <row r="528" spans="2:7">
      <c r="B528" s="25" t="s">
        <v>429</v>
      </c>
      <c r="C528" s="32">
        <v>0</v>
      </c>
      <c r="D528" s="32">
        <v>12</v>
      </c>
      <c r="E528" s="32">
        <v>15</v>
      </c>
      <c r="F528" s="32">
        <v>2</v>
      </c>
      <c r="G528" s="32">
        <v>29</v>
      </c>
    </row>
    <row r="529" spans="2:7">
      <c r="B529" s="25" t="s">
        <v>430</v>
      </c>
      <c r="C529" s="32">
        <v>0</v>
      </c>
      <c r="D529" s="32">
        <v>12</v>
      </c>
      <c r="E529" s="32">
        <v>15</v>
      </c>
      <c r="F529" s="32">
        <v>2</v>
      </c>
      <c r="G529" s="32">
        <v>29</v>
      </c>
    </row>
    <row r="530" spans="2:7">
      <c r="B530" s="25" t="s">
        <v>431</v>
      </c>
      <c r="C530" s="32">
        <v>0</v>
      </c>
      <c r="D530" s="32">
        <v>12</v>
      </c>
      <c r="E530" s="32">
        <v>15</v>
      </c>
      <c r="F530" s="32">
        <v>2</v>
      </c>
      <c r="G530" s="32">
        <v>29</v>
      </c>
    </row>
    <row r="531" spans="2:7">
      <c r="B531" s="25" t="s">
        <v>432</v>
      </c>
      <c r="C531" s="32">
        <v>0</v>
      </c>
      <c r="D531" s="32">
        <v>12</v>
      </c>
      <c r="E531" s="32">
        <v>15</v>
      </c>
      <c r="F531" s="32">
        <v>2</v>
      </c>
      <c r="G531" s="32">
        <v>29</v>
      </c>
    </row>
    <row r="532" spans="2:7">
      <c r="B532" s="25" t="s">
        <v>433</v>
      </c>
      <c r="C532" s="32">
        <v>0</v>
      </c>
      <c r="D532" s="32">
        <v>12</v>
      </c>
      <c r="E532" s="32">
        <v>15</v>
      </c>
      <c r="F532" s="32">
        <v>2</v>
      </c>
      <c r="G532" s="32">
        <v>29</v>
      </c>
    </row>
    <row r="533" spans="2:7">
      <c r="B533" s="25" t="s">
        <v>434</v>
      </c>
      <c r="C533" s="32">
        <v>0</v>
      </c>
      <c r="D533" s="32">
        <v>12</v>
      </c>
      <c r="E533" s="32">
        <v>15</v>
      </c>
      <c r="F533" s="32">
        <v>2</v>
      </c>
      <c r="G533" s="32">
        <v>29</v>
      </c>
    </row>
    <row r="534" spans="2:7">
      <c r="B534" s="25" t="s">
        <v>435</v>
      </c>
      <c r="C534" s="32">
        <v>0</v>
      </c>
      <c r="D534" s="32">
        <v>18</v>
      </c>
      <c r="E534" s="32">
        <v>15</v>
      </c>
      <c r="F534" s="32">
        <v>2</v>
      </c>
      <c r="G534" s="32">
        <v>35</v>
      </c>
    </row>
    <row r="535" spans="2:7">
      <c r="B535" s="25" t="s">
        <v>436</v>
      </c>
      <c r="C535" s="32">
        <v>0</v>
      </c>
      <c r="D535" s="32">
        <v>13</v>
      </c>
      <c r="E535" s="32">
        <v>13</v>
      </c>
      <c r="F535" s="32">
        <v>3</v>
      </c>
      <c r="G535" s="32">
        <v>29</v>
      </c>
    </row>
    <row r="536" spans="2:7">
      <c r="B536" s="25" t="s">
        <v>437</v>
      </c>
      <c r="C536" s="32">
        <v>0</v>
      </c>
      <c r="D536" s="32">
        <v>13</v>
      </c>
      <c r="E536" s="32">
        <v>13</v>
      </c>
      <c r="F536" s="32">
        <v>3</v>
      </c>
      <c r="G536" s="32">
        <v>29</v>
      </c>
    </row>
    <row r="537" spans="2:7">
      <c r="B537" s="25" t="s">
        <v>438</v>
      </c>
      <c r="C537" s="32">
        <v>0</v>
      </c>
      <c r="D537" s="32">
        <v>13</v>
      </c>
      <c r="E537" s="32">
        <v>13</v>
      </c>
      <c r="F537" s="32">
        <v>3</v>
      </c>
      <c r="G537" s="32">
        <v>29</v>
      </c>
    </row>
    <row r="538" spans="2:7">
      <c r="B538" s="25" t="s">
        <v>439</v>
      </c>
      <c r="C538" s="32">
        <v>0</v>
      </c>
      <c r="D538" s="32">
        <v>13</v>
      </c>
      <c r="E538" s="32">
        <v>13</v>
      </c>
      <c r="F538" s="32">
        <v>3</v>
      </c>
      <c r="G538" s="32">
        <v>29</v>
      </c>
    </row>
    <row r="539" spans="2:7">
      <c r="B539" s="25" t="s">
        <v>440</v>
      </c>
      <c r="C539" s="32">
        <v>0</v>
      </c>
      <c r="D539" s="32">
        <v>9</v>
      </c>
      <c r="E539" s="32">
        <v>11</v>
      </c>
      <c r="F539" s="32">
        <v>2</v>
      </c>
      <c r="G539" s="32">
        <v>22</v>
      </c>
    </row>
    <row r="540" spans="2:7">
      <c r="B540" s="25" t="s">
        <v>441</v>
      </c>
      <c r="C540" s="32">
        <v>0</v>
      </c>
      <c r="D540" s="32">
        <v>5</v>
      </c>
      <c r="E540" s="32">
        <v>21</v>
      </c>
      <c r="F540" s="32">
        <v>1</v>
      </c>
      <c r="G540" s="32">
        <v>27</v>
      </c>
    </row>
    <row r="541" spans="2:7">
      <c r="B541" s="25" t="s">
        <v>442</v>
      </c>
      <c r="C541" s="32">
        <v>0</v>
      </c>
      <c r="D541" s="32">
        <v>5</v>
      </c>
      <c r="E541" s="32">
        <v>21</v>
      </c>
      <c r="F541" s="32">
        <v>1</v>
      </c>
      <c r="G541" s="32">
        <v>27</v>
      </c>
    </row>
    <row r="542" spans="2:7">
      <c r="B542" s="25" t="s">
        <v>443</v>
      </c>
      <c r="C542" s="32">
        <v>0</v>
      </c>
      <c r="D542" s="32">
        <v>19</v>
      </c>
      <c r="E542" s="32">
        <v>17</v>
      </c>
      <c r="F542" s="32">
        <v>0</v>
      </c>
      <c r="G542" s="32">
        <v>36</v>
      </c>
    </row>
    <row r="543" spans="2:7">
      <c r="B543" s="25" t="s">
        <v>444</v>
      </c>
      <c r="C543" s="32">
        <v>0</v>
      </c>
      <c r="D543" s="32">
        <v>24</v>
      </c>
      <c r="E543" s="32">
        <v>8</v>
      </c>
      <c r="F543" s="32">
        <v>0</v>
      </c>
      <c r="G543" s="32">
        <v>32</v>
      </c>
    </row>
    <row r="544" spans="2:7">
      <c r="B544" s="25" t="s">
        <v>445</v>
      </c>
      <c r="C544" s="32">
        <v>0</v>
      </c>
      <c r="D544" s="32">
        <v>25</v>
      </c>
      <c r="E544" s="32">
        <v>15</v>
      </c>
      <c r="F544" s="32">
        <v>1</v>
      </c>
      <c r="G544" s="32">
        <v>41</v>
      </c>
    </row>
    <row r="545" spans="2:7">
      <c r="B545" s="25" t="s">
        <v>446</v>
      </c>
      <c r="C545" s="32">
        <v>0</v>
      </c>
      <c r="D545" s="32">
        <v>20</v>
      </c>
      <c r="E545" s="32">
        <v>21</v>
      </c>
      <c r="F545" s="32">
        <v>0</v>
      </c>
      <c r="G545" s="32">
        <v>41</v>
      </c>
    </row>
    <row r="546" spans="2:7">
      <c r="B546" s="25" t="s">
        <v>447</v>
      </c>
      <c r="C546" s="32">
        <v>0</v>
      </c>
      <c r="D546" s="32">
        <v>23</v>
      </c>
      <c r="E546" s="32">
        <v>17</v>
      </c>
      <c r="F546" s="32">
        <v>4</v>
      </c>
      <c r="G546" s="32">
        <v>44</v>
      </c>
    </row>
    <row r="547" spans="2:7">
      <c r="B547" s="25" t="s">
        <v>448</v>
      </c>
      <c r="C547" s="32">
        <v>0</v>
      </c>
      <c r="D547" s="32">
        <v>15</v>
      </c>
      <c r="E547" s="32">
        <v>11</v>
      </c>
      <c r="F547" s="32">
        <v>3</v>
      </c>
      <c r="G547" s="32">
        <v>29</v>
      </c>
    </row>
    <row r="548" spans="2:7">
      <c r="B548" s="25" t="s">
        <v>449</v>
      </c>
      <c r="C548" s="32">
        <v>0</v>
      </c>
      <c r="D548" s="32">
        <v>37</v>
      </c>
      <c r="E548" s="32">
        <v>19</v>
      </c>
      <c r="F548" s="32">
        <v>2</v>
      </c>
      <c r="G548" s="32">
        <v>58</v>
      </c>
    </row>
    <row r="549" spans="2:7">
      <c r="B549" s="25" t="s">
        <v>450</v>
      </c>
      <c r="C549" s="32">
        <v>0</v>
      </c>
      <c r="D549" s="32">
        <v>22</v>
      </c>
      <c r="E549" s="32">
        <v>17</v>
      </c>
      <c r="F549" s="32">
        <v>0</v>
      </c>
      <c r="G549" s="32">
        <v>39</v>
      </c>
    </row>
    <row r="550" spans="2:7">
      <c r="B550" s="25" t="s">
        <v>451</v>
      </c>
      <c r="C550" s="32">
        <v>0</v>
      </c>
      <c r="D550" s="32">
        <v>29</v>
      </c>
      <c r="E550" s="32">
        <v>21</v>
      </c>
      <c r="F550" s="32">
        <v>3</v>
      </c>
      <c r="G550" s="32">
        <v>53</v>
      </c>
    </row>
    <row r="551" spans="2:7">
      <c r="B551" s="25" t="s">
        <v>452</v>
      </c>
      <c r="C551" s="32">
        <v>0</v>
      </c>
      <c r="D551" s="32">
        <v>28</v>
      </c>
      <c r="E551" s="32">
        <v>13</v>
      </c>
      <c r="F551" s="32">
        <v>2</v>
      </c>
      <c r="G551" s="32">
        <v>43</v>
      </c>
    </row>
    <row r="552" spans="2:7">
      <c r="B552" s="25" t="s">
        <v>453</v>
      </c>
      <c r="C552" s="32">
        <v>0</v>
      </c>
      <c r="D552" s="32">
        <v>22</v>
      </c>
      <c r="E552" s="32">
        <v>30</v>
      </c>
      <c r="F552" s="32">
        <v>1</v>
      </c>
      <c r="G552" s="32">
        <v>43</v>
      </c>
    </row>
    <row r="553" spans="2:7">
      <c r="B553" s="25" t="s">
        <v>454</v>
      </c>
      <c r="C553" s="32">
        <v>0</v>
      </c>
      <c r="D553" s="32">
        <v>36</v>
      </c>
      <c r="E553" s="32">
        <v>19</v>
      </c>
      <c r="F553" s="32">
        <v>1</v>
      </c>
      <c r="G553" s="32">
        <v>56</v>
      </c>
    </row>
    <row r="554" spans="2:7">
      <c r="B554" s="25" t="s">
        <v>455</v>
      </c>
      <c r="C554" s="32">
        <v>0</v>
      </c>
      <c r="D554" s="32">
        <v>29</v>
      </c>
      <c r="E554" s="32">
        <v>18</v>
      </c>
      <c r="F554" s="32">
        <v>1</v>
      </c>
      <c r="G554" s="32">
        <v>48</v>
      </c>
    </row>
    <row r="555" spans="2:7">
      <c r="B555" s="25" t="s">
        <v>456</v>
      </c>
      <c r="C555" s="32">
        <v>0</v>
      </c>
      <c r="D555" s="32">
        <v>31</v>
      </c>
      <c r="E555" s="32">
        <v>23</v>
      </c>
      <c r="F555" s="32">
        <v>1</v>
      </c>
      <c r="G555" s="32">
        <v>55</v>
      </c>
    </row>
    <row r="556" spans="2:7">
      <c r="B556" s="25" t="s">
        <v>457</v>
      </c>
      <c r="C556" s="32">
        <v>0</v>
      </c>
      <c r="D556" s="32">
        <v>35</v>
      </c>
      <c r="E556" s="32">
        <v>17</v>
      </c>
      <c r="F556" s="32">
        <v>1</v>
      </c>
      <c r="G556" s="32">
        <v>53</v>
      </c>
    </row>
    <row r="557" spans="2:7">
      <c r="B557" s="25" t="s">
        <v>458</v>
      </c>
      <c r="C557" s="32">
        <v>0</v>
      </c>
      <c r="D557" s="32">
        <v>11</v>
      </c>
      <c r="E557" s="32">
        <v>11</v>
      </c>
      <c r="F557" s="32">
        <v>0</v>
      </c>
      <c r="G557" s="32">
        <v>22</v>
      </c>
    </row>
    <row r="558" spans="2:7">
      <c r="B558" s="25" t="s">
        <v>459</v>
      </c>
      <c r="C558" s="32">
        <v>0</v>
      </c>
      <c r="D558" s="32">
        <v>52</v>
      </c>
      <c r="E558" s="32">
        <v>17</v>
      </c>
      <c r="F558" s="32">
        <v>3</v>
      </c>
      <c r="G558" s="32">
        <v>72</v>
      </c>
    </row>
    <row r="559" spans="2:7">
      <c r="B559" s="25" t="s">
        <v>460</v>
      </c>
      <c r="C559" s="32">
        <v>0</v>
      </c>
      <c r="D559" s="32">
        <v>47</v>
      </c>
      <c r="E559" s="32">
        <v>12</v>
      </c>
      <c r="F559" s="32">
        <v>3</v>
      </c>
      <c r="G559" s="32">
        <v>62</v>
      </c>
    </row>
    <row r="560" spans="2:7">
      <c r="B560" s="25" t="s">
        <v>461</v>
      </c>
      <c r="C560" s="32">
        <v>0</v>
      </c>
      <c r="D560" s="32">
        <v>46</v>
      </c>
      <c r="E560" s="32">
        <v>13</v>
      </c>
      <c r="F560" s="32">
        <v>4</v>
      </c>
      <c r="G560" s="32">
        <v>63</v>
      </c>
    </row>
    <row r="561" spans="2:7">
      <c r="B561" s="25" t="s">
        <v>462</v>
      </c>
      <c r="C561" s="32">
        <v>0</v>
      </c>
      <c r="D561" s="32">
        <v>40</v>
      </c>
      <c r="E561" s="32">
        <v>23</v>
      </c>
      <c r="F561" s="32">
        <v>4</v>
      </c>
      <c r="G561" s="32">
        <v>67</v>
      </c>
    </row>
    <row r="562" spans="2:7">
      <c r="B562" s="25" t="s">
        <v>463</v>
      </c>
      <c r="C562" s="32">
        <v>0</v>
      </c>
      <c r="D562" s="32">
        <v>35</v>
      </c>
      <c r="E562" s="32">
        <v>23</v>
      </c>
      <c r="F562" s="32">
        <v>5</v>
      </c>
      <c r="G562" s="32">
        <v>63</v>
      </c>
    </row>
    <row r="563" spans="2:7">
      <c r="B563" s="25" t="s">
        <v>464</v>
      </c>
      <c r="C563" s="32">
        <v>0</v>
      </c>
      <c r="D563" s="32">
        <v>24</v>
      </c>
      <c r="E563" s="32">
        <v>15</v>
      </c>
      <c r="F563" s="32">
        <v>5</v>
      </c>
      <c r="G563" s="32">
        <v>44</v>
      </c>
    </row>
    <row r="564" spans="2:7">
      <c r="B564" s="25" t="s">
        <v>465</v>
      </c>
      <c r="C564" s="32">
        <v>0</v>
      </c>
      <c r="D564" s="32">
        <v>41</v>
      </c>
      <c r="E564" s="32">
        <v>28</v>
      </c>
      <c r="F564" s="32">
        <v>5</v>
      </c>
      <c r="G564" s="32">
        <v>74</v>
      </c>
    </row>
    <row r="565" spans="2:7">
      <c r="B565" s="25" t="s">
        <v>466</v>
      </c>
      <c r="C565" s="32">
        <v>0</v>
      </c>
      <c r="D565" s="32">
        <v>24</v>
      </c>
      <c r="E565" s="32">
        <v>17</v>
      </c>
      <c r="F565" s="32">
        <v>4</v>
      </c>
      <c r="G565" s="32">
        <v>45</v>
      </c>
    </row>
    <row r="566" spans="2:7">
      <c r="B566" s="25" t="s">
        <v>467</v>
      </c>
      <c r="C566" s="32">
        <v>0</v>
      </c>
      <c r="D566" s="32">
        <v>22</v>
      </c>
      <c r="E566" s="32">
        <v>17</v>
      </c>
      <c r="F566" s="32">
        <v>7</v>
      </c>
      <c r="G566" s="32">
        <v>46</v>
      </c>
    </row>
    <row r="567" spans="2:7">
      <c r="B567" s="25" t="s">
        <v>468</v>
      </c>
      <c r="C567" s="32">
        <v>0</v>
      </c>
      <c r="D567" s="32">
        <v>27</v>
      </c>
      <c r="E567" s="32">
        <v>29</v>
      </c>
      <c r="F567" s="32">
        <v>13</v>
      </c>
      <c r="G567" s="32">
        <v>69</v>
      </c>
    </row>
    <row r="568" spans="2:7">
      <c r="B568" s="25" t="s">
        <v>469</v>
      </c>
      <c r="C568" s="32">
        <v>0</v>
      </c>
      <c r="D568" s="32">
        <v>19</v>
      </c>
      <c r="E568" s="32">
        <v>18</v>
      </c>
      <c r="F568" s="32">
        <v>6</v>
      </c>
      <c r="G568" s="32">
        <v>43</v>
      </c>
    </row>
    <row r="569" spans="2:7">
      <c r="B569" s="25" t="s">
        <v>470</v>
      </c>
      <c r="C569" s="32">
        <v>0</v>
      </c>
      <c r="D569" s="32">
        <v>20</v>
      </c>
      <c r="E569" s="32">
        <v>15</v>
      </c>
      <c r="F569" s="32">
        <v>9</v>
      </c>
      <c r="G569" s="32">
        <v>44</v>
      </c>
    </row>
    <row r="570" spans="2:7">
      <c r="B570" s="25" t="s">
        <v>471</v>
      </c>
      <c r="C570" s="32">
        <v>0</v>
      </c>
      <c r="D570" s="32">
        <v>22</v>
      </c>
      <c r="E570" s="32">
        <v>19</v>
      </c>
      <c r="F570" s="32">
        <v>5</v>
      </c>
      <c r="G570" s="32">
        <v>46</v>
      </c>
    </row>
    <row r="571" spans="2:7">
      <c r="B571" s="25" t="s">
        <v>472</v>
      </c>
      <c r="C571" s="32">
        <v>0</v>
      </c>
      <c r="D571" s="32">
        <v>25</v>
      </c>
      <c r="E571" s="32">
        <v>24</v>
      </c>
      <c r="F571" s="32">
        <v>7</v>
      </c>
      <c r="G571" s="32">
        <v>56</v>
      </c>
    </row>
    <row r="572" spans="2:7">
      <c r="B572" s="25" t="s">
        <v>473</v>
      </c>
      <c r="C572" s="32">
        <v>0</v>
      </c>
      <c r="D572" s="32">
        <v>20</v>
      </c>
      <c r="E572" s="32">
        <v>26</v>
      </c>
      <c r="F572" s="32">
        <v>9</v>
      </c>
      <c r="G572" s="32">
        <v>55</v>
      </c>
    </row>
    <row r="573" spans="2:7">
      <c r="B573" s="25" t="s">
        <v>474</v>
      </c>
      <c r="C573" s="32">
        <v>0</v>
      </c>
      <c r="D573" s="32">
        <v>20</v>
      </c>
      <c r="E573" s="32">
        <v>25</v>
      </c>
      <c r="F573" s="32">
        <v>10</v>
      </c>
      <c r="G573" s="32">
        <v>55</v>
      </c>
    </row>
    <row r="574" spans="2:7">
      <c r="B574" s="25" t="s">
        <v>475</v>
      </c>
      <c r="C574" s="32">
        <v>0</v>
      </c>
      <c r="D574" s="32">
        <v>31</v>
      </c>
      <c r="E574" s="32">
        <v>25</v>
      </c>
      <c r="F574" s="32">
        <v>16</v>
      </c>
      <c r="G574" s="32">
        <v>72</v>
      </c>
    </row>
    <row r="575" spans="2:7">
      <c r="B575" s="25" t="s">
        <v>476</v>
      </c>
      <c r="C575" s="32">
        <v>0</v>
      </c>
      <c r="D575" s="32">
        <v>32</v>
      </c>
      <c r="E575" s="32">
        <v>22</v>
      </c>
      <c r="F575" s="32">
        <v>10</v>
      </c>
      <c r="G575" s="32">
        <v>64</v>
      </c>
    </row>
    <row r="576" spans="2:7">
      <c r="B576" s="25" t="s">
        <v>477</v>
      </c>
      <c r="C576" s="32">
        <v>0</v>
      </c>
      <c r="D576" s="32">
        <v>24</v>
      </c>
      <c r="E576" s="32">
        <v>21</v>
      </c>
      <c r="F576" s="32">
        <v>6</v>
      </c>
      <c r="G576" s="32">
        <v>51</v>
      </c>
    </row>
    <row r="577" spans="2:7">
      <c r="B577" s="25" t="s">
        <v>478</v>
      </c>
      <c r="C577" s="32">
        <v>0</v>
      </c>
      <c r="D577" s="32">
        <v>22</v>
      </c>
      <c r="E577" s="32">
        <v>22</v>
      </c>
      <c r="F577" s="32">
        <v>5</v>
      </c>
      <c r="G577" s="32">
        <v>49</v>
      </c>
    </row>
    <row r="578" spans="2:7">
      <c r="B578" s="25" t="s">
        <v>479</v>
      </c>
      <c r="C578" s="32">
        <v>0</v>
      </c>
      <c r="D578" s="32">
        <v>27</v>
      </c>
      <c r="E578" s="32">
        <v>20</v>
      </c>
      <c r="F578" s="32">
        <v>6</v>
      </c>
      <c r="G578" s="32">
        <v>53</v>
      </c>
    </row>
    <row r="579" spans="2:7">
      <c r="B579" s="25" t="s">
        <v>480</v>
      </c>
      <c r="C579" s="32">
        <v>0</v>
      </c>
      <c r="D579" s="32">
        <v>27</v>
      </c>
      <c r="E579" s="32">
        <v>17</v>
      </c>
      <c r="F579" s="32">
        <v>6</v>
      </c>
      <c r="G579" s="32">
        <v>50</v>
      </c>
    </row>
    <row r="580" spans="2:7">
      <c r="B580" s="25" t="s">
        <v>481</v>
      </c>
      <c r="C580" s="32">
        <v>0</v>
      </c>
      <c r="D580" s="32">
        <f>$D$137</f>
        <v>16</v>
      </c>
      <c r="E580" s="32">
        <f>$E$137</f>
        <v>14</v>
      </c>
      <c r="F580" s="32">
        <f>$F$137</f>
        <v>2</v>
      </c>
      <c r="G580" s="32">
        <f>$G$137</f>
        <v>32</v>
      </c>
    </row>
    <row r="581" spans="2:7">
      <c r="B581" s="25" t="s">
        <v>482</v>
      </c>
      <c r="C581" s="32">
        <v>0</v>
      </c>
      <c r="D581" s="32">
        <v>20</v>
      </c>
      <c r="E581" s="32">
        <v>13</v>
      </c>
      <c r="F581" s="32">
        <v>4</v>
      </c>
      <c r="G581" s="32">
        <v>37</v>
      </c>
    </row>
    <row r="582" spans="2:7">
      <c r="B582" s="25" t="s">
        <v>483</v>
      </c>
      <c r="C582" s="32">
        <v>0</v>
      </c>
      <c r="D582" s="32">
        <v>16</v>
      </c>
      <c r="E582" s="32">
        <v>16</v>
      </c>
      <c r="F582" s="32">
        <v>0</v>
      </c>
      <c r="G582" s="32">
        <v>32</v>
      </c>
    </row>
    <row r="583" spans="2:7">
      <c r="B583" s="25" t="s">
        <v>484</v>
      </c>
      <c r="C583" s="32">
        <v>0</v>
      </c>
      <c r="D583" s="32">
        <v>41</v>
      </c>
      <c r="E583" s="32">
        <v>7</v>
      </c>
      <c r="F583" s="32">
        <v>1</v>
      </c>
      <c r="G583" s="32">
        <v>49</v>
      </c>
    </row>
    <row r="584" spans="2:7">
      <c r="B584" s="25" t="s">
        <v>485</v>
      </c>
      <c r="C584" s="32">
        <v>0</v>
      </c>
      <c r="D584" s="32">
        <v>42</v>
      </c>
      <c r="E584" s="32">
        <v>5</v>
      </c>
      <c r="F584" s="32">
        <v>1</v>
      </c>
      <c r="G584" s="32">
        <v>48</v>
      </c>
    </row>
    <row r="585" spans="2:7">
      <c r="B585" s="25" t="s">
        <v>486</v>
      </c>
      <c r="C585" s="32">
        <v>0</v>
      </c>
      <c r="D585" s="32">
        <v>28</v>
      </c>
      <c r="E585" s="32">
        <v>12</v>
      </c>
      <c r="F585" s="32">
        <v>0</v>
      </c>
      <c r="G585" s="32">
        <v>40</v>
      </c>
    </row>
    <row r="586" spans="2:7">
      <c r="B586" s="25" t="s">
        <v>487</v>
      </c>
      <c r="C586" s="32">
        <v>0</v>
      </c>
      <c r="D586" s="32">
        <v>24</v>
      </c>
      <c r="E586" s="32">
        <v>15</v>
      </c>
      <c r="F586" s="32">
        <v>0</v>
      </c>
      <c r="G586" s="32">
        <v>39</v>
      </c>
    </row>
    <row r="587" spans="2:7">
      <c r="B587" s="25" t="s">
        <v>488</v>
      </c>
      <c r="C587" s="32">
        <v>0</v>
      </c>
      <c r="D587" s="32">
        <v>25</v>
      </c>
      <c r="E587" s="32">
        <v>13</v>
      </c>
      <c r="F587" s="32">
        <v>0</v>
      </c>
      <c r="G587" s="32">
        <v>38</v>
      </c>
    </row>
    <row r="588" spans="2:7">
      <c r="B588" s="25" t="s">
        <v>489</v>
      </c>
      <c r="C588" s="32">
        <v>0</v>
      </c>
      <c r="D588" s="32">
        <v>28</v>
      </c>
      <c r="E588" s="32">
        <v>15</v>
      </c>
      <c r="F588" s="32">
        <v>2</v>
      </c>
      <c r="G588" s="32">
        <v>45</v>
      </c>
    </row>
    <row r="589" spans="2:7">
      <c r="B589" s="25" t="s">
        <v>490</v>
      </c>
      <c r="C589" s="32">
        <v>0</v>
      </c>
      <c r="D589" s="32">
        <v>32</v>
      </c>
      <c r="E589" s="32">
        <v>12</v>
      </c>
      <c r="F589" s="32">
        <v>0</v>
      </c>
      <c r="G589" s="32">
        <v>44</v>
      </c>
    </row>
    <row r="590" spans="2:7">
      <c r="B590" s="25" t="s">
        <v>491</v>
      </c>
      <c r="C590" s="32">
        <v>0</v>
      </c>
      <c r="D590" s="32">
        <v>30</v>
      </c>
      <c r="E590" s="32">
        <v>12</v>
      </c>
      <c r="F590" s="32">
        <v>0</v>
      </c>
      <c r="G590" s="32">
        <v>42</v>
      </c>
    </row>
    <row r="591" spans="2:7">
      <c r="B591" s="25" t="s">
        <v>492</v>
      </c>
      <c r="C591" s="32">
        <v>0</v>
      </c>
      <c r="D591" s="32">
        <v>23</v>
      </c>
      <c r="E591" s="32">
        <v>14</v>
      </c>
      <c r="F591" s="32">
        <v>0</v>
      </c>
      <c r="G591" s="32">
        <v>37</v>
      </c>
    </row>
    <row r="592" spans="2:7">
      <c r="B592" s="25" t="s">
        <v>493</v>
      </c>
      <c r="C592" s="32">
        <v>0</v>
      </c>
      <c r="D592" s="32">
        <v>13</v>
      </c>
      <c r="E592" s="32">
        <v>7</v>
      </c>
      <c r="F592" s="32">
        <v>0</v>
      </c>
      <c r="G592" s="32">
        <v>20</v>
      </c>
    </row>
    <row r="593" spans="2:7">
      <c r="B593" s="25" t="s">
        <v>494</v>
      </c>
      <c r="C593" s="32">
        <v>0</v>
      </c>
      <c r="D593" s="32">
        <v>35</v>
      </c>
      <c r="E593" s="32">
        <v>16</v>
      </c>
      <c r="F593" s="32">
        <v>1</v>
      </c>
      <c r="G593" s="32">
        <v>52</v>
      </c>
    </row>
    <row r="594" spans="2:7">
      <c r="B594" s="25" t="s">
        <v>495</v>
      </c>
      <c r="C594" s="32">
        <v>0</v>
      </c>
      <c r="D594" s="32">
        <v>31</v>
      </c>
      <c r="E594" s="32">
        <v>16</v>
      </c>
      <c r="F594" s="32">
        <v>1</v>
      </c>
      <c r="G594" s="32">
        <v>48</v>
      </c>
    </row>
    <row r="595" spans="2:7">
      <c r="B595" s="25" t="s">
        <v>496</v>
      </c>
      <c r="C595" s="32">
        <v>0</v>
      </c>
      <c r="D595" s="32">
        <v>16</v>
      </c>
      <c r="E595" s="32">
        <v>12</v>
      </c>
      <c r="F595" s="32">
        <v>1</v>
      </c>
      <c r="G595" s="32">
        <v>29</v>
      </c>
    </row>
    <row r="596" spans="2:7">
      <c r="B596" s="25" t="s">
        <v>497</v>
      </c>
      <c r="C596" s="32">
        <v>0</v>
      </c>
      <c r="D596" s="32">
        <v>17</v>
      </c>
      <c r="E596" s="32">
        <v>16</v>
      </c>
      <c r="F596" s="32">
        <v>0</v>
      </c>
      <c r="G596" s="32">
        <v>33</v>
      </c>
    </row>
    <row r="597" spans="2:7">
      <c r="B597" s="25" t="s">
        <v>498</v>
      </c>
      <c r="C597" s="32">
        <v>0</v>
      </c>
      <c r="D597" s="32">
        <v>25</v>
      </c>
      <c r="E597" s="32">
        <v>15</v>
      </c>
      <c r="F597" s="32">
        <v>2</v>
      </c>
      <c r="G597" s="32">
        <v>42</v>
      </c>
    </row>
    <row r="598" spans="2:7">
      <c r="B598" s="25" t="s">
        <v>499</v>
      </c>
      <c r="C598" s="32">
        <v>0</v>
      </c>
      <c r="D598" s="32">
        <v>19</v>
      </c>
      <c r="E598" s="32">
        <v>9</v>
      </c>
      <c r="F598" s="32">
        <v>1</v>
      </c>
      <c r="G598" s="32">
        <v>29</v>
      </c>
    </row>
    <row r="599" spans="2:7">
      <c r="B599" s="25" t="s">
        <v>500</v>
      </c>
      <c r="C599" s="32">
        <v>0</v>
      </c>
      <c r="D599" s="32">
        <v>31</v>
      </c>
      <c r="E599" s="32">
        <v>8</v>
      </c>
      <c r="F599" s="32">
        <v>1</v>
      </c>
      <c r="G599" s="32">
        <v>40</v>
      </c>
    </row>
    <row r="600" spans="2:7">
      <c r="B600" s="25" t="s">
        <v>501</v>
      </c>
      <c r="C600" s="32">
        <v>0</v>
      </c>
      <c r="D600" s="32">
        <v>30</v>
      </c>
      <c r="E600" s="32">
        <v>9</v>
      </c>
      <c r="F600" s="32">
        <v>1</v>
      </c>
      <c r="G600" s="32">
        <v>40</v>
      </c>
    </row>
    <row r="601" spans="2:7">
      <c r="B601" s="25" t="s">
        <v>502</v>
      </c>
      <c r="C601" s="32">
        <v>0</v>
      </c>
      <c r="D601" s="32">
        <v>35</v>
      </c>
      <c r="E601" s="32">
        <v>14</v>
      </c>
      <c r="F601" s="32">
        <v>1</v>
      </c>
      <c r="G601" s="32">
        <v>50</v>
      </c>
    </row>
    <row r="602" spans="2:7">
      <c r="B602" s="25" t="s">
        <v>503</v>
      </c>
      <c r="C602" s="32">
        <v>0</v>
      </c>
      <c r="D602" s="32">
        <v>32</v>
      </c>
      <c r="E602" s="32">
        <v>17</v>
      </c>
      <c r="F602" s="32">
        <v>0</v>
      </c>
      <c r="G602" s="32">
        <v>49</v>
      </c>
    </row>
    <row r="603" spans="2:7">
      <c r="B603" s="25" t="s">
        <v>504</v>
      </c>
      <c r="C603" s="32">
        <v>0</v>
      </c>
      <c r="D603" s="32">
        <v>30</v>
      </c>
      <c r="E603" s="32">
        <v>9</v>
      </c>
      <c r="F603" s="32">
        <v>1</v>
      </c>
      <c r="G603" s="32">
        <v>40</v>
      </c>
    </row>
    <row r="604" spans="2:7">
      <c r="B604" s="25" t="s">
        <v>505</v>
      </c>
      <c r="C604" s="32">
        <v>0</v>
      </c>
      <c r="D604" s="32">
        <v>23</v>
      </c>
      <c r="E604" s="32">
        <v>6</v>
      </c>
      <c r="F604" s="32">
        <v>1</v>
      </c>
      <c r="G604" s="32">
        <v>30</v>
      </c>
    </row>
    <row r="605" spans="2:7">
      <c r="B605" s="25" t="s">
        <v>506</v>
      </c>
      <c r="C605" s="32">
        <v>0</v>
      </c>
      <c r="D605" s="32">
        <v>35</v>
      </c>
      <c r="E605" s="32">
        <v>13</v>
      </c>
      <c r="F605" s="32">
        <v>3</v>
      </c>
      <c r="G605" s="32">
        <v>51</v>
      </c>
    </row>
    <row r="606" spans="2:7">
      <c r="B606" s="25" t="s">
        <v>507</v>
      </c>
      <c r="C606" s="32">
        <v>0</v>
      </c>
      <c r="D606" s="32">
        <v>17</v>
      </c>
      <c r="E606" s="32">
        <v>16</v>
      </c>
      <c r="F606" s="32">
        <v>2</v>
      </c>
      <c r="G606" s="32">
        <v>35</v>
      </c>
    </row>
    <row r="607" spans="2:7">
      <c r="B607" s="25" t="s">
        <v>508</v>
      </c>
      <c r="C607" s="32">
        <v>0</v>
      </c>
      <c r="D607" s="32">
        <v>16</v>
      </c>
      <c r="E607" s="32">
        <v>12</v>
      </c>
      <c r="F607" s="32">
        <v>2</v>
      </c>
      <c r="G607" s="32">
        <v>30</v>
      </c>
    </row>
    <row r="608" spans="2:7">
      <c r="B608" s="25" t="s">
        <v>509</v>
      </c>
      <c r="C608" s="32">
        <v>0</v>
      </c>
      <c r="D608" s="32">
        <v>23</v>
      </c>
      <c r="E608" s="32">
        <v>9</v>
      </c>
      <c r="F608" s="32">
        <v>4</v>
      </c>
      <c r="G608" s="32">
        <v>36</v>
      </c>
    </row>
    <row r="609" spans="2:7">
      <c r="B609" s="25" t="s">
        <v>510</v>
      </c>
      <c r="C609" s="32">
        <v>0</v>
      </c>
      <c r="D609" s="32">
        <v>32</v>
      </c>
      <c r="E609" s="32">
        <v>14</v>
      </c>
      <c r="F609" s="32">
        <v>1</v>
      </c>
      <c r="G609" s="32">
        <v>47</v>
      </c>
    </row>
    <row r="610" spans="2:7">
      <c r="B610" s="25" t="s">
        <v>961</v>
      </c>
      <c r="C610" s="32">
        <v>0</v>
      </c>
      <c r="D610" s="32">
        <v>24</v>
      </c>
      <c r="E610" s="32">
        <v>16</v>
      </c>
      <c r="F610" s="32">
        <v>1</v>
      </c>
      <c r="G610" s="32">
        <v>41</v>
      </c>
    </row>
    <row r="611" spans="2:7">
      <c r="B611" s="25" t="s">
        <v>963</v>
      </c>
      <c r="C611" s="32">
        <v>0</v>
      </c>
      <c r="D611" s="32">
        <v>34</v>
      </c>
      <c r="E611" s="32">
        <v>22</v>
      </c>
      <c r="F611" s="32">
        <v>3</v>
      </c>
      <c r="G611" s="32">
        <v>59</v>
      </c>
    </row>
    <row r="612" spans="2:7">
      <c r="B612" s="25" t="s">
        <v>965</v>
      </c>
      <c r="C612" s="32">
        <v>0</v>
      </c>
      <c r="D612" s="32">
        <v>19</v>
      </c>
      <c r="E612" s="32">
        <v>13</v>
      </c>
      <c r="F612" s="32">
        <v>1</v>
      </c>
      <c r="G612" s="32">
        <v>33</v>
      </c>
    </row>
    <row r="613" spans="2:7">
      <c r="B613" s="25" t="s">
        <v>967</v>
      </c>
      <c r="C613" s="32">
        <v>0</v>
      </c>
      <c r="D613" s="32">
        <v>23</v>
      </c>
      <c r="E613" s="32">
        <v>12</v>
      </c>
      <c r="F613" s="32">
        <v>2</v>
      </c>
      <c r="G613" s="32">
        <v>37</v>
      </c>
    </row>
    <row r="614" spans="2:7">
      <c r="B614" s="25" t="s">
        <v>970</v>
      </c>
      <c r="C614" s="32">
        <v>0</v>
      </c>
      <c r="D614" s="32">
        <v>21</v>
      </c>
      <c r="E614" s="32">
        <v>5</v>
      </c>
      <c r="F614" s="32">
        <v>2</v>
      </c>
      <c r="G614" s="32">
        <v>28</v>
      </c>
    </row>
    <row r="615" spans="2:7">
      <c r="B615" s="25" t="s">
        <v>972</v>
      </c>
      <c r="C615" s="32">
        <v>0</v>
      </c>
      <c r="D615" s="32">
        <v>25</v>
      </c>
      <c r="E615" s="32">
        <v>13</v>
      </c>
      <c r="F615" s="32">
        <v>4</v>
      </c>
      <c r="G615" s="32">
        <v>42</v>
      </c>
    </row>
    <row r="616" spans="2:7">
      <c r="B616" s="25" t="s">
        <v>973</v>
      </c>
      <c r="C616" s="32">
        <v>0</v>
      </c>
      <c r="D616" s="32">
        <v>30</v>
      </c>
      <c r="E616" s="32">
        <v>23</v>
      </c>
      <c r="F616" s="32">
        <v>5</v>
      </c>
      <c r="G616" s="32">
        <v>58</v>
      </c>
    </row>
    <row r="617" spans="2:7">
      <c r="B617" s="25" t="s">
        <v>976</v>
      </c>
      <c r="C617" s="32">
        <v>0</v>
      </c>
      <c r="D617" s="32">
        <v>32</v>
      </c>
      <c r="E617" s="32">
        <v>24</v>
      </c>
      <c r="F617" s="32">
        <v>3</v>
      </c>
      <c r="G617" s="32">
        <v>59</v>
      </c>
    </row>
    <row r="618" spans="2:7">
      <c r="B618" s="25" t="s">
        <v>979</v>
      </c>
      <c r="C618" s="32">
        <v>0</v>
      </c>
      <c r="D618" s="32">
        <v>22</v>
      </c>
      <c r="E618" s="32">
        <v>17</v>
      </c>
      <c r="F618" s="32">
        <v>3</v>
      </c>
      <c r="G618" s="32">
        <v>42</v>
      </c>
    </row>
    <row r="619" spans="2:7">
      <c r="B619" s="25" t="s">
        <v>981</v>
      </c>
      <c r="C619" s="32">
        <v>0</v>
      </c>
      <c r="D619" s="32">
        <v>27</v>
      </c>
      <c r="E619" s="32">
        <v>13</v>
      </c>
      <c r="F619" s="32">
        <v>2</v>
      </c>
      <c r="G619" s="32">
        <v>42</v>
      </c>
    </row>
    <row r="620" spans="2:7">
      <c r="B620" s="25" t="s">
        <v>984</v>
      </c>
      <c r="C620" s="32">
        <v>0</v>
      </c>
      <c r="D620" s="32">
        <v>22</v>
      </c>
      <c r="E620" s="32">
        <v>17</v>
      </c>
      <c r="F620" s="32">
        <v>2</v>
      </c>
      <c r="G620" s="32">
        <v>41</v>
      </c>
    </row>
    <row r="621" spans="2:7">
      <c r="B621" s="25" t="s">
        <v>986</v>
      </c>
      <c r="C621" s="32">
        <v>0</v>
      </c>
      <c r="D621" s="32">
        <v>17</v>
      </c>
      <c r="E621" s="32">
        <v>11</v>
      </c>
      <c r="F621" s="32">
        <v>4</v>
      </c>
      <c r="G621" s="32">
        <v>32</v>
      </c>
    </row>
    <row r="622" spans="2:7">
      <c r="B622" s="25" t="s">
        <v>988</v>
      </c>
      <c r="C622" s="32">
        <v>0</v>
      </c>
      <c r="D622" s="32">
        <v>23</v>
      </c>
      <c r="E622" s="32">
        <v>15</v>
      </c>
      <c r="F622" s="32">
        <v>4</v>
      </c>
      <c r="G622" s="32">
        <v>42</v>
      </c>
    </row>
    <row r="623" spans="2:7">
      <c r="B623" s="25" t="s">
        <v>990</v>
      </c>
      <c r="C623" s="32">
        <v>0</v>
      </c>
      <c r="D623" s="32">
        <v>20</v>
      </c>
      <c r="E623" s="32">
        <v>16</v>
      </c>
      <c r="F623" s="32">
        <v>4</v>
      </c>
      <c r="G623" s="32">
        <v>40</v>
      </c>
    </row>
    <row r="624" spans="2:7">
      <c r="B624" s="25" t="s">
        <v>991</v>
      </c>
      <c r="C624" s="32">
        <v>0</v>
      </c>
      <c r="D624" s="32">
        <v>32</v>
      </c>
      <c r="E624" s="32">
        <v>12</v>
      </c>
      <c r="F624" s="32">
        <v>5</v>
      </c>
      <c r="G624" s="32">
        <v>49</v>
      </c>
    </row>
    <row r="625" spans="2:7">
      <c r="B625" s="25" t="s">
        <v>994</v>
      </c>
      <c r="C625" s="32">
        <v>0</v>
      </c>
      <c r="D625" s="32">
        <v>24</v>
      </c>
      <c r="E625" s="32">
        <v>10</v>
      </c>
      <c r="F625" s="32">
        <v>7</v>
      </c>
      <c r="G625" s="32">
        <v>41</v>
      </c>
    </row>
    <row r="626" spans="2:7">
      <c r="B626" s="25" t="s">
        <v>995</v>
      </c>
      <c r="C626" s="32">
        <v>0</v>
      </c>
      <c r="D626" s="32">
        <v>28</v>
      </c>
      <c r="E626" s="32">
        <v>14</v>
      </c>
      <c r="F626" s="32">
        <v>5</v>
      </c>
      <c r="G626" s="32">
        <v>47</v>
      </c>
    </row>
    <row r="627" spans="2:7">
      <c r="B627" s="25" t="s">
        <v>997</v>
      </c>
      <c r="C627" s="32">
        <v>0</v>
      </c>
      <c r="D627" s="32">
        <v>29</v>
      </c>
      <c r="E627" s="32">
        <v>16</v>
      </c>
      <c r="F627" s="32">
        <v>0</v>
      </c>
      <c r="G627" s="32">
        <v>45</v>
      </c>
    </row>
    <row r="628" spans="2:7">
      <c r="B628" s="25" t="s">
        <v>999</v>
      </c>
      <c r="C628" s="32">
        <v>0</v>
      </c>
      <c r="D628" s="32">
        <v>21</v>
      </c>
      <c r="E628" s="32">
        <v>16</v>
      </c>
      <c r="F628" s="32">
        <v>2</v>
      </c>
      <c r="G628" s="32">
        <v>39</v>
      </c>
    </row>
    <row r="629" spans="2:7">
      <c r="B629" s="25" t="s">
        <v>1001</v>
      </c>
      <c r="C629" s="32">
        <v>0</v>
      </c>
      <c r="D629" s="32">
        <v>29</v>
      </c>
      <c r="E629" s="32">
        <v>6</v>
      </c>
      <c r="F629" s="32">
        <v>3</v>
      </c>
      <c r="G629" s="32">
        <v>38</v>
      </c>
    </row>
    <row r="630" spans="2:7">
      <c r="B630" s="25" t="s">
        <v>1002</v>
      </c>
      <c r="C630" s="32">
        <v>0</v>
      </c>
      <c r="D630" s="32">
        <v>23</v>
      </c>
      <c r="E630" s="32">
        <v>12</v>
      </c>
      <c r="F630" s="32">
        <v>6</v>
      </c>
      <c r="G630" s="32">
        <v>41</v>
      </c>
    </row>
    <row r="631" spans="2:7">
      <c r="B631" s="25" t="s">
        <v>1006</v>
      </c>
      <c r="C631" s="32">
        <v>0</v>
      </c>
      <c r="D631" s="32">
        <v>28</v>
      </c>
      <c r="E631" s="32">
        <v>11</v>
      </c>
      <c r="F631" s="32">
        <v>5</v>
      </c>
      <c r="G631" s="32">
        <v>44</v>
      </c>
    </row>
    <row r="632" spans="2:7">
      <c r="B632" s="25" t="s">
        <v>1007</v>
      </c>
      <c r="C632" s="32">
        <v>0</v>
      </c>
      <c r="D632" s="32">
        <v>19</v>
      </c>
      <c r="E632" s="32">
        <v>15</v>
      </c>
      <c r="F632" s="32">
        <v>3</v>
      </c>
      <c r="G632" s="32">
        <v>37</v>
      </c>
    </row>
    <row r="633" spans="2:7">
      <c r="B633" s="25" t="s">
        <v>1009</v>
      </c>
      <c r="C633" s="32">
        <v>0</v>
      </c>
      <c r="D633" s="32">
        <v>34</v>
      </c>
      <c r="E633" s="32">
        <v>13</v>
      </c>
      <c r="F633" s="32">
        <v>1</v>
      </c>
      <c r="G633" s="32">
        <v>48</v>
      </c>
    </row>
    <row r="634" spans="2:7">
      <c r="B634" s="25" t="s">
        <v>1011</v>
      </c>
      <c r="C634" s="32">
        <v>0</v>
      </c>
      <c r="D634" s="32">
        <v>27</v>
      </c>
      <c r="E634" s="32">
        <v>11</v>
      </c>
      <c r="F634" s="32">
        <v>0</v>
      </c>
      <c r="G634" s="32">
        <v>38</v>
      </c>
    </row>
    <row r="635" spans="2:7">
      <c r="B635" s="25" t="s">
        <v>1013</v>
      </c>
      <c r="C635" s="32">
        <v>0</v>
      </c>
      <c r="D635" s="32">
        <v>33</v>
      </c>
      <c r="E635" s="32">
        <v>12</v>
      </c>
      <c r="F635" s="32">
        <v>1</v>
      </c>
      <c r="G635" s="32">
        <v>46</v>
      </c>
    </row>
    <row r="636" spans="2:7">
      <c r="B636" s="25" t="s">
        <v>1016</v>
      </c>
      <c r="C636" s="32">
        <v>0</v>
      </c>
      <c r="D636" s="32">
        <v>31</v>
      </c>
      <c r="E636" s="32">
        <v>22</v>
      </c>
      <c r="F636" s="32">
        <v>5</v>
      </c>
      <c r="G636" s="32">
        <v>58</v>
      </c>
    </row>
    <row r="637" spans="2:7">
      <c r="B637" s="25" t="s">
        <v>1017</v>
      </c>
      <c r="C637" s="32">
        <v>0</v>
      </c>
      <c r="D637" s="32">
        <v>36</v>
      </c>
      <c r="E637" s="32">
        <v>24</v>
      </c>
      <c r="F637" s="32">
        <v>5</v>
      </c>
      <c r="G637" s="32">
        <v>65</v>
      </c>
    </row>
    <row r="638" spans="2:7">
      <c r="B638" s="25" t="s">
        <v>1020</v>
      </c>
      <c r="C638" s="32">
        <v>0</v>
      </c>
      <c r="D638" s="32">
        <v>36</v>
      </c>
      <c r="E638" s="32">
        <v>24</v>
      </c>
      <c r="F638" s="32">
        <v>5</v>
      </c>
      <c r="G638" s="32">
        <v>65</v>
      </c>
    </row>
    <row r="639" spans="2:7">
      <c r="B639" s="25" t="s">
        <v>1021</v>
      </c>
      <c r="C639" s="32">
        <v>0</v>
      </c>
      <c r="D639" s="32">
        <v>26</v>
      </c>
      <c r="E639" s="32">
        <v>31</v>
      </c>
      <c r="F639" s="32">
        <v>3</v>
      </c>
      <c r="G639" s="32">
        <v>60</v>
      </c>
    </row>
    <row r="640" spans="2:7">
      <c r="B640" s="25" t="s">
        <v>1023</v>
      </c>
      <c r="C640" s="32">
        <v>0</v>
      </c>
      <c r="D640" s="32">
        <v>26</v>
      </c>
      <c r="E640" s="32">
        <v>22</v>
      </c>
      <c r="F640" s="32">
        <v>2</v>
      </c>
      <c r="G640" s="32">
        <v>50</v>
      </c>
    </row>
    <row r="641" spans="2:7">
      <c r="B641" s="25" t="s">
        <v>1026</v>
      </c>
      <c r="C641" s="32">
        <v>0</v>
      </c>
      <c r="D641" s="32">
        <v>26</v>
      </c>
      <c r="E641" s="32">
        <v>22</v>
      </c>
      <c r="F641" s="32">
        <v>2</v>
      </c>
      <c r="G641" s="32">
        <v>50</v>
      </c>
    </row>
    <row r="642" spans="2:7">
      <c r="B642" s="25" t="s">
        <v>1027</v>
      </c>
      <c r="C642" s="32">
        <v>0</v>
      </c>
      <c r="D642" s="32">
        <v>17</v>
      </c>
      <c r="E642" s="32">
        <v>27</v>
      </c>
      <c r="F642" s="32">
        <v>7</v>
      </c>
      <c r="G642" s="32">
        <v>51</v>
      </c>
    </row>
    <row r="643" spans="2:7">
      <c r="B643" s="25" t="s">
        <v>1029</v>
      </c>
      <c r="C643" s="32">
        <v>0</v>
      </c>
      <c r="D643" s="32">
        <v>14</v>
      </c>
      <c r="E643" s="32">
        <v>18</v>
      </c>
      <c r="F643" s="32">
        <v>7</v>
      </c>
      <c r="G643" s="32">
        <v>39</v>
      </c>
    </row>
    <row r="644" spans="2:7">
      <c r="B644" s="25" t="s">
        <v>1031</v>
      </c>
      <c r="C644" s="32">
        <v>0</v>
      </c>
      <c r="D644" s="32">
        <v>15</v>
      </c>
      <c r="E644" s="32">
        <v>16</v>
      </c>
      <c r="F644" s="32">
        <v>6</v>
      </c>
      <c r="G644" s="32">
        <v>37</v>
      </c>
    </row>
    <row r="645" spans="2:7">
      <c r="B645" s="25" t="s">
        <v>1033</v>
      </c>
      <c r="C645" s="32">
        <v>0</v>
      </c>
      <c r="D645" s="32">
        <v>15</v>
      </c>
      <c r="E645" s="32">
        <v>16</v>
      </c>
      <c r="F645" s="32">
        <v>6</v>
      </c>
      <c r="G645" s="32">
        <v>37</v>
      </c>
    </row>
    <row r="646" spans="2:7">
      <c r="B646" s="25" t="s">
        <v>1035</v>
      </c>
      <c r="C646" s="32">
        <v>0</v>
      </c>
      <c r="D646" s="32">
        <v>25</v>
      </c>
      <c r="E646" s="32">
        <v>23</v>
      </c>
      <c r="F646" s="32">
        <v>4</v>
      </c>
      <c r="G646" s="32">
        <v>52</v>
      </c>
    </row>
    <row r="647" spans="2:7">
      <c r="B647" s="25" t="s">
        <v>1037</v>
      </c>
      <c r="C647" s="32">
        <v>0</v>
      </c>
      <c r="D647" s="32">
        <v>30</v>
      </c>
      <c r="E647" s="32">
        <v>23</v>
      </c>
      <c r="F647" s="32">
        <v>5</v>
      </c>
      <c r="G647" s="32">
        <v>58</v>
      </c>
    </row>
    <row r="648" spans="2:7">
      <c r="B648" s="25" t="s">
        <v>1039</v>
      </c>
      <c r="C648" s="32">
        <v>0</v>
      </c>
      <c r="D648" s="32">
        <v>23</v>
      </c>
      <c r="E648" s="32">
        <v>27</v>
      </c>
      <c r="F648" s="32">
        <v>2</v>
      </c>
      <c r="G648" s="32">
        <v>52</v>
      </c>
    </row>
    <row r="649" spans="2:7">
      <c r="B649" s="25" t="s">
        <v>1041</v>
      </c>
      <c r="C649" s="32">
        <v>0</v>
      </c>
      <c r="D649" s="32">
        <v>30</v>
      </c>
      <c r="E649" s="32">
        <v>24</v>
      </c>
      <c r="F649" s="32">
        <v>2</v>
      </c>
      <c r="G649" s="32">
        <v>56</v>
      </c>
    </row>
    <row r="650" spans="2:7">
      <c r="B650" s="25" t="s">
        <v>1044</v>
      </c>
      <c r="C650" s="32">
        <v>0</v>
      </c>
      <c r="D650" s="32">
        <v>34</v>
      </c>
      <c r="E650" s="32">
        <v>22</v>
      </c>
      <c r="F650" s="32">
        <v>5</v>
      </c>
      <c r="G650" s="32">
        <v>61</v>
      </c>
    </row>
    <row r="651" spans="2:7">
      <c r="B651" s="25" t="s">
        <v>1047</v>
      </c>
      <c r="C651" s="32">
        <v>0</v>
      </c>
      <c r="D651" s="32">
        <v>33</v>
      </c>
      <c r="E651" s="32">
        <v>24</v>
      </c>
      <c r="F651" s="32">
        <v>5</v>
      </c>
      <c r="G651" s="32">
        <v>62</v>
      </c>
    </row>
    <row r="652" spans="2:7">
      <c r="B652" s="25" t="s">
        <v>1050</v>
      </c>
      <c r="C652" s="32">
        <v>0</v>
      </c>
      <c r="D652" s="32">
        <v>22</v>
      </c>
      <c r="E652" s="32">
        <v>22</v>
      </c>
      <c r="F652" s="32">
        <v>3</v>
      </c>
      <c r="G652" s="32">
        <v>47</v>
      </c>
    </row>
    <row r="653" spans="2:7">
      <c r="B653" s="25" t="s">
        <v>1052</v>
      </c>
      <c r="C653" s="32">
        <v>0</v>
      </c>
      <c r="D653" s="32">
        <v>22</v>
      </c>
      <c r="E653" s="32">
        <v>22</v>
      </c>
      <c r="F653" s="32">
        <v>3</v>
      </c>
      <c r="G653" s="32">
        <v>47</v>
      </c>
    </row>
    <row r="654" spans="2:7">
      <c r="B654" s="25" t="s">
        <v>1056</v>
      </c>
      <c r="C654" s="32">
        <v>0</v>
      </c>
      <c r="D654" s="32">
        <v>20</v>
      </c>
      <c r="E654" s="32">
        <v>29</v>
      </c>
      <c r="F654" s="32">
        <v>5</v>
      </c>
      <c r="G654" s="32">
        <v>54</v>
      </c>
    </row>
    <row r="655" spans="2:7">
      <c r="B655" s="25" t="s">
        <v>1059</v>
      </c>
      <c r="C655" s="32">
        <v>0</v>
      </c>
      <c r="D655" s="32">
        <v>21</v>
      </c>
      <c r="E655" s="32">
        <v>29</v>
      </c>
      <c r="F655" s="32">
        <v>7</v>
      </c>
      <c r="G655" s="32">
        <v>57</v>
      </c>
    </row>
    <row r="656" spans="2:7">
      <c r="B656" s="25" t="s">
        <v>1062</v>
      </c>
      <c r="C656" s="32">
        <v>0</v>
      </c>
      <c r="D656" s="32">
        <v>23</v>
      </c>
      <c r="E656" s="32">
        <v>20</v>
      </c>
      <c r="F656" s="32">
        <v>2</v>
      </c>
      <c r="G656" s="32">
        <v>45</v>
      </c>
    </row>
    <row r="657" spans="2:7">
      <c r="B657" s="25" t="s">
        <v>1065</v>
      </c>
      <c r="C657" s="32">
        <v>0</v>
      </c>
      <c r="D657" s="32">
        <v>17</v>
      </c>
      <c r="E657" s="32">
        <v>25</v>
      </c>
      <c r="F657" s="32">
        <v>3</v>
      </c>
      <c r="G657" s="32">
        <v>45</v>
      </c>
    </row>
    <row r="658" spans="2:7">
      <c r="B658" s="25" t="s">
        <v>1077</v>
      </c>
      <c r="C658" s="32">
        <v>0</v>
      </c>
      <c r="D658" s="32">
        <v>20</v>
      </c>
      <c r="E658" s="32">
        <v>21</v>
      </c>
      <c r="F658" s="32">
        <v>3</v>
      </c>
      <c r="G658" s="32">
        <v>44</v>
      </c>
    </row>
    <row r="659" spans="2:7">
      <c r="B659" s="25" t="s">
        <v>1081</v>
      </c>
      <c r="C659" s="32">
        <v>0</v>
      </c>
      <c r="D659" s="32">
        <v>23</v>
      </c>
      <c r="E659" s="32">
        <v>23</v>
      </c>
      <c r="F659" s="32">
        <v>2</v>
      </c>
      <c r="G659" s="32">
        <v>48</v>
      </c>
    </row>
    <row r="660" spans="2:7">
      <c r="B660" s="25" t="s">
        <v>1084</v>
      </c>
      <c r="C660" s="32">
        <v>0</v>
      </c>
      <c r="D660" s="32">
        <v>27</v>
      </c>
      <c r="E660" s="32">
        <v>20</v>
      </c>
      <c r="F660" s="32">
        <v>1</v>
      </c>
      <c r="G660" s="32">
        <v>48</v>
      </c>
    </row>
    <row r="661" spans="2:7">
      <c r="B661" s="25" t="s">
        <v>1086</v>
      </c>
      <c r="C661" s="32">
        <v>0</v>
      </c>
      <c r="D661" s="32">
        <v>21</v>
      </c>
      <c r="E661" s="32">
        <v>24</v>
      </c>
      <c r="F661" s="32">
        <v>3</v>
      </c>
      <c r="G661" s="32">
        <v>48</v>
      </c>
    </row>
    <row r="662" spans="2:7">
      <c r="B662" s="25" t="s">
        <v>1089</v>
      </c>
      <c r="C662" s="32">
        <v>0</v>
      </c>
      <c r="D662" s="32">
        <v>20</v>
      </c>
      <c r="E662" s="32">
        <v>23</v>
      </c>
      <c r="F662" s="32">
        <v>3</v>
      </c>
      <c r="G662" s="32">
        <v>46</v>
      </c>
    </row>
    <row r="663" spans="2:7">
      <c r="B663" s="25" t="s">
        <v>1092</v>
      </c>
      <c r="C663" s="32">
        <v>0</v>
      </c>
      <c r="D663" s="32">
        <v>18</v>
      </c>
      <c r="E663" s="32">
        <v>12</v>
      </c>
      <c r="F663" s="32">
        <v>2</v>
      </c>
      <c r="G663" s="32">
        <v>32</v>
      </c>
    </row>
    <row r="664" spans="2:7">
      <c r="B664" s="25" t="s">
        <v>1095</v>
      </c>
      <c r="C664" s="32">
        <v>0</v>
      </c>
      <c r="D664" s="32">
        <v>24</v>
      </c>
      <c r="E664" s="32">
        <v>24</v>
      </c>
      <c r="F664" s="32">
        <v>4</v>
      </c>
      <c r="G664" s="32">
        <v>52</v>
      </c>
    </row>
    <row r="665" spans="2:7">
      <c r="B665" s="25" t="s">
        <v>1113</v>
      </c>
      <c r="C665" s="32">
        <v>0</v>
      </c>
      <c r="D665" s="32">
        <v>15</v>
      </c>
      <c r="E665" s="32">
        <v>15</v>
      </c>
      <c r="F665" s="32">
        <v>4</v>
      </c>
      <c r="G665" s="32">
        <v>34</v>
      </c>
    </row>
    <row r="666" spans="2:7">
      <c r="B666" s="25" t="s">
        <v>1116</v>
      </c>
      <c r="C666" s="32">
        <v>0</v>
      </c>
      <c r="D666" s="32">
        <v>9</v>
      </c>
      <c r="E666" s="32">
        <v>12</v>
      </c>
      <c r="F666" s="32">
        <v>1</v>
      </c>
      <c r="G666" s="32">
        <v>22</v>
      </c>
    </row>
    <row r="667" spans="2:7">
      <c r="B667" s="25" t="s">
        <v>1119</v>
      </c>
      <c r="C667" s="32">
        <v>0</v>
      </c>
      <c r="D667" s="32">
        <v>10</v>
      </c>
      <c r="E667" s="32">
        <v>18</v>
      </c>
      <c r="F667" s="32">
        <v>2</v>
      </c>
      <c r="G667" s="32">
        <v>30</v>
      </c>
    </row>
    <row r="668" spans="2:7">
      <c r="B668" s="25" t="s">
        <v>1122</v>
      </c>
      <c r="C668" s="32">
        <v>0</v>
      </c>
      <c r="D668" s="32">
        <v>18</v>
      </c>
      <c r="E668" s="32">
        <v>24</v>
      </c>
      <c r="F668" s="32">
        <v>1</v>
      </c>
      <c r="G668" s="32">
        <v>43</v>
      </c>
    </row>
    <row r="669" spans="2:7">
      <c r="B669" s="25" t="s">
        <v>1125</v>
      </c>
      <c r="C669" s="32">
        <v>0</v>
      </c>
      <c r="D669" s="32">
        <v>18</v>
      </c>
      <c r="E669" s="32">
        <v>21</v>
      </c>
      <c r="F669" s="32">
        <v>3</v>
      </c>
      <c r="G669" s="32">
        <v>42</v>
      </c>
    </row>
    <row r="670" spans="2:7">
      <c r="B670" s="25" t="s">
        <v>1129</v>
      </c>
      <c r="C670" s="32">
        <v>0</v>
      </c>
      <c r="D670" s="32">
        <v>18</v>
      </c>
      <c r="E670" s="32">
        <v>21</v>
      </c>
      <c r="F670" s="32">
        <v>3</v>
      </c>
      <c r="G670" s="32">
        <v>42</v>
      </c>
    </row>
    <row r="671" spans="2:7">
      <c r="B671" s="25" t="s">
        <v>1131</v>
      </c>
      <c r="C671" s="32">
        <v>0</v>
      </c>
      <c r="D671" s="32">
        <v>18</v>
      </c>
      <c r="E671" s="32">
        <v>21</v>
      </c>
      <c r="F671" s="32">
        <v>3</v>
      </c>
      <c r="G671" s="32">
        <v>42</v>
      </c>
    </row>
    <row r="672" spans="2:7">
      <c r="B672" s="25" t="s">
        <v>1133</v>
      </c>
      <c r="C672" s="32">
        <v>0</v>
      </c>
      <c r="D672" s="32">
        <v>20</v>
      </c>
      <c r="E672" s="32">
        <v>16</v>
      </c>
      <c r="F672" s="32">
        <v>2</v>
      </c>
      <c r="G672" s="32">
        <v>38</v>
      </c>
    </row>
    <row r="673" spans="1:7">
      <c r="B673" s="25" t="s">
        <v>1137</v>
      </c>
      <c r="C673" s="32">
        <v>0</v>
      </c>
      <c r="D673" s="32">
        <v>14</v>
      </c>
      <c r="E673" s="32">
        <v>13</v>
      </c>
      <c r="F673" s="32">
        <v>1</v>
      </c>
      <c r="G673" s="32">
        <v>28</v>
      </c>
    </row>
    <row r="674" spans="1:7">
      <c r="B674" s="25" t="s">
        <v>1140</v>
      </c>
      <c r="C674" s="32">
        <v>0</v>
      </c>
      <c r="D674" s="32">
        <v>16</v>
      </c>
      <c r="E674" s="32">
        <v>21</v>
      </c>
      <c r="F674" s="32">
        <v>0</v>
      </c>
      <c r="G674" s="32">
        <v>37</v>
      </c>
    </row>
    <row r="675" spans="1:7">
      <c r="B675" s="25" t="s">
        <v>1143</v>
      </c>
      <c r="C675" s="32">
        <v>0</v>
      </c>
      <c r="D675" s="32">
        <v>18</v>
      </c>
      <c r="E675" s="32">
        <v>12</v>
      </c>
      <c r="F675" s="32">
        <v>1</v>
      </c>
      <c r="G675" s="32">
        <v>31</v>
      </c>
    </row>
    <row r="676" spans="1:7">
      <c r="B676" s="25" t="s">
        <v>1146</v>
      </c>
      <c r="C676" s="32">
        <v>0</v>
      </c>
      <c r="D676" s="32">
        <v>10</v>
      </c>
      <c r="E676" s="32">
        <v>21</v>
      </c>
      <c r="F676" s="32">
        <v>2</v>
      </c>
      <c r="G676" s="32">
        <v>33</v>
      </c>
    </row>
    <row r="677" spans="1:7">
      <c r="B677" s="25" t="s">
        <v>1153</v>
      </c>
      <c r="C677" s="32">
        <v>0</v>
      </c>
      <c r="D677" s="32">
        <v>12</v>
      </c>
      <c r="E677" s="32">
        <v>18</v>
      </c>
      <c r="F677" s="32">
        <v>3</v>
      </c>
      <c r="G677" s="32">
        <v>33</v>
      </c>
    </row>
    <row r="678" spans="1:7">
      <c r="B678" s="25" t="s">
        <v>1161</v>
      </c>
      <c r="C678" s="32">
        <v>0</v>
      </c>
      <c r="D678" s="32">
        <v>16</v>
      </c>
      <c r="E678" s="32">
        <v>6</v>
      </c>
      <c r="F678" s="32">
        <v>4</v>
      </c>
      <c r="G678" s="32">
        <v>26</v>
      </c>
    </row>
    <row r="679" spans="1:7">
      <c r="B679" s="25" t="s">
        <v>1171</v>
      </c>
      <c r="C679" s="32">
        <v>0</v>
      </c>
      <c r="D679" s="32">
        <v>13</v>
      </c>
      <c r="E679" s="32">
        <v>14</v>
      </c>
      <c r="F679" s="32">
        <v>2</v>
      </c>
      <c r="G679" s="32">
        <v>29</v>
      </c>
    </row>
    <row r="680" spans="1:7">
      <c r="B680" s="25" t="s">
        <v>1176</v>
      </c>
      <c r="C680" s="32">
        <v>0</v>
      </c>
      <c r="D680" s="32">
        <v>7</v>
      </c>
      <c r="E680" s="32">
        <v>19</v>
      </c>
      <c r="F680" s="32">
        <v>3</v>
      </c>
      <c r="G680" s="32">
        <v>29</v>
      </c>
    </row>
    <row r="681" spans="1:7">
      <c r="B681" s="25" t="s">
        <v>1179</v>
      </c>
      <c r="C681" s="32">
        <v>0</v>
      </c>
      <c r="D681" s="32">
        <v>13</v>
      </c>
      <c r="E681" s="32">
        <v>12</v>
      </c>
      <c r="F681" s="32">
        <v>2</v>
      </c>
      <c r="G681" s="32">
        <v>27</v>
      </c>
    </row>
    <row r="682" spans="1:7">
      <c r="B682" s="25" t="s">
        <v>1181</v>
      </c>
      <c r="C682" s="32">
        <v>0</v>
      </c>
      <c r="D682" s="32">
        <v>14</v>
      </c>
      <c r="E682" s="32">
        <v>13</v>
      </c>
      <c r="F682" s="32">
        <v>0</v>
      </c>
      <c r="G682" s="32">
        <v>27</v>
      </c>
    </row>
    <row r="683" spans="1:7">
      <c r="B683" s="25" t="s">
        <v>1186</v>
      </c>
      <c r="C683" s="32">
        <v>0</v>
      </c>
      <c r="D683" s="32">
        <v>17</v>
      </c>
      <c r="E683" s="32">
        <v>13</v>
      </c>
      <c r="F683" s="32">
        <v>1</v>
      </c>
      <c r="G683" s="32">
        <v>31</v>
      </c>
    </row>
    <row r="684" spans="1:7">
      <c r="B684" s="25" t="s">
        <v>1188</v>
      </c>
      <c r="C684" s="32">
        <v>0</v>
      </c>
      <c r="D684" s="32">
        <v>8</v>
      </c>
      <c r="E684" s="32">
        <v>11</v>
      </c>
      <c r="F684" s="32">
        <v>1</v>
      </c>
      <c r="G684" s="32">
        <v>20</v>
      </c>
    </row>
    <row r="685" spans="1:7">
      <c r="B685" s="25" t="s">
        <v>1193</v>
      </c>
      <c r="C685" s="32">
        <v>0</v>
      </c>
      <c r="D685" s="32">
        <v>8</v>
      </c>
      <c r="E685" s="32">
        <v>11</v>
      </c>
      <c r="F685" s="32">
        <v>2</v>
      </c>
      <c r="G685" s="32">
        <v>21</v>
      </c>
    </row>
    <row r="686" spans="1:7">
      <c r="B686" s="25" t="s">
        <v>1196</v>
      </c>
      <c r="C686" s="32">
        <v>0</v>
      </c>
      <c r="D686" s="32">
        <v>6</v>
      </c>
      <c r="E686" s="32">
        <v>11</v>
      </c>
      <c r="F686" s="32">
        <v>0</v>
      </c>
      <c r="G686" s="32">
        <v>17</v>
      </c>
    </row>
    <row r="687" spans="1:7">
      <c r="A687" s="341"/>
      <c r="B687" s="25" t="s">
        <v>1199</v>
      </c>
      <c r="C687" s="32">
        <v>0</v>
      </c>
      <c r="D687" s="32">
        <v>10</v>
      </c>
      <c r="E687" s="32">
        <v>11</v>
      </c>
      <c r="F687" s="32">
        <v>2</v>
      </c>
      <c r="G687" s="32">
        <v>23</v>
      </c>
    </row>
    <row r="688" spans="1:7">
      <c r="A688" s="341"/>
      <c r="B688" s="25" t="s">
        <v>1203</v>
      </c>
      <c r="C688" s="32">
        <v>0</v>
      </c>
      <c r="D688" s="32">
        <v>12</v>
      </c>
      <c r="E688" s="32">
        <v>11</v>
      </c>
      <c r="F688" s="32">
        <v>3</v>
      </c>
      <c r="G688" s="32">
        <v>26</v>
      </c>
    </row>
    <row r="689" spans="1:7">
      <c r="A689" s="341"/>
      <c r="B689" s="25" t="s">
        <v>1206</v>
      </c>
      <c r="C689" s="32">
        <v>0</v>
      </c>
      <c r="D689" s="32">
        <v>19</v>
      </c>
      <c r="E689" s="32">
        <v>10</v>
      </c>
      <c r="F689" s="32">
        <v>2</v>
      </c>
      <c r="G689" s="32">
        <v>31</v>
      </c>
    </row>
    <row r="690" spans="1:7">
      <c r="A690" s="358"/>
      <c r="B690" s="25" t="s">
        <v>1208</v>
      </c>
      <c r="C690" s="32">
        <v>0</v>
      </c>
      <c r="D690" s="32">
        <v>12</v>
      </c>
      <c r="E690" s="32">
        <v>10</v>
      </c>
      <c r="F690" s="32">
        <v>0</v>
      </c>
      <c r="G690" s="32">
        <v>22</v>
      </c>
    </row>
    <row r="691" spans="1:7">
      <c r="A691" s="358"/>
      <c r="B691" s="25" t="s">
        <v>1213</v>
      </c>
      <c r="C691" s="32">
        <v>0</v>
      </c>
      <c r="D691" s="32">
        <v>13</v>
      </c>
      <c r="E691" s="32">
        <v>15</v>
      </c>
      <c r="F691" s="32">
        <v>1</v>
      </c>
      <c r="G691" s="32">
        <v>29</v>
      </c>
    </row>
    <row r="692" spans="1:7">
      <c r="A692" s="358"/>
      <c r="B692" s="25" t="s">
        <v>1214</v>
      </c>
      <c r="C692" s="32">
        <v>0</v>
      </c>
      <c r="D692" s="32">
        <v>10</v>
      </c>
      <c r="E692" s="32">
        <v>10</v>
      </c>
      <c r="F692" s="32">
        <v>4</v>
      </c>
      <c r="G692" s="32">
        <v>24</v>
      </c>
    </row>
    <row r="693" spans="1:7">
      <c r="A693" s="358"/>
      <c r="B693" s="25" t="s">
        <v>1217</v>
      </c>
      <c r="C693" s="32">
        <v>0</v>
      </c>
      <c r="D693" s="32">
        <v>14</v>
      </c>
      <c r="E693" s="32">
        <v>16</v>
      </c>
      <c r="F693" s="32">
        <v>2</v>
      </c>
      <c r="G693" s="32">
        <v>32</v>
      </c>
    </row>
    <row r="694" spans="1:7">
      <c r="A694" s="358"/>
      <c r="B694" s="25" t="s">
        <v>1221</v>
      </c>
      <c r="C694" s="32">
        <v>0</v>
      </c>
      <c r="D694" s="32">
        <v>17</v>
      </c>
      <c r="E694" s="32">
        <v>12</v>
      </c>
      <c r="F694" s="32">
        <v>5</v>
      </c>
      <c r="G694" s="32">
        <v>34</v>
      </c>
    </row>
    <row r="695" spans="1:7">
      <c r="A695" s="358"/>
      <c r="B695" s="25" t="s">
        <v>1224</v>
      </c>
      <c r="C695" s="32">
        <v>0</v>
      </c>
      <c r="D695" s="32">
        <v>17</v>
      </c>
      <c r="E695" s="32">
        <v>11</v>
      </c>
      <c r="F695" s="32">
        <v>2</v>
      </c>
      <c r="G695" s="32">
        <v>30</v>
      </c>
    </row>
    <row r="696" spans="1:7">
      <c r="A696" s="358"/>
      <c r="B696" s="25" t="s">
        <v>1228</v>
      </c>
      <c r="C696" s="32">
        <v>0</v>
      </c>
      <c r="D696" s="32">
        <v>17</v>
      </c>
      <c r="E696" s="32">
        <v>11</v>
      </c>
      <c r="F696" s="32">
        <v>2</v>
      </c>
      <c r="G696" s="32">
        <v>30</v>
      </c>
    </row>
    <row r="697" spans="1:7">
      <c r="A697" s="358"/>
      <c r="B697" s="368" t="s">
        <v>1231</v>
      </c>
      <c r="C697" s="32">
        <v>0</v>
      </c>
      <c r="D697" s="32">
        <v>14</v>
      </c>
      <c r="E697" s="32">
        <v>7</v>
      </c>
      <c r="F697" s="32">
        <v>4</v>
      </c>
      <c r="G697" s="32">
        <v>25</v>
      </c>
    </row>
    <row r="698" spans="1:7">
      <c r="A698" s="358"/>
      <c r="B698" s="368" t="s">
        <v>1234</v>
      </c>
      <c r="C698" s="32">
        <v>0</v>
      </c>
      <c r="D698" s="32">
        <v>12</v>
      </c>
      <c r="E698" s="32">
        <v>16</v>
      </c>
      <c r="F698" s="32">
        <v>3</v>
      </c>
      <c r="G698" s="32">
        <v>31</v>
      </c>
    </row>
    <row r="699" spans="1:7">
      <c r="A699" s="358"/>
      <c r="B699" s="368" t="s">
        <v>1238</v>
      </c>
      <c r="C699" s="32">
        <v>0</v>
      </c>
      <c r="D699" s="32">
        <v>12</v>
      </c>
      <c r="E699" s="32">
        <v>15</v>
      </c>
      <c r="F699" s="32">
        <v>2</v>
      </c>
      <c r="G699" s="32">
        <v>29</v>
      </c>
    </row>
    <row r="700" spans="1:7">
      <c r="A700" s="358"/>
      <c r="B700" s="368" t="s">
        <v>1241</v>
      </c>
      <c r="C700" s="32">
        <v>0</v>
      </c>
      <c r="D700" s="32">
        <v>14</v>
      </c>
      <c r="E700" s="32">
        <v>10</v>
      </c>
      <c r="F700" s="32">
        <v>1</v>
      </c>
      <c r="G700" s="32">
        <v>25</v>
      </c>
    </row>
    <row r="701" spans="1:7">
      <c r="A701" s="358"/>
      <c r="B701" s="368" t="s">
        <v>1244</v>
      </c>
      <c r="C701" s="32">
        <v>0</v>
      </c>
      <c r="D701" s="32">
        <v>15</v>
      </c>
      <c r="E701" s="32">
        <v>16</v>
      </c>
      <c r="F701" s="32">
        <v>0</v>
      </c>
      <c r="G701" s="32">
        <v>31</v>
      </c>
    </row>
    <row r="702" spans="1:7">
      <c r="A702" s="358"/>
      <c r="B702" s="368" t="s">
        <v>1247</v>
      </c>
      <c r="C702" s="32">
        <v>0</v>
      </c>
      <c r="D702" s="32">
        <v>14</v>
      </c>
      <c r="E702" s="32">
        <v>11</v>
      </c>
      <c r="F702" s="32">
        <v>1</v>
      </c>
      <c r="G702" s="32">
        <v>26</v>
      </c>
    </row>
    <row r="703" spans="1:7">
      <c r="A703" s="358"/>
      <c r="B703" s="368" t="s">
        <v>1249</v>
      </c>
      <c r="C703" s="32">
        <v>0</v>
      </c>
      <c r="D703" s="32">
        <v>17</v>
      </c>
      <c r="E703" s="32">
        <v>12</v>
      </c>
      <c r="F703" s="32">
        <v>1</v>
      </c>
      <c r="G703" s="32">
        <v>30</v>
      </c>
    </row>
    <row r="704" spans="1:7">
      <c r="A704" s="358"/>
      <c r="B704" s="368" t="s">
        <v>1251</v>
      </c>
      <c r="C704" s="32">
        <v>0</v>
      </c>
      <c r="D704" s="32">
        <v>20</v>
      </c>
      <c r="E704" s="32">
        <v>14</v>
      </c>
      <c r="F704" s="32">
        <v>1</v>
      </c>
      <c r="G704" s="32">
        <v>35</v>
      </c>
    </row>
    <row r="705" spans="1:7">
      <c r="A705" s="358"/>
      <c r="B705" s="368" t="s">
        <v>1253</v>
      </c>
      <c r="C705" s="32">
        <v>0</v>
      </c>
      <c r="D705" s="32">
        <v>13</v>
      </c>
      <c r="E705" s="32">
        <v>14</v>
      </c>
      <c r="F705" s="32">
        <v>2</v>
      </c>
      <c r="G705" s="32">
        <v>29</v>
      </c>
    </row>
    <row r="706" spans="1:7">
      <c r="A706" s="358"/>
      <c r="B706" s="368" t="s">
        <v>1255</v>
      </c>
      <c r="C706" s="32">
        <v>0</v>
      </c>
      <c r="D706" s="32">
        <v>14</v>
      </c>
      <c r="E706" s="32">
        <v>15</v>
      </c>
      <c r="F706" s="32">
        <v>1</v>
      </c>
      <c r="G706" s="32">
        <v>30</v>
      </c>
    </row>
    <row r="707" spans="1:7">
      <c r="A707" s="384"/>
      <c r="B707" s="389" t="s">
        <v>1257</v>
      </c>
      <c r="C707" s="390">
        <v>0</v>
      </c>
      <c r="D707" s="390">
        <v>14</v>
      </c>
      <c r="E707" s="390">
        <v>15</v>
      </c>
      <c r="F707" s="390">
        <v>3</v>
      </c>
      <c r="G707" s="390">
        <v>32</v>
      </c>
    </row>
    <row r="708" spans="1:7">
      <c r="A708" s="384"/>
      <c r="B708" s="389" t="s">
        <v>1259</v>
      </c>
      <c r="C708" s="390">
        <v>0</v>
      </c>
      <c r="D708" s="390">
        <v>11</v>
      </c>
      <c r="E708" s="390">
        <v>14</v>
      </c>
      <c r="F708" s="390">
        <v>1</v>
      </c>
      <c r="G708" s="390">
        <v>26</v>
      </c>
    </row>
    <row r="709" spans="1:7">
      <c r="A709" s="384"/>
      <c r="B709" s="389" t="s">
        <v>1262</v>
      </c>
      <c r="C709" s="390">
        <v>0</v>
      </c>
      <c r="D709" s="390">
        <v>10</v>
      </c>
      <c r="E709" s="390">
        <v>15</v>
      </c>
      <c r="F709" s="390">
        <v>2</v>
      </c>
      <c r="G709" s="390">
        <v>27</v>
      </c>
    </row>
    <row r="710" spans="1:7">
      <c r="A710" s="384"/>
      <c r="B710" s="389" t="s">
        <v>1263</v>
      </c>
      <c r="C710" s="390">
        <v>0</v>
      </c>
      <c r="D710" s="390">
        <v>11</v>
      </c>
      <c r="E710" s="390">
        <v>15</v>
      </c>
      <c r="F710" s="390">
        <v>1</v>
      </c>
      <c r="G710" s="390">
        <v>27</v>
      </c>
    </row>
    <row r="711" spans="1:7">
      <c r="A711" s="384"/>
      <c r="B711" s="389" t="s">
        <v>1267</v>
      </c>
      <c r="C711" s="390">
        <f>$C$137</f>
        <v>0</v>
      </c>
      <c r="D711" s="390">
        <f>$D$137</f>
        <v>16</v>
      </c>
      <c r="E711" s="390">
        <f>$E$137</f>
        <v>14</v>
      </c>
      <c r="F711" s="390">
        <f>$F$137</f>
        <v>2</v>
      </c>
      <c r="G711" s="390">
        <f>$G$137</f>
        <v>32</v>
      </c>
    </row>
    <row r="713" spans="1:7">
      <c r="B713" s="33" t="s">
        <v>511</v>
      </c>
      <c r="C713" s="34" t="e">
        <f>SUM(C711-C710)/C710</f>
        <v>#DIV/0!</v>
      </c>
      <c r="D713" s="34">
        <f t="shared" ref="D713:F713" si="3">SUM(D711-D710)/D710</f>
        <v>0.45454545454545453</v>
      </c>
      <c r="E713" s="34">
        <f t="shared" si="3"/>
        <v>-6.6666666666666666E-2</v>
      </c>
      <c r="F713" s="34">
        <f t="shared" si="3"/>
        <v>1</v>
      </c>
      <c r="G713" s="34">
        <f>SUM(G711-G710)/G710</f>
        <v>0.18518518518518517</v>
      </c>
    </row>
    <row r="714" spans="1:7">
      <c r="B714" s="33" t="s">
        <v>512</v>
      </c>
      <c r="C714" s="34" t="e">
        <f>SUM(C711-C708)/C708</f>
        <v>#DIV/0!</v>
      </c>
      <c r="D714" s="34">
        <f t="shared" ref="D714:F714" si="4">SUM(D711-D708)/D708</f>
        <v>0.45454545454545453</v>
      </c>
      <c r="E714" s="34">
        <f t="shared" si="4"/>
        <v>0</v>
      </c>
      <c r="F714" s="34">
        <f t="shared" si="4"/>
        <v>1</v>
      </c>
      <c r="G714" s="34">
        <f>SUM(G711-G708)/G708</f>
        <v>0.23076923076923078</v>
      </c>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dimension ref="A2:I264"/>
  <sheetViews>
    <sheetView showGridLines="0" zoomScaleNormal="100" workbookViewId="0">
      <selection activeCell="F12" sqref="F12"/>
    </sheetView>
  </sheetViews>
  <sheetFormatPr defaultColWidth="8.85546875" defaultRowHeight="12"/>
  <cols>
    <col min="1" max="1" width="33.7109375" style="14" customWidth="1"/>
    <col min="2" max="3" width="19.7109375" style="14" customWidth="1"/>
    <col min="4" max="4" width="15.140625" style="14" customWidth="1"/>
    <col min="5" max="5" width="13.7109375" style="14" customWidth="1"/>
    <col min="6" max="6" width="14.7109375" style="14" customWidth="1"/>
    <col min="7" max="7" width="19.42578125" style="14" customWidth="1"/>
    <col min="8" max="8" width="8.85546875" style="14"/>
    <col min="9" max="16384" width="8.85546875" style="16"/>
  </cols>
  <sheetData>
    <row r="2" spans="1:7" s="132" customFormat="1" ht="22.5">
      <c r="A2" s="132" t="s">
        <v>611</v>
      </c>
    </row>
    <row r="3" spans="1:7" s="119" customFormat="1" ht="16.5">
      <c r="A3" s="122" t="s">
        <v>1266</v>
      </c>
    </row>
    <row r="6" spans="1:7">
      <c r="A6" s="48"/>
      <c r="D6" s="15"/>
      <c r="E6" s="15"/>
      <c r="F6" s="15"/>
      <c r="G6" s="15"/>
    </row>
    <row r="7" spans="1:7">
      <c r="A7" s="14" t="s">
        <v>151</v>
      </c>
      <c r="B7" s="17"/>
      <c r="C7" s="18" t="s">
        <v>1072</v>
      </c>
      <c r="D7" s="18" t="s">
        <v>152</v>
      </c>
      <c r="E7" s="18" t="s">
        <v>153</v>
      </c>
      <c r="F7" s="18" t="s">
        <v>154</v>
      </c>
      <c r="G7" s="18"/>
    </row>
    <row r="8" spans="1:7">
      <c r="A8" s="17" t="s">
        <v>612</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0</v>
      </c>
      <c r="E10" s="15">
        <v>1</v>
      </c>
      <c r="F10" s="15">
        <v>0</v>
      </c>
      <c r="G10" s="15">
        <f>D10+E10+F10+C10</f>
        <v>1</v>
      </c>
    </row>
    <row r="11" spans="1:7">
      <c r="A11" s="14" t="s">
        <v>162</v>
      </c>
      <c r="C11" s="15">
        <v>1</v>
      </c>
      <c r="D11" s="15">
        <v>1</v>
      </c>
      <c r="E11" s="15">
        <v>1</v>
      </c>
      <c r="F11" s="15">
        <v>0</v>
      </c>
      <c r="G11" s="15">
        <f>D11+E11+F11+C11</f>
        <v>3</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613</v>
      </c>
      <c r="B15" s="18" t="s">
        <v>156</v>
      </c>
      <c r="C15" s="18" t="s">
        <v>1073</v>
      </c>
      <c r="D15" s="19" t="s">
        <v>157</v>
      </c>
      <c r="E15" s="19" t="s">
        <v>158</v>
      </c>
      <c r="F15" s="19" t="s">
        <v>159</v>
      </c>
      <c r="G15" s="18"/>
    </row>
    <row r="16" spans="1:7">
      <c r="B16" s="17"/>
      <c r="C16" s="17"/>
      <c r="D16" s="18"/>
      <c r="E16" s="18"/>
      <c r="F16" s="18"/>
      <c r="G16" s="18" t="s">
        <v>160</v>
      </c>
    </row>
    <row r="17" spans="1:7">
      <c r="A17" s="14" t="s">
        <v>553</v>
      </c>
      <c r="C17" s="15">
        <v>0</v>
      </c>
      <c r="D17" s="15">
        <v>0</v>
      </c>
      <c r="E17" s="15">
        <v>3</v>
      </c>
      <c r="F17" s="15">
        <v>1</v>
      </c>
      <c r="G17" s="15">
        <f>D17+E17+F17+C17</f>
        <v>4</v>
      </c>
    </row>
    <row r="18" spans="1:7">
      <c r="A18" s="14" t="s">
        <v>162</v>
      </c>
      <c r="C18" s="15">
        <v>1</v>
      </c>
      <c r="D18" s="15">
        <v>0</v>
      </c>
      <c r="E18" s="15">
        <v>0</v>
      </c>
      <c r="F18" s="15">
        <v>6</v>
      </c>
      <c r="G18" s="15">
        <f>D18+E18+F18+C18</f>
        <v>7</v>
      </c>
    </row>
    <row r="19" spans="1:7">
      <c r="D19" s="15"/>
      <c r="E19" s="15"/>
      <c r="F19" s="15"/>
      <c r="G19" s="15"/>
    </row>
    <row r="20" spans="1:7">
      <c r="D20" s="15"/>
      <c r="E20" s="15"/>
      <c r="F20" s="15"/>
      <c r="G20" s="15"/>
    </row>
    <row r="21" spans="1:7">
      <c r="A21" s="14" t="s">
        <v>151</v>
      </c>
      <c r="B21" s="17"/>
      <c r="C21" s="18" t="s">
        <v>1072</v>
      </c>
      <c r="D21" s="18" t="s">
        <v>152</v>
      </c>
      <c r="E21" s="18" t="s">
        <v>153</v>
      </c>
      <c r="F21" s="18" t="s">
        <v>154</v>
      </c>
      <c r="G21" s="18"/>
    </row>
    <row r="22" spans="1:7">
      <c r="A22" s="17" t="s">
        <v>614</v>
      </c>
      <c r="B22" s="18" t="s">
        <v>156</v>
      </c>
      <c r="C22" s="18" t="s">
        <v>1073</v>
      </c>
      <c r="D22" s="19" t="s">
        <v>157</v>
      </c>
      <c r="E22" s="19" t="s">
        <v>158</v>
      </c>
      <c r="F22" s="19" t="s">
        <v>159</v>
      </c>
      <c r="G22" s="18"/>
    </row>
    <row r="23" spans="1:7">
      <c r="B23" s="17"/>
      <c r="C23" s="17"/>
      <c r="D23" s="18"/>
      <c r="E23" s="18"/>
      <c r="F23" s="18"/>
      <c r="G23" s="18" t="s">
        <v>160</v>
      </c>
    </row>
    <row r="24" spans="1:7">
      <c r="A24" s="14" t="s">
        <v>553</v>
      </c>
      <c r="C24" s="385">
        <v>0</v>
      </c>
      <c r="D24" s="385">
        <v>0</v>
      </c>
      <c r="E24" s="385">
        <v>0</v>
      </c>
      <c r="F24" s="385">
        <v>0</v>
      </c>
      <c r="G24" s="15">
        <f>D24+E24+F24+C24</f>
        <v>0</v>
      </c>
    </row>
    <row r="25" spans="1:7">
      <c r="A25" s="14" t="s">
        <v>162</v>
      </c>
      <c r="C25" s="385">
        <v>0</v>
      </c>
      <c r="D25" s="385">
        <v>0</v>
      </c>
      <c r="E25" s="385">
        <v>0</v>
      </c>
      <c r="F25" s="385">
        <v>0</v>
      </c>
      <c r="G25" s="15">
        <f>D25+E25+F25+C25</f>
        <v>0</v>
      </c>
    </row>
    <row r="26" spans="1:7">
      <c r="D26" s="15"/>
      <c r="E26" s="15"/>
      <c r="F26" s="15"/>
      <c r="G26" s="15"/>
    </row>
    <row r="27" spans="1:7">
      <c r="D27" s="15"/>
      <c r="E27" s="15"/>
      <c r="F27" s="15"/>
      <c r="G27" s="15"/>
    </row>
    <row r="29" spans="1:7" ht="34.5">
      <c r="C29" s="21" t="s">
        <v>1074</v>
      </c>
      <c r="D29" s="21" t="s">
        <v>177</v>
      </c>
      <c r="E29" s="21" t="s">
        <v>178</v>
      </c>
      <c r="F29" s="21" t="s">
        <v>179</v>
      </c>
      <c r="G29" s="21" t="s">
        <v>180</v>
      </c>
    </row>
    <row r="30" spans="1:7">
      <c r="C30" s="138">
        <f>C10+C17+C24</f>
        <v>0</v>
      </c>
      <c r="D30" s="138">
        <f>D10+D17+D24</f>
        <v>0</v>
      </c>
      <c r="E30" s="138">
        <f>E10+E17+E24</f>
        <v>4</v>
      </c>
      <c r="F30" s="138">
        <f>F10+F17+F24</f>
        <v>1</v>
      </c>
      <c r="G30" s="138">
        <f>F30+E30+D30+C30</f>
        <v>5</v>
      </c>
    </row>
    <row r="31" spans="1:7">
      <c r="C31" s="15"/>
      <c r="D31" s="15"/>
      <c r="E31" s="15"/>
      <c r="F31" s="15"/>
      <c r="G31" s="15"/>
    </row>
    <row r="32" spans="1:7" ht="34.5">
      <c r="C32" s="21" t="s">
        <v>1076</v>
      </c>
      <c r="D32" s="21" t="s">
        <v>181</v>
      </c>
      <c r="E32" s="21" t="s">
        <v>182</v>
      </c>
      <c r="F32" s="21" t="s">
        <v>183</v>
      </c>
      <c r="G32" s="21" t="s">
        <v>184</v>
      </c>
    </row>
    <row r="33" spans="1:9">
      <c r="C33" s="138">
        <f>C13+C20+C27</f>
        <v>0</v>
      </c>
      <c r="D33" s="138">
        <f>D11+D18+D25</f>
        <v>1</v>
      </c>
      <c r="E33" s="138">
        <f>E11+E18+E25</f>
        <v>1</v>
      </c>
      <c r="F33" s="138">
        <f>F11+F18+F25</f>
        <v>6</v>
      </c>
      <c r="G33" s="138">
        <f>F33+E33+D33+C33</f>
        <v>8</v>
      </c>
    </row>
    <row r="34" spans="1:9">
      <c r="A34" s="20"/>
      <c r="B34" s="20"/>
      <c r="C34" s="20"/>
      <c r="D34" s="22"/>
      <c r="E34" s="22"/>
      <c r="F34" s="22"/>
      <c r="G34" s="22"/>
      <c r="H34" s="20"/>
      <c r="I34" s="23"/>
    </row>
    <row r="35" spans="1:9">
      <c r="A35" s="20"/>
      <c r="B35" s="20"/>
      <c r="C35" s="20"/>
      <c r="D35" s="22"/>
      <c r="E35" s="22"/>
      <c r="F35" s="22"/>
      <c r="G35" s="22"/>
      <c r="H35" s="20"/>
      <c r="I35" s="23"/>
    </row>
    <row r="39" spans="1:9" ht="34.5">
      <c r="A39" s="24" t="s">
        <v>185</v>
      </c>
      <c r="B39" s="25" t="s">
        <v>186</v>
      </c>
      <c r="C39" s="98" t="s">
        <v>1068</v>
      </c>
      <c r="D39" s="26" t="s">
        <v>1069</v>
      </c>
      <c r="E39" s="26" t="s">
        <v>1070</v>
      </c>
      <c r="F39" s="26" t="s">
        <v>1071</v>
      </c>
      <c r="G39" s="26" t="s">
        <v>160</v>
      </c>
    </row>
    <row r="40" spans="1:9">
      <c r="B40" s="25" t="s">
        <v>505</v>
      </c>
      <c r="C40" s="32">
        <v>0</v>
      </c>
      <c r="D40" s="32">
        <f>$D$30</f>
        <v>0</v>
      </c>
      <c r="E40" s="32">
        <f>$E$30</f>
        <v>4</v>
      </c>
      <c r="F40" s="32">
        <f>$F$30</f>
        <v>1</v>
      </c>
      <c r="G40" s="32">
        <f>$G$30</f>
        <v>5</v>
      </c>
    </row>
    <row r="41" spans="1:9">
      <c r="B41" s="25" t="s">
        <v>506</v>
      </c>
      <c r="C41" s="32">
        <v>0</v>
      </c>
      <c r="D41" s="32">
        <v>2</v>
      </c>
      <c r="E41" s="32">
        <v>1</v>
      </c>
      <c r="F41" s="32">
        <v>5</v>
      </c>
      <c r="G41" s="32">
        <v>8</v>
      </c>
    </row>
    <row r="42" spans="1:9">
      <c r="B42" s="25" t="s">
        <v>507</v>
      </c>
      <c r="C42" s="32">
        <v>0</v>
      </c>
      <c r="D42" s="32">
        <v>1</v>
      </c>
      <c r="E42" s="32">
        <v>5</v>
      </c>
      <c r="F42" s="32">
        <v>5</v>
      </c>
      <c r="G42" s="32">
        <v>11</v>
      </c>
    </row>
    <row r="43" spans="1:9">
      <c r="B43" s="25" t="s">
        <v>508</v>
      </c>
      <c r="C43" s="32">
        <v>0</v>
      </c>
      <c r="D43" s="32">
        <v>1</v>
      </c>
      <c r="E43" s="32">
        <v>5</v>
      </c>
      <c r="F43" s="32">
        <v>5</v>
      </c>
      <c r="G43" s="32">
        <v>11</v>
      </c>
    </row>
    <row r="44" spans="1:9">
      <c r="B44" s="25" t="s">
        <v>509</v>
      </c>
      <c r="C44" s="32">
        <v>0</v>
      </c>
      <c r="D44" s="32">
        <v>2</v>
      </c>
      <c r="E44" s="32">
        <v>4</v>
      </c>
      <c r="F44" s="32">
        <v>5</v>
      </c>
      <c r="G44" s="32">
        <v>11</v>
      </c>
    </row>
    <row r="45" spans="1:9">
      <c r="B45" s="25" t="s">
        <v>510</v>
      </c>
      <c r="C45" s="32">
        <v>0</v>
      </c>
      <c r="D45" s="32">
        <v>1</v>
      </c>
      <c r="E45" s="32">
        <v>7</v>
      </c>
      <c r="F45" s="32">
        <v>4</v>
      </c>
      <c r="G45" s="32">
        <v>12</v>
      </c>
    </row>
    <row r="46" spans="1:9">
      <c r="B46" s="25" t="s">
        <v>961</v>
      </c>
      <c r="C46" s="32">
        <v>0</v>
      </c>
      <c r="D46" s="32">
        <v>1</v>
      </c>
      <c r="E46" s="32">
        <v>5</v>
      </c>
      <c r="F46" s="32">
        <v>5</v>
      </c>
      <c r="G46" s="32">
        <v>11</v>
      </c>
    </row>
    <row r="47" spans="1:9">
      <c r="B47" s="25" t="s">
        <v>963</v>
      </c>
      <c r="C47" s="32">
        <v>0</v>
      </c>
      <c r="D47" s="32">
        <v>0</v>
      </c>
      <c r="E47" s="32">
        <v>7</v>
      </c>
      <c r="F47" s="32">
        <v>4</v>
      </c>
      <c r="G47" s="32">
        <v>11</v>
      </c>
    </row>
    <row r="48" spans="1:9">
      <c r="B48" s="25" t="s">
        <v>965</v>
      </c>
      <c r="C48" s="32">
        <v>0</v>
      </c>
      <c r="D48" s="32">
        <v>0</v>
      </c>
      <c r="E48" s="32">
        <v>4</v>
      </c>
      <c r="F48" s="32">
        <v>2</v>
      </c>
      <c r="G48" s="32">
        <v>6</v>
      </c>
    </row>
    <row r="49" spans="2:7">
      <c r="B49" s="25" t="s">
        <v>967</v>
      </c>
      <c r="C49" s="32">
        <v>0</v>
      </c>
      <c r="D49" s="32">
        <v>1</v>
      </c>
      <c r="E49" s="32">
        <v>10</v>
      </c>
      <c r="F49" s="32">
        <v>7</v>
      </c>
      <c r="G49" s="32">
        <v>18</v>
      </c>
    </row>
    <row r="50" spans="2:7">
      <c r="B50" s="25" t="s">
        <v>970</v>
      </c>
      <c r="C50" s="32">
        <v>0</v>
      </c>
      <c r="D50" s="32">
        <v>2</v>
      </c>
      <c r="E50" s="32">
        <v>3</v>
      </c>
      <c r="F50" s="32">
        <v>4</v>
      </c>
      <c r="G50" s="32">
        <v>9</v>
      </c>
    </row>
    <row r="51" spans="2:7">
      <c r="B51" s="25" t="s">
        <v>972</v>
      </c>
      <c r="C51" s="32">
        <v>0</v>
      </c>
      <c r="D51" s="32">
        <v>0</v>
      </c>
      <c r="E51" s="32">
        <v>5</v>
      </c>
      <c r="F51" s="32">
        <v>3</v>
      </c>
      <c r="G51" s="32">
        <v>8</v>
      </c>
    </row>
    <row r="52" spans="2:7">
      <c r="B52" s="25" t="s">
        <v>973</v>
      </c>
      <c r="C52" s="32">
        <v>0</v>
      </c>
      <c r="D52" s="32">
        <v>0</v>
      </c>
      <c r="E52" s="32">
        <v>4</v>
      </c>
      <c r="F52" s="32">
        <v>4</v>
      </c>
      <c r="G52" s="32">
        <v>8</v>
      </c>
    </row>
    <row r="53" spans="2:7">
      <c r="B53" s="25" t="s">
        <v>976</v>
      </c>
      <c r="C53" s="32">
        <v>0</v>
      </c>
      <c r="D53" s="32">
        <v>0</v>
      </c>
      <c r="E53" s="32">
        <v>4</v>
      </c>
      <c r="F53" s="32">
        <v>2</v>
      </c>
      <c r="G53" s="32">
        <v>6</v>
      </c>
    </row>
    <row r="54" spans="2:7">
      <c r="B54" s="25" t="s">
        <v>979</v>
      </c>
      <c r="C54" s="32">
        <v>0</v>
      </c>
      <c r="D54" s="32">
        <v>2</v>
      </c>
      <c r="E54" s="32">
        <v>5</v>
      </c>
      <c r="F54" s="32">
        <v>6</v>
      </c>
      <c r="G54" s="32">
        <v>13</v>
      </c>
    </row>
    <row r="55" spans="2:7">
      <c r="B55" s="25" t="s">
        <v>981</v>
      </c>
      <c r="C55" s="32">
        <v>0</v>
      </c>
      <c r="D55" s="32">
        <v>0</v>
      </c>
      <c r="E55" s="32">
        <v>7</v>
      </c>
      <c r="F55" s="32">
        <v>4</v>
      </c>
      <c r="G55" s="32">
        <v>11</v>
      </c>
    </row>
    <row r="56" spans="2:7">
      <c r="B56" s="25" t="s">
        <v>984</v>
      </c>
      <c r="C56" s="32">
        <v>0</v>
      </c>
      <c r="D56" s="32">
        <v>1</v>
      </c>
      <c r="E56" s="32">
        <v>6</v>
      </c>
      <c r="F56" s="32">
        <v>2</v>
      </c>
      <c r="G56" s="32">
        <v>9</v>
      </c>
    </row>
    <row r="57" spans="2:7">
      <c r="B57" s="25" t="s">
        <v>986</v>
      </c>
      <c r="C57" s="32">
        <v>0</v>
      </c>
      <c r="D57" s="32">
        <v>2</v>
      </c>
      <c r="E57" s="32">
        <v>8</v>
      </c>
      <c r="F57" s="32">
        <v>3</v>
      </c>
      <c r="G57" s="32">
        <v>13</v>
      </c>
    </row>
    <row r="58" spans="2:7">
      <c r="B58" s="25" t="s">
        <v>988</v>
      </c>
      <c r="C58" s="32">
        <v>0</v>
      </c>
      <c r="D58" s="32">
        <v>4</v>
      </c>
      <c r="E58" s="32">
        <v>7</v>
      </c>
      <c r="F58" s="32">
        <v>6</v>
      </c>
      <c r="G58" s="32">
        <v>17</v>
      </c>
    </row>
    <row r="59" spans="2:7">
      <c r="B59" s="25" t="s">
        <v>990</v>
      </c>
      <c r="C59" s="32">
        <v>0</v>
      </c>
      <c r="D59" s="32">
        <v>3</v>
      </c>
      <c r="E59" s="32">
        <v>8</v>
      </c>
      <c r="F59" s="32">
        <v>3</v>
      </c>
      <c r="G59" s="32">
        <v>14</v>
      </c>
    </row>
    <row r="60" spans="2:7">
      <c r="B60" s="25" t="s">
        <v>991</v>
      </c>
      <c r="C60" s="32">
        <v>0</v>
      </c>
      <c r="D60" s="32">
        <v>4</v>
      </c>
      <c r="E60" s="32">
        <v>6</v>
      </c>
      <c r="F60" s="32">
        <v>4</v>
      </c>
      <c r="G60" s="32">
        <v>14</v>
      </c>
    </row>
    <row r="61" spans="2:7">
      <c r="B61" s="25" t="s">
        <v>994</v>
      </c>
      <c r="C61" s="32">
        <v>0</v>
      </c>
      <c r="D61" s="32">
        <v>6</v>
      </c>
      <c r="E61" s="32">
        <v>3</v>
      </c>
      <c r="F61" s="32">
        <v>1</v>
      </c>
      <c r="G61" s="32">
        <v>10</v>
      </c>
    </row>
    <row r="62" spans="2:7">
      <c r="B62" s="25" t="s">
        <v>995</v>
      </c>
      <c r="C62" s="32">
        <v>0</v>
      </c>
      <c r="D62" s="32">
        <v>9</v>
      </c>
      <c r="E62" s="32">
        <v>6</v>
      </c>
      <c r="F62" s="32">
        <v>4</v>
      </c>
      <c r="G62" s="32">
        <v>19</v>
      </c>
    </row>
    <row r="63" spans="2:7" ht="11.25" customHeight="1">
      <c r="B63" s="25" t="s">
        <v>997</v>
      </c>
      <c r="C63" s="32">
        <v>0</v>
      </c>
      <c r="D63" s="32">
        <v>10</v>
      </c>
      <c r="E63" s="32">
        <v>5</v>
      </c>
      <c r="F63" s="32">
        <v>8</v>
      </c>
      <c r="G63" s="32">
        <v>23</v>
      </c>
    </row>
    <row r="64" spans="2:7">
      <c r="B64" s="25" t="s">
        <v>999</v>
      </c>
      <c r="C64" s="32">
        <v>0</v>
      </c>
      <c r="D64" s="32">
        <v>4</v>
      </c>
      <c r="E64" s="32">
        <v>7</v>
      </c>
      <c r="F64" s="32">
        <v>2</v>
      </c>
      <c r="G64" s="32">
        <v>13</v>
      </c>
    </row>
    <row r="65" spans="2:7">
      <c r="B65" s="25" t="s">
        <v>1001</v>
      </c>
      <c r="C65" s="32">
        <v>0</v>
      </c>
      <c r="D65" s="32">
        <v>1</v>
      </c>
      <c r="E65" s="32">
        <v>4</v>
      </c>
      <c r="F65" s="32">
        <v>3</v>
      </c>
      <c r="G65" s="32">
        <v>8</v>
      </c>
    </row>
    <row r="66" spans="2:7">
      <c r="B66" s="25" t="s">
        <v>1002</v>
      </c>
      <c r="C66" s="32">
        <v>0</v>
      </c>
      <c r="D66" s="32">
        <v>5</v>
      </c>
      <c r="E66" s="32">
        <v>7</v>
      </c>
      <c r="F66" s="32">
        <v>5</v>
      </c>
      <c r="G66" s="32">
        <v>17</v>
      </c>
    </row>
    <row r="67" spans="2:7">
      <c r="B67" s="25" t="s">
        <v>1006</v>
      </c>
      <c r="C67" s="32">
        <v>0</v>
      </c>
      <c r="D67" s="32">
        <v>4</v>
      </c>
      <c r="E67" s="32">
        <v>6</v>
      </c>
      <c r="F67" s="32">
        <v>3</v>
      </c>
      <c r="G67" s="32">
        <v>13</v>
      </c>
    </row>
    <row r="68" spans="2:7">
      <c r="B68" s="25" t="s">
        <v>1007</v>
      </c>
      <c r="C68" s="32">
        <v>0</v>
      </c>
      <c r="D68" s="32">
        <v>2</v>
      </c>
      <c r="E68" s="32">
        <v>2</v>
      </c>
      <c r="F68" s="32">
        <v>2</v>
      </c>
      <c r="G68" s="32">
        <v>6</v>
      </c>
    </row>
    <row r="69" spans="2:7">
      <c r="B69" s="25" t="s">
        <v>1009</v>
      </c>
      <c r="C69" s="32">
        <v>0</v>
      </c>
      <c r="D69" s="32">
        <v>6</v>
      </c>
      <c r="E69" s="32">
        <v>2</v>
      </c>
      <c r="F69" s="32">
        <v>4</v>
      </c>
      <c r="G69" s="32">
        <v>12</v>
      </c>
    </row>
    <row r="70" spans="2:7">
      <c r="B70" s="25" t="s">
        <v>1011</v>
      </c>
      <c r="C70" s="32">
        <v>0</v>
      </c>
      <c r="D70" s="32">
        <v>2</v>
      </c>
      <c r="E70" s="32">
        <v>6</v>
      </c>
      <c r="F70" s="32">
        <v>6</v>
      </c>
      <c r="G70" s="32">
        <v>14</v>
      </c>
    </row>
    <row r="71" spans="2:7">
      <c r="B71" s="25" t="s">
        <v>1013</v>
      </c>
      <c r="C71" s="32">
        <v>0</v>
      </c>
      <c r="D71" s="32">
        <v>1</v>
      </c>
      <c r="E71" s="32">
        <v>6</v>
      </c>
      <c r="F71" s="32">
        <v>11</v>
      </c>
      <c r="G71" s="32">
        <v>18</v>
      </c>
    </row>
    <row r="72" spans="2:7">
      <c r="B72" s="25" t="s">
        <v>1016</v>
      </c>
      <c r="C72" s="32">
        <v>0</v>
      </c>
      <c r="D72" s="32">
        <v>2</v>
      </c>
      <c r="E72" s="32">
        <v>5</v>
      </c>
      <c r="F72" s="32">
        <v>6</v>
      </c>
      <c r="G72" s="32">
        <f t="shared" ref="G72:G84" si="0">C72+D72+E72+F72</f>
        <v>13</v>
      </c>
    </row>
    <row r="73" spans="2:7">
      <c r="B73" s="25" t="s">
        <v>1017</v>
      </c>
      <c r="C73" s="32">
        <v>0</v>
      </c>
      <c r="D73" s="32">
        <v>2</v>
      </c>
      <c r="E73" s="32">
        <v>2</v>
      </c>
      <c r="F73" s="32">
        <v>2</v>
      </c>
      <c r="G73" s="32">
        <f t="shared" si="0"/>
        <v>6</v>
      </c>
    </row>
    <row r="74" spans="2:7">
      <c r="B74" s="25" t="s">
        <v>1020</v>
      </c>
      <c r="C74" s="32">
        <v>0</v>
      </c>
      <c r="D74" s="32">
        <v>3</v>
      </c>
      <c r="E74" s="32">
        <v>4</v>
      </c>
      <c r="F74" s="32">
        <v>5</v>
      </c>
      <c r="G74" s="32">
        <f t="shared" si="0"/>
        <v>12</v>
      </c>
    </row>
    <row r="75" spans="2:7">
      <c r="B75" s="25" t="s">
        <v>1021</v>
      </c>
      <c r="C75" s="32">
        <v>0</v>
      </c>
      <c r="D75" s="32">
        <v>2</v>
      </c>
      <c r="E75" s="32">
        <v>2</v>
      </c>
      <c r="F75" s="32">
        <v>5</v>
      </c>
      <c r="G75" s="32">
        <f t="shared" si="0"/>
        <v>9</v>
      </c>
    </row>
    <row r="76" spans="2:7">
      <c r="B76" s="25" t="s">
        <v>1023</v>
      </c>
      <c r="C76" s="32">
        <v>0</v>
      </c>
      <c r="D76" s="32">
        <v>2</v>
      </c>
      <c r="E76" s="32">
        <v>5</v>
      </c>
      <c r="F76" s="32">
        <v>7</v>
      </c>
      <c r="G76" s="32">
        <f t="shared" si="0"/>
        <v>14</v>
      </c>
    </row>
    <row r="77" spans="2:7">
      <c r="B77" s="25" t="s">
        <v>1026</v>
      </c>
      <c r="C77" s="32">
        <v>0</v>
      </c>
      <c r="D77" s="32">
        <v>2</v>
      </c>
      <c r="E77" s="32">
        <v>5</v>
      </c>
      <c r="F77" s="32">
        <v>7</v>
      </c>
      <c r="G77" s="32">
        <f t="shared" si="0"/>
        <v>14</v>
      </c>
    </row>
    <row r="78" spans="2:7">
      <c r="B78" s="25" t="s">
        <v>1027</v>
      </c>
      <c r="C78" s="32">
        <v>0</v>
      </c>
      <c r="D78" s="32">
        <v>1</v>
      </c>
      <c r="E78" s="32">
        <v>5</v>
      </c>
      <c r="F78" s="32">
        <v>4</v>
      </c>
      <c r="G78" s="32">
        <f t="shared" si="0"/>
        <v>10</v>
      </c>
    </row>
    <row r="79" spans="2:7">
      <c r="B79" s="25" t="s">
        <v>1029</v>
      </c>
      <c r="C79" s="32">
        <v>0</v>
      </c>
      <c r="D79" s="32">
        <v>3</v>
      </c>
      <c r="E79" s="32">
        <v>7</v>
      </c>
      <c r="F79" s="32">
        <v>3</v>
      </c>
      <c r="G79" s="32">
        <f t="shared" si="0"/>
        <v>13</v>
      </c>
    </row>
    <row r="80" spans="2:7">
      <c r="B80" s="25" t="s">
        <v>1031</v>
      </c>
      <c r="C80" s="32">
        <v>0</v>
      </c>
      <c r="D80" s="32">
        <v>2</v>
      </c>
      <c r="E80" s="32">
        <v>9</v>
      </c>
      <c r="F80" s="32">
        <v>3</v>
      </c>
      <c r="G80" s="32">
        <f t="shared" si="0"/>
        <v>14</v>
      </c>
    </row>
    <row r="81" spans="2:7">
      <c r="B81" s="25" t="s">
        <v>1033</v>
      </c>
      <c r="C81" s="32">
        <v>0</v>
      </c>
      <c r="D81" s="32">
        <v>4</v>
      </c>
      <c r="E81" s="32">
        <v>10</v>
      </c>
      <c r="F81" s="32">
        <v>3</v>
      </c>
      <c r="G81" s="32">
        <f t="shared" si="0"/>
        <v>17</v>
      </c>
    </row>
    <row r="82" spans="2:7">
      <c r="B82" s="25" t="s">
        <v>1035</v>
      </c>
      <c r="C82" s="32">
        <v>0</v>
      </c>
      <c r="D82" s="32">
        <v>2</v>
      </c>
      <c r="E82" s="32">
        <v>9</v>
      </c>
      <c r="F82" s="32">
        <v>4</v>
      </c>
      <c r="G82" s="32">
        <f t="shared" si="0"/>
        <v>15</v>
      </c>
    </row>
    <row r="83" spans="2:7">
      <c r="B83" s="25" t="s">
        <v>1037</v>
      </c>
      <c r="C83" s="32">
        <v>0</v>
      </c>
      <c r="D83" s="32">
        <v>1</v>
      </c>
      <c r="E83" s="32">
        <v>11</v>
      </c>
      <c r="F83" s="32">
        <v>6</v>
      </c>
      <c r="G83" s="32">
        <f t="shared" si="0"/>
        <v>18</v>
      </c>
    </row>
    <row r="84" spans="2:7">
      <c r="B84" s="25" t="s">
        <v>1039</v>
      </c>
      <c r="C84" s="32">
        <v>0</v>
      </c>
      <c r="D84" s="32">
        <v>1</v>
      </c>
      <c r="E84" s="32">
        <v>11</v>
      </c>
      <c r="F84" s="32">
        <v>6</v>
      </c>
      <c r="G84" s="32">
        <f t="shared" si="0"/>
        <v>18</v>
      </c>
    </row>
    <row r="85" spans="2:7">
      <c r="B85" s="25" t="s">
        <v>1041</v>
      </c>
      <c r="C85" s="32">
        <v>0</v>
      </c>
      <c r="D85" s="32">
        <v>2</v>
      </c>
      <c r="E85" s="32">
        <v>9</v>
      </c>
      <c r="F85" s="32">
        <v>4</v>
      </c>
      <c r="G85" s="32">
        <v>15</v>
      </c>
    </row>
    <row r="86" spans="2:7">
      <c r="B86" s="25" t="s">
        <v>1044</v>
      </c>
      <c r="C86" s="32">
        <v>0</v>
      </c>
      <c r="D86" s="32">
        <v>3</v>
      </c>
      <c r="E86" s="32">
        <v>12</v>
      </c>
      <c r="F86" s="32">
        <v>7</v>
      </c>
      <c r="G86" s="32">
        <v>22</v>
      </c>
    </row>
    <row r="87" spans="2:7">
      <c r="B87" s="25" t="s">
        <v>1047</v>
      </c>
      <c r="C87" s="32">
        <v>0</v>
      </c>
      <c r="D87" s="32">
        <v>2</v>
      </c>
      <c r="E87" s="32">
        <v>9</v>
      </c>
      <c r="F87" s="32">
        <v>5</v>
      </c>
      <c r="G87" s="32">
        <v>16</v>
      </c>
    </row>
    <row r="88" spans="2:7">
      <c r="B88" s="25" t="s">
        <v>1050</v>
      </c>
      <c r="C88" s="32">
        <v>0</v>
      </c>
      <c r="D88" s="32">
        <v>0</v>
      </c>
      <c r="E88" s="32">
        <v>11</v>
      </c>
      <c r="F88" s="32">
        <v>5</v>
      </c>
      <c r="G88" s="32">
        <v>16</v>
      </c>
    </row>
    <row r="89" spans="2:7">
      <c r="B89" s="25" t="s">
        <v>1052</v>
      </c>
      <c r="C89" s="32">
        <v>0</v>
      </c>
      <c r="D89" s="32">
        <v>1</v>
      </c>
      <c r="E89" s="32">
        <v>10</v>
      </c>
      <c r="F89" s="32">
        <v>6</v>
      </c>
      <c r="G89" s="32">
        <v>17</v>
      </c>
    </row>
    <row r="90" spans="2:7">
      <c r="B90" s="25" t="s">
        <v>1056</v>
      </c>
      <c r="C90" s="32">
        <v>0</v>
      </c>
      <c r="D90" s="32">
        <v>2</v>
      </c>
      <c r="E90" s="32">
        <v>9</v>
      </c>
      <c r="F90" s="32">
        <v>5</v>
      </c>
      <c r="G90" s="32">
        <v>16</v>
      </c>
    </row>
    <row r="91" spans="2:7">
      <c r="B91" s="25" t="s">
        <v>1059</v>
      </c>
      <c r="C91" s="32">
        <v>0</v>
      </c>
      <c r="D91" s="32">
        <v>0</v>
      </c>
      <c r="E91" s="32">
        <v>10</v>
      </c>
      <c r="F91" s="32">
        <v>5</v>
      </c>
      <c r="G91" s="32">
        <v>15</v>
      </c>
    </row>
    <row r="92" spans="2:7">
      <c r="B92" s="25" t="s">
        <v>1062</v>
      </c>
      <c r="C92" s="32">
        <v>0</v>
      </c>
      <c r="D92" s="32">
        <v>1</v>
      </c>
      <c r="E92" s="32">
        <v>10</v>
      </c>
      <c r="F92" s="32">
        <v>7</v>
      </c>
      <c r="G92" s="32">
        <v>18</v>
      </c>
    </row>
    <row r="93" spans="2:7">
      <c r="B93" s="25" t="s">
        <v>1065</v>
      </c>
      <c r="C93" s="32">
        <v>0</v>
      </c>
      <c r="D93" s="32">
        <v>2</v>
      </c>
      <c r="E93" s="32">
        <v>10</v>
      </c>
      <c r="F93" s="32">
        <v>3</v>
      </c>
      <c r="G93" s="32">
        <v>15</v>
      </c>
    </row>
    <row r="94" spans="2:7">
      <c r="B94" s="25" t="s">
        <v>1077</v>
      </c>
      <c r="C94" s="32">
        <v>0</v>
      </c>
      <c r="D94" s="32">
        <v>1</v>
      </c>
      <c r="E94" s="32">
        <v>6</v>
      </c>
      <c r="F94" s="32">
        <v>3</v>
      </c>
      <c r="G94" s="32">
        <v>10</v>
      </c>
    </row>
    <row r="95" spans="2:7">
      <c r="B95" s="25" t="s">
        <v>1081</v>
      </c>
      <c r="C95" s="32">
        <v>0</v>
      </c>
      <c r="D95" s="32">
        <v>0</v>
      </c>
      <c r="E95" s="32">
        <v>11</v>
      </c>
      <c r="F95" s="32">
        <v>4</v>
      </c>
      <c r="G95" s="32">
        <v>15</v>
      </c>
    </row>
    <row r="96" spans="2:7">
      <c r="B96" s="25" t="s">
        <v>1084</v>
      </c>
      <c r="C96" s="32">
        <v>0</v>
      </c>
      <c r="D96" s="32">
        <v>2</v>
      </c>
      <c r="E96" s="32">
        <v>7</v>
      </c>
      <c r="F96" s="32">
        <v>5</v>
      </c>
      <c r="G96" s="32">
        <v>14</v>
      </c>
    </row>
    <row r="97" spans="2:7">
      <c r="B97" s="25" t="s">
        <v>1086</v>
      </c>
      <c r="C97" s="32">
        <v>0</v>
      </c>
      <c r="D97" s="32">
        <v>0</v>
      </c>
      <c r="E97" s="32">
        <v>6</v>
      </c>
      <c r="F97" s="32">
        <v>4</v>
      </c>
      <c r="G97" s="32">
        <v>10</v>
      </c>
    </row>
    <row r="98" spans="2:7">
      <c r="B98" s="25" t="s">
        <v>1089</v>
      </c>
      <c r="C98" s="32">
        <v>0</v>
      </c>
      <c r="D98" s="32">
        <v>1</v>
      </c>
      <c r="E98" s="32">
        <v>5</v>
      </c>
      <c r="F98" s="32">
        <v>4</v>
      </c>
      <c r="G98" s="32">
        <v>10</v>
      </c>
    </row>
    <row r="99" spans="2:7">
      <c r="B99" s="25" t="s">
        <v>1092</v>
      </c>
      <c r="C99" s="32">
        <v>0</v>
      </c>
      <c r="D99" s="32">
        <v>0</v>
      </c>
      <c r="E99" s="32">
        <v>8</v>
      </c>
      <c r="F99" s="32">
        <v>3</v>
      </c>
      <c r="G99" s="32">
        <v>11</v>
      </c>
    </row>
    <row r="100" spans="2:7">
      <c r="B100" s="25" t="s">
        <v>1095</v>
      </c>
      <c r="C100" s="32">
        <v>0</v>
      </c>
      <c r="D100" s="32">
        <v>2</v>
      </c>
      <c r="E100" s="32">
        <v>5</v>
      </c>
      <c r="F100" s="32">
        <v>2</v>
      </c>
      <c r="G100" s="32">
        <v>9</v>
      </c>
    </row>
    <row r="101" spans="2:7">
      <c r="B101" s="25" t="s">
        <v>1113</v>
      </c>
      <c r="C101" s="32">
        <v>0</v>
      </c>
      <c r="D101" s="32">
        <v>1</v>
      </c>
      <c r="E101" s="32">
        <v>3</v>
      </c>
      <c r="F101" s="32">
        <v>4</v>
      </c>
      <c r="G101" s="32">
        <v>8</v>
      </c>
    </row>
    <row r="102" spans="2:7">
      <c r="B102" s="25" t="s">
        <v>1116</v>
      </c>
      <c r="C102" s="32">
        <v>0</v>
      </c>
      <c r="D102" s="32">
        <v>0</v>
      </c>
      <c r="E102" s="32">
        <v>3</v>
      </c>
      <c r="F102" s="32">
        <v>2</v>
      </c>
      <c r="G102" s="32">
        <v>5</v>
      </c>
    </row>
    <row r="103" spans="2:7">
      <c r="B103" s="25" t="s">
        <v>1119</v>
      </c>
      <c r="C103" s="32">
        <v>0</v>
      </c>
      <c r="D103" s="32">
        <v>0</v>
      </c>
      <c r="E103" s="32">
        <v>4</v>
      </c>
      <c r="F103" s="32">
        <v>1</v>
      </c>
      <c r="G103" s="32">
        <v>5</v>
      </c>
    </row>
    <row r="104" spans="2:7">
      <c r="B104" s="25" t="s">
        <v>1122</v>
      </c>
      <c r="C104" s="32">
        <v>0</v>
      </c>
      <c r="D104" s="32">
        <v>2</v>
      </c>
      <c r="E104" s="32">
        <v>5</v>
      </c>
      <c r="F104" s="32">
        <v>3</v>
      </c>
      <c r="G104" s="32">
        <v>10</v>
      </c>
    </row>
    <row r="105" spans="2:7">
      <c r="B105" s="25" t="s">
        <v>1125</v>
      </c>
      <c r="C105" s="32">
        <v>0</v>
      </c>
      <c r="D105" s="32">
        <v>2</v>
      </c>
      <c r="E105" s="32">
        <v>3</v>
      </c>
      <c r="F105" s="32">
        <v>1</v>
      </c>
      <c r="G105" s="32">
        <v>6</v>
      </c>
    </row>
    <row r="106" spans="2:7">
      <c r="B106" s="25" t="s">
        <v>1129</v>
      </c>
      <c r="C106" s="32">
        <v>0</v>
      </c>
      <c r="D106" s="32">
        <v>2</v>
      </c>
      <c r="E106" s="32">
        <v>3</v>
      </c>
      <c r="F106" s="32">
        <v>1</v>
      </c>
      <c r="G106" s="32">
        <v>6</v>
      </c>
    </row>
    <row r="107" spans="2:7">
      <c r="B107" s="25" t="s">
        <v>1131</v>
      </c>
      <c r="C107" s="32">
        <v>0</v>
      </c>
      <c r="D107" s="32">
        <v>2</v>
      </c>
      <c r="E107" s="32">
        <v>3</v>
      </c>
      <c r="F107" s="32">
        <v>1</v>
      </c>
      <c r="G107" s="32">
        <v>6</v>
      </c>
    </row>
    <row r="108" spans="2:7">
      <c r="B108" s="25" t="s">
        <v>1133</v>
      </c>
      <c r="C108" s="32">
        <v>0</v>
      </c>
      <c r="D108" s="32">
        <v>1</v>
      </c>
      <c r="E108" s="32">
        <v>1</v>
      </c>
      <c r="F108" s="32">
        <v>3</v>
      </c>
      <c r="G108" s="32">
        <v>5</v>
      </c>
    </row>
    <row r="109" spans="2:7">
      <c r="B109" s="25" t="s">
        <v>1137</v>
      </c>
      <c r="C109" s="32">
        <v>0</v>
      </c>
      <c r="D109" s="32">
        <v>1</v>
      </c>
      <c r="E109" s="32">
        <v>0</v>
      </c>
      <c r="F109" s="32">
        <v>4</v>
      </c>
      <c r="G109" s="32">
        <v>5</v>
      </c>
    </row>
    <row r="110" spans="2:7">
      <c r="B110" s="25" t="s">
        <v>1140</v>
      </c>
      <c r="C110" s="32">
        <v>0</v>
      </c>
      <c r="D110" s="32">
        <v>2</v>
      </c>
      <c r="E110" s="32">
        <v>0</v>
      </c>
      <c r="F110" s="32">
        <v>2</v>
      </c>
      <c r="G110" s="32">
        <v>4</v>
      </c>
    </row>
    <row r="111" spans="2:7">
      <c r="B111" s="25" t="s">
        <v>1143</v>
      </c>
      <c r="C111" s="32">
        <v>0</v>
      </c>
      <c r="D111" s="32">
        <v>2</v>
      </c>
      <c r="E111" s="32">
        <v>0</v>
      </c>
      <c r="F111" s="32">
        <v>2</v>
      </c>
      <c r="G111" s="32">
        <v>4</v>
      </c>
    </row>
    <row r="112" spans="2:7">
      <c r="B112" s="25" t="s">
        <v>1146</v>
      </c>
      <c r="C112" s="32">
        <v>1</v>
      </c>
      <c r="D112" s="32">
        <v>0</v>
      </c>
      <c r="E112" s="32">
        <v>0</v>
      </c>
      <c r="F112" s="32">
        <v>0</v>
      </c>
      <c r="G112" s="32">
        <v>1</v>
      </c>
    </row>
    <row r="113" spans="1:7">
      <c r="B113" s="25" t="s">
        <v>1153</v>
      </c>
      <c r="C113" s="32">
        <v>0</v>
      </c>
      <c r="D113" s="32">
        <v>1</v>
      </c>
      <c r="E113" s="32">
        <v>0</v>
      </c>
      <c r="F113" s="32">
        <v>4</v>
      </c>
      <c r="G113" s="32">
        <v>5</v>
      </c>
    </row>
    <row r="114" spans="1:7">
      <c r="B114" s="25" t="s">
        <v>1161</v>
      </c>
      <c r="C114" s="32">
        <f>$C$30</f>
        <v>0</v>
      </c>
      <c r="D114" s="32">
        <v>0</v>
      </c>
      <c r="E114" s="32">
        <v>2</v>
      </c>
      <c r="F114" s="32">
        <v>2</v>
      </c>
      <c r="G114" s="32">
        <v>5</v>
      </c>
    </row>
    <row r="115" spans="1:7">
      <c r="B115" s="25" t="s">
        <v>1171</v>
      </c>
      <c r="C115" s="32">
        <v>0</v>
      </c>
      <c r="D115" s="32">
        <v>1</v>
      </c>
      <c r="E115" s="32">
        <v>1</v>
      </c>
      <c r="F115" s="32">
        <v>1</v>
      </c>
      <c r="G115" s="32">
        <v>3</v>
      </c>
    </row>
    <row r="116" spans="1:7">
      <c r="B116" s="25" t="s">
        <v>1176</v>
      </c>
      <c r="C116" s="32">
        <v>0</v>
      </c>
      <c r="D116" s="32">
        <v>0</v>
      </c>
      <c r="E116" s="32">
        <v>0</v>
      </c>
      <c r="F116" s="32">
        <v>1</v>
      </c>
      <c r="G116" s="32">
        <v>1</v>
      </c>
    </row>
    <row r="117" spans="1:7">
      <c r="B117" s="25" t="s">
        <v>1179</v>
      </c>
      <c r="C117" s="32">
        <v>1</v>
      </c>
      <c r="D117" s="32">
        <v>0</v>
      </c>
      <c r="E117" s="32">
        <v>3</v>
      </c>
      <c r="F117" s="32">
        <v>0</v>
      </c>
      <c r="G117" s="32">
        <v>4</v>
      </c>
    </row>
    <row r="118" spans="1:7">
      <c r="B118" s="25" t="s">
        <v>1181</v>
      </c>
      <c r="C118" s="32">
        <v>0</v>
      </c>
      <c r="D118" s="32">
        <v>0</v>
      </c>
      <c r="E118" s="32">
        <v>0</v>
      </c>
      <c r="F118" s="32">
        <v>2</v>
      </c>
      <c r="G118" s="32">
        <v>2</v>
      </c>
    </row>
    <row r="119" spans="1:7">
      <c r="B119" s="25" t="s">
        <v>1186</v>
      </c>
      <c r="C119" s="32">
        <v>0</v>
      </c>
      <c r="D119" s="32">
        <v>1</v>
      </c>
      <c r="E119" s="32">
        <v>2</v>
      </c>
      <c r="F119" s="32">
        <v>1</v>
      </c>
      <c r="G119" s="32">
        <v>4</v>
      </c>
    </row>
    <row r="120" spans="1:7">
      <c r="B120" s="25" t="s">
        <v>1188</v>
      </c>
      <c r="C120" s="32">
        <v>1</v>
      </c>
      <c r="D120" s="32">
        <v>1</v>
      </c>
      <c r="E120" s="32">
        <v>2</v>
      </c>
      <c r="F120" s="32">
        <v>0</v>
      </c>
      <c r="G120" s="32">
        <v>4</v>
      </c>
    </row>
    <row r="121" spans="1:7">
      <c r="B121" s="25" t="s">
        <v>1193</v>
      </c>
      <c r="C121" s="32">
        <v>1</v>
      </c>
      <c r="D121" s="32">
        <v>1</v>
      </c>
      <c r="E121" s="32">
        <v>2</v>
      </c>
      <c r="F121" s="32">
        <v>2</v>
      </c>
      <c r="G121" s="32">
        <v>6</v>
      </c>
    </row>
    <row r="122" spans="1:7">
      <c r="B122" s="25" t="s">
        <v>1196</v>
      </c>
      <c r="C122" s="32">
        <v>0</v>
      </c>
      <c r="D122" s="32">
        <v>0</v>
      </c>
      <c r="E122" s="32">
        <v>3</v>
      </c>
      <c r="F122" s="32">
        <v>1</v>
      </c>
      <c r="G122" s="32">
        <v>4</v>
      </c>
    </row>
    <row r="123" spans="1:7">
      <c r="A123" s="341"/>
      <c r="B123" s="25" t="s">
        <v>1199</v>
      </c>
      <c r="C123" s="32">
        <v>0</v>
      </c>
      <c r="D123" s="32">
        <v>0</v>
      </c>
      <c r="E123" s="32">
        <v>3</v>
      </c>
      <c r="F123" s="32">
        <v>1</v>
      </c>
      <c r="G123" s="32">
        <v>4</v>
      </c>
    </row>
    <row r="124" spans="1:7">
      <c r="A124" s="341"/>
      <c r="B124" s="25" t="s">
        <v>1203</v>
      </c>
      <c r="C124" s="32">
        <v>0</v>
      </c>
      <c r="D124" s="32">
        <v>0</v>
      </c>
      <c r="E124" s="32">
        <v>2</v>
      </c>
      <c r="F124" s="32">
        <v>1</v>
      </c>
      <c r="G124" s="32">
        <v>3</v>
      </c>
    </row>
    <row r="125" spans="1:7">
      <c r="A125" s="341"/>
      <c r="B125" s="25" t="s">
        <v>1206</v>
      </c>
      <c r="C125" s="32">
        <v>0</v>
      </c>
      <c r="D125" s="32">
        <v>0</v>
      </c>
      <c r="E125" s="32">
        <v>3</v>
      </c>
      <c r="F125" s="32">
        <v>1</v>
      </c>
      <c r="G125" s="32">
        <v>4</v>
      </c>
    </row>
    <row r="126" spans="1:7">
      <c r="A126" s="358"/>
      <c r="B126" s="25" t="s">
        <v>1208</v>
      </c>
      <c r="C126" s="32">
        <v>1</v>
      </c>
      <c r="D126" s="32">
        <v>1</v>
      </c>
      <c r="E126" s="32">
        <v>3</v>
      </c>
      <c r="F126" s="32">
        <v>0</v>
      </c>
      <c r="G126" s="32">
        <v>5</v>
      </c>
    </row>
    <row r="127" spans="1:7">
      <c r="A127" s="358"/>
      <c r="B127" s="25" t="s">
        <v>1213</v>
      </c>
      <c r="C127" s="32">
        <v>1</v>
      </c>
      <c r="D127" s="32">
        <v>0</v>
      </c>
      <c r="E127" s="32">
        <v>1</v>
      </c>
      <c r="F127" s="32">
        <v>1</v>
      </c>
      <c r="G127" s="32">
        <v>3</v>
      </c>
    </row>
    <row r="128" spans="1:7">
      <c r="A128" s="358"/>
      <c r="B128" s="25" t="s">
        <v>1214</v>
      </c>
      <c r="C128" s="32">
        <v>0</v>
      </c>
      <c r="D128" s="32">
        <v>0</v>
      </c>
      <c r="E128" s="32">
        <v>2</v>
      </c>
      <c r="F128" s="32">
        <v>0</v>
      </c>
      <c r="G128" s="32">
        <v>2</v>
      </c>
    </row>
    <row r="129" spans="1:7">
      <c r="A129" s="358"/>
      <c r="B129" s="25" t="s">
        <v>1217</v>
      </c>
      <c r="C129" s="32">
        <v>0</v>
      </c>
      <c r="D129" s="32">
        <v>0</v>
      </c>
      <c r="E129" s="32">
        <v>0</v>
      </c>
      <c r="F129" s="32">
        <v>1</v>
      </c>
      <c r="G129" s="32">
        <v>1</v>
      </c>
    </row>
    <row r="130" spans="1:7">
      <c r="A130" s="358"/>
      <c r="B130" s="25" t="s">
        <v>1221</v>
      </c>
      <c r="C130" s="32">
        <v>0</v>
      </c>
      <c r="D130" s="32">
        <v>0</v>
      </c>
      <c r="E130" s="32">
        <v>2</v>
      </c>
      <c r="F130" s="32">
        <v>1</v>
      </c>
      <c r="G130" s="32">
        <v>3</v>
      </c>
    </row>
    <row r="131" spans="1:7">
      <c r="A131" s="358"/>
      <c r="B131" s="25" t="s">
        <v>1224</v>
      </c>
      <c r="C131" s="32">
        <v>1</v>
      </c>
      <c r="D131" s="32">
        <v>2</v>
      </c>
      <c r="E131" s="32">
        <v>2</v>
      </c>
      <c r="F131" s="32">
        <v>1</v>
      </c>
      <c r="G131" s="32">
        <v>6</v>
      </c>
    </row>
    <row r="132" spans="1:7">
      <c r="A132" s="358"/>
      <c r="B132" s="25" t="s">
        <v>1228</v>
      </c>
      <c r="C132" s="32">
        <v>0</v>
      </c>
      <c r="D132" s="32">
        <v>3</v>
      </c>
      <c r="E132" s="32">
        <v>0</v>
      </c>
      <c r="F132" s="32">
        <v>2</v>
      </c>
      <c r="G132" s="32">
        <v>5</v>
      </c>
    </row>
    <row r="133" spans="1:7">
      <c r="A133" s="358"/>
      <c r="B133" s="368" t="s">
        <v>1231</v>
      </c>
      <c r="C133" s="32">
        <v>1</v>
      </c>
      <c r="D133" s="32">
        <v>0</v>
      </c>
      <c r="E133" s="32">
        <v>2</v>
      </c>
      <c r="F133" s="32">
        <v>4</v>
      </c>
      <c r="G133" s="32">
        <v>7</v>
      </c>
    </row>
    <row r="134" spans="1:7">
      <c r="A134" s="358"/>
      <c r="B134" s="368" t="s">
        <v>1234</v>
      </c>
      <c r="C134" s="32">
        <v>0</v>
      </c>
      <c r="D134" s="32">
        <v>0</v>
      </c>
      <c r="E134" s="32">
        <v>0</v>
      </c>
      <c r="F134" s="32">
        <v>3</v>
      </c>
      <c r="G134" s="32">
        <v>3</v>
      </c>
    </row>
    <row r="135" spans="1:7">
      <c r="A135" s="358"/>
      <c r="B135" s="368" t="s">
        <v>1238</v>
      </c>
      <c r="C135" s="32">
        <v>0</v>
      </c>
      <c r="D135" s="32">
        <v>0</v>
      </c>
      <c r="E135" s="32">
        <v>3</v>
      </c>
      <c r="F135" s="32">
        <v>1</v>
      </c>
      <c r="G135" s="32">
        <v>4</v>
      </c>
    </row>
    <row r="136" spans="1:7">
      <c r="A136" s="358"/>
      <c r="B136" s="368" t="s">
        <v>1241</v>
      </c>
      <c r="C136" s="32">
        <v>0</v>
      </c>
      <c r="D136" s="32">
        <v>0</v>
      </c>
      <c r="E136" s="32">
        <v>2</v>
      </c>
      <c r="F136" s="32">
        <v>3</v>
      </c>
      <c r="G136" s="32">
        <v>5</v>
      </c>
    </row>
    <row r="137" spans="1:7">
      <c r="A137" s="358"/>
      <c r="B137" s="368" t="s">
        <v>1244</v>
      </c>
      <c r="C137" s="32">
        <v>1</v>
      </c>
      <c r="D137" s="32">
        <v>1</v>
      </c>
      <c r="E137" s="32">
        <v>1</v>
      </c>
      <c r="F137" s="32">
        <v>2</v>
      </c>
      <c r="G137" s="32">
        <v>5</v>
      </c>
    </row>
    <row r="138" spans="1:7">
      <c r="A138" s="358"/>
      <c r="B138" s="368" t="s">
        <v>1247</v>
      </c>
      <c r="C138" s="32">
        <v>0</v>
      </c>
      <c r="D138" s="32">
        <v>0</v>
      </c>
      <c r="E138" s="32">
        <v>4</v>
      </c>
      <c r="F138" s="32">
        <v>1</v>
      </c>
      <c r="G138" s="32">
        <v>5</v>
      </c>
    </row>
    <row r="139" spans="1:7">
      <c r="A139" s="358"/>
      <c r="B139" s="368" t="s">
        <v>1249</v>
      </c>
      <c r="C139" s="32">
        <v>0</v>
      </c>
      <c r="D139" s="32">
        <v>0</v>
      </c>
      <c r="E139" s="32">
        <v>3</v>
      </c>
      <c r="F139" s="32">
        <v>0</v>
      </c>
      <c r="G139" s="32">
        <v>3</v>
      </c>
    </row>
    <row r="140" spans="1:7">
      <c r="A140" s="358"/>
      <c r="B140" s="368" t="s">
        <v>1251</v>
      </c>
      <c r="C140" s="32">
        <v>0</v>
      </c>
      <c r="D140" s="32">
        <v>1</v>
      </c>
      <c r="E140" s="32">
        <v>0</v>
      </c>
      <c r="F140" s="32">
        <v>2</v>
      </c>
      <c r="G140" s="32">
        <v>3</v>
      </c>
    </row>
    <row r="141" spans="1:7">
      <c r="A141" s="358"/>
      <c r="B141" s="368" t="s">
        <v>1253</v>
      </c>
      <c r="C141" s="32">
        <v>0</v>
      </c>
      <c r="D141" s="32">
        <v>0</v>
      </c>
      <c r="E141" s="32">
        <v>5</v>
      </c>
      <c r="F141" s="32">
        <v>2</v>
      </c>
      <c r="G141" s="32">
        <v>7</v>
      </c>
    </row>
    <row r="142" spans="1:7">
      <c r="A142" s="358"/>
      <c r="B142" s="368" t="s">
        <v>1255</v>
      </c>
      <c r="C142" s="32">
        <v>0</v>
      </c>
      <c r="D142" s="32">
        <v>0</v>
      </c>
      <c r="E142" s="32">
        <v>1</v>
      </c>
      <c r="F142" s="32">
        <v>2</v>
      </c>
      <c r="G142" s="32">
        <v>3</v>
      </c>
    </row>
    <row r="143" spans="1:7">
      <c r="A143" s="358"/>
      <c r="B143" s="368" t="s">
        <v>1257</v>
      </c>
      <c r="C143" s="32">
        <v>0</v>
      </c>
      <c r="D143" s="32">
        <v>0</v>
      </c>
      <c r="E143" s="32">
        <v>1</v>
      </c>
      <c r="F143" s="32">
        <v>1</v>
      </c>
      <c r="G143" s="32">
        <v>2</v>
      </c>
    </row>
    <row r="144" spans="1:7">
      <c r="A144" s="384"/>
      <c r="B144" s="389" t="s">
        <v>1259</v>
      </c>
      <c r="C144" s="390">
        <v>0</v>
      </c>
      <c r="D144" s="390">
        <v>0</v>
      </c>
      <c r="E144" s="390">
        <v>0</v>
      </c>
      <c r="F144" s="390">
        <v>2</v>
      </c>
      <c r="G144" s="390">
        <v>2</v>
      </c>
    </row>
    <row r="145" spans="1:7">
      <c r="A145" s="384"/>
      <c r="B145" s="389" t="s">
        <v>1262</v>
      </c>
      <c r="C145" s="390">
        <v>0</v>
      </c>
      <c r="D145" s="390">
        <v>1</v>
      </c>
      <c r="E145" s="390">
        <v>0</v>
      </c>
      <c r="F145" s="390">
        <v>3</v>
      </c>
      <c r="G145" s="390">
        <v>4</v>
      </c>
    </row>
    <row r="146" spans="1:7">
      <c r="A146" s="384"/>
      <c r="B146" s="389" t="s">
        <v>1263</v>
      </c>
      <c r="C146" s="390">
        <v>0</v>
      </c>
      <c r="D146" s="390">
        <v>0</v>
      </c>
      <c r="E146" s="390">
        <v>0</v>
      </c>
      <c r="F146" s="390">
        <v>3</v>
      </c>
      <c r="G146" s="390">
        <v>3</v>
      </c>
    </row>
    <row r="147" spans="1:7">
      <c r="A147" s="384"/>
      <c r="B147" s="389" t="s">
        <v>1267</v>
      </c>
      <c r="C147" s="390">
        <f>$C$30</f>
        <v>0</v>
      </c>
      <c r="D147" s="390">
        <f>$D$30</f>
        <v>0</v>
      </c>
      <c r="E147" s="390">
        <f>$E$30</f>
        <v>4</v>
      </c>
      <c r="F147" s="390">
        <f>$F$30</f>
        <v>1</v>
      </c>
      <c r="G147" s="390">
        <f>$G$30</f>
        <v>5</v>
      </c>
    </row>
    <row r="149" spans="1:7">
      <c r="B149" s="33" t="s">
        <v>511</v>
      </c>
      <c r="C149" s="34" t="e">
        <f>SUM(C147-C146)/C146</f>
        <v>#DIV/0!</v>
      </c>
      <c r="D149" s="34" t="e">
        <f t="shared" ref="D149:F149" si="1">SUM(D147-D146)/D146</f>
        <v>#DIV/0!</v>
      </c>
      <c r="E149" s="34" t="e">
        <f t="shared" si="1"/>
        <v>#DIV/0!</v>
      </c>
      <c r="F149" s="34">
        <f t="shared" si="1"/>
        <v>-0.66666666666666663</v>
      </c>
      <c r="G149" s="34">
        <f>SUM(G147-G146)/G146</f>
        <v>0.66666666666666663</v>
      </c>
    </row>
    <row r="150" spans="1:7">
      <c r="B150" s="33" t="s">
        <v>512</v>
      </c>
      <c r="C150" s="34" t="e">
        <f>SUM(C147-C144)/C144</f>
        <v>#DIV/0!</v>
      </c>
      <c r="D150" s="34" t="e">
        <f t="shared" ref="D150:F150" si="2">SUM(D147-D144)/D144</f>
        <v>#DIV/0!</v>
      </c>
      <c r="E150" s="34" t="e">
        <f t="shared" si="2"/>
        <v>#DIV/0!</v>
      </c>
      <c r="F150" s="34">
        <f t="shared" si="2"/>
        <v>-0.5</v>
      </c>
      <c r="G150" s="34">
        <f>SUM(G147-G144)/G144</f>
        <v>1.5</v>
      </c>
    </row>
    <row r="153" spans="1:7" ht="34.5">
      <c r="A153" s="24" t="s">
        <v>162</v>
      </c>
      <c r="B153" s="25" t="s">
        <v>186</v>
      </c>
      <c r="C153" s="98" t="s">
        <v>1068</v>
      </c>
      <c r="D153" s="26" t="s">
        <v>1069</v>
      </c>
      <c r="E153" s="26" t="s">
        <v>1070</v>
      </c>
      <c r="F153" s="26" t="s">
        <v>1071</v>
      </c>
      <c r="G153" s="26" t="s">
        <v>160</v>
      </c>
    </row>
    <row r="154" spans="1:7">
      <c r="B154" s="25" t="s">
        <v>505</v>
      </c>
      <c r="C154" s="32">
        <v>0</v>
      </c>
      <c r="D154" s="32">
        <v>0</v>
      </c>
      <c r="E154" s="32">
        <v>0</v>
      </c>
      <c r="F154" s="32">
        <v>0</v>
      </c>
      <c r="G154" s="32">
        <v>0</v>
      </c>
    </row>
    <row r="155" spans="1:7">
      <c r="B155" s="25" t="s">
        <v>506</v>
      </c>
      <c r="C155" s="32">
        <v>0</v>
      </c>
      <c r="D155" s="32">
        <v>0</v>
      </c>
      <c r="E155" s="32">
        <v>6</v>
      </c>
      <c r="F155" s="32">
        <v>1</v>
      </c>
      <c r="G155" s="32">
        <v>7</v>
      </c>
    </row>
    <row r="156" spans="1:7">
      <c r="B156" s="25" t="s">
        <v>507</v>
      </c>
      <c r="C156" s="32">
        <v>0</v>
      </c>
      <c r="D156" s="32">
        <v>5</v>
      </c>
      <c r="E156" s="32">
        <v>6</v>
      </c>
      <c r="F156" s="32">
        <v>6</v>
      </c>
      <c r="G156" s="32">
        <v>17</v>
      </c>
    </row>
    <row r="157" spans="1:7">
      <c r="B157" s="25" t="s">
        <v>508</v>
      </c>
      <c r="C157" s="32">
        <v>0</v>
      </c>
      <c r="D157" s="32">
        <v>5</v>
      </c>
      <c r="E157" s="32">
        <v>6</v>
      </c>
      <c r="F157" s="32">
        <v>6</v>
      </c>
      <c r="G157" s="32">
        <v>17</v>
      </c>
    </row>
    <row r="158" spans="1:7">
      <c r="B158" s="25" t="s">
        <v>509</v>
      </c>
      <c r="C158" s="32">
        <v>0</v>
      </c>
      <c r="D158" s="32">
        <v>3</v>
      </c>
      <c r="E158" s="32">
        <v>10</v>
      </c>
      <c r="F158" s="32">
        <v>7</v>
      </c>
      <c r="G158" s="32">
        <v>20</v>
      </c>
    </row>
    <row r="159" spans="1:7">
      <c r="B159" s="25" t="s">
        <v>510</v>
      </c>
      <c r="C159" s="32">
        <v>0</v>
      </c>
      <c r="D159" s="32">
        <v>1</v>
      </c>
      <c r="E159" s="32">
        <v>9</v>
      </c>
      <c r="F159" s="32">
        <v>4</v>
      </c>
      <c r="G159" s="32">
        <v>14</v>
      </c>
    </row>
    <row r="160" spans="1:7">
      <c r="B160" s="25" t="s">
        <v>961</v>
      </c>
      <c r="C160" s="32">
        <v>0</v>
      </c>
      <c r="D160" s="32">
        <v>0</v>
      </c>
      <c r="E160" s="32">
        <v>8</v>
      </c>
      <c r="F160" s="32">
        <v>8</v>
      </c>
      <c r="G160" s="32">
        <v>16</v>
      </c>
    </row>
    <row r="161" spans="2:7">
      <c r="B161" s="25" t="s">
        <v>963</v>
      </c>
      <c r="C161" s="32">
        <v>0</v>
      </c>
      <c r="D161" s="32">
        <v>1</v>
      </c>
      <c r="E161" s="32">
        <v>10</v>
      </c>
      <c r="F161" s="32">
        <v>8</v>
      </c>
      <c r="G161" s="32">
        <v>19</v>
      </c>
    </row>
    <row r="162" spans="2:7">
      <c r="B162" s="25" t="s">
        <v>965</v>
      </c>
      <c r="C162" s="32">
        <v>0</v>
      </c>
      <c r="D162" s="32">
        <f>$D$33</f>
        <v>1</v>
      </c>
      <c r="E162" s="32">
        <f>$E$33</f>
        <v>1</v>
      </c>
      <c r="F162" s="32">
        <f>$F$33</f>
        <v>6</v>
      </c>
      <c r="G162" s="32">
        <f>$G$33</f>
        <v>8</v>
      </c>
    </row>
    <row r="163" spans="2:7">
      <c r="B163" s="25" t="s">
        <v>967</v>
      </c>
      <c r="C163" s="32">
        <v>0</v>
      </c>
      <c r="D163" s="32">
        <v>1</v>
      </c>
      <c r="E163" s="32">
        <v>9</v>
      </c>
      <c r="F163" s="32">
        <v>8</v>
      </c>
      <c r="G163" s="32">
        <v>18</v>
      </c>
    </row>
    <row r="164" spans="2:7">
      <c r="B164" s="25" t="s">
        <v>970</v>
      </c>
      <c r="C164" s="32">
        <v>0</v>
      </c>
      <c r="D164" s="32">
        <v>2</v>
      </c>
      <c r="E164" s="32">
        <v>8</v>
      </c>
      <c r="F164" s="32">
        <v>8</v>
      </c>
      <c r="G164" s="32">
        <v>18</v>
      </c>
    </row>
    <row r="165" spans="2:7">
      <c r="B165" s="25" t="s">
        <v>972</v>
      </c>
      <c r="C165" s="32">
        <v>0</v>
      </c>
      <c r="D165" s="32">
        <v>1</v>
      </c>
      <c r="E165" s="32">
        <v>7</v>
      </c>
      <c r="F165" s="32">
        <v>12</v>
      </c>
      <c r="G165" s="32">
        <v>20</v>
      </c>
    </row>
    <row r="166" spans="2:7">
      <c r="B166" s="25" t="s">
        <v>973</v>
      </c>
      <c r="C166" s="32">
        <v>0</v>
      </c>
      <c r="D166" s="32">
        <v>0</v>
      </c>
      <c r="E166" s="32">
        <v>6</v>
      </c>
      <c r="F166" s="32">
        <v>12</v>
      </c>
      <c r="G166" s="32">
        <v>18</v>
      </c>
    </row>
    <row r="167" spans="2:7">
      <c r="B167" s="25" t="s">
        <v>976</v>
      </c>
      <c r="C167" s="32">
        <v>0</v>
      </c>
      <c r="D167" s="32">
        <v>0</v>
      </c>
      <c r="E167" s="32">
        <v>12</v>
      </c>
      <c r="F167" s="32">
        <v>10</v>
      </c>
      <c r="G167" s="32">
        <v>22</v>
      </c>
    </row>
    <row r="168" spans="2:7">
      <c r="B168" s="25" t="s">
        <v>979</v>
      </c>
      <c r="C168" s="32">
        <v>0</v>
      </c>
      <c r="D168" s="32">
        <v>2</v>
      </c>
      <c r="E168" s="32">
        <v>10</v>
      </c>
      <c r="F168" s="32">
        <v>7</v>
      </c>
      <c r="G168" s="32">
        <v>19</v>
      </c>
    </row>
    <row r="169" spans="2:7">
      <c r="B169" s="25" t="s">
        <v>981</v>
      </c>
      <c r="C169" s="32">
        <v>0</v>
      </c>
      <c r="D169" s="32">
        <v>1</v>
      </c>
      <c r="E169" s="32">
        <v>9</v>
      </c>
      <c r="F169" s="32">
        <v>12</v>
      </c>
      <c r="G169" s="32">
        <v>22</v>
      </c>
    </row>
    <row r="170" spans="2:7">
      <c r="B170" s="25" t="s">
        <v>984</v>
      </c>
      <c r="C170" s="32">
        <v>0</v>
      </c>
      <c r="D170" s="32">
        <v>3</v>
      </c>
      <c r="E170" s="32">
        <v>16</v>
      </c>
      <c r="F170" s="32">
        <v>8</v>
      </c>
      <c r="G170" s="32">
        <v>27</v>
      </c>
    </row>
    <row r="171" spans="2:7">
      <c r="B171" s="25" t="s">
        <v>986</v>
      </c>
      <c r="C171" s="32">
        <v>0</v>
      </c>
      <c r="D171" s="32">
        <v>3</v>
      </c>
      <c r="E171" s="32">
        <v>9</v>
      </c>
      <c r="F171" s="32">
        <v>8</v>
      </c>
      <c r="G171" s="32">
        <v>20</v>
      </c>
    </row>
    <row r="172" spans="2:7">
      <c r="B172" s="25" t="s">
        <v>988</v>
      </c>
      <c r="C172" s="32">
        <v>0</v>
      </c>
      <c r="D172" s="32">
        <v>4</v>
      </c>
      <c r="E172" s="32">
        <v>11</v>
      </c>
      <c r="F172" s="32">
        <v>5</v>
      </c>
      <c r="G172" s="32">
        <v>20</v>
      </c>
    </row>
    <row r="173" spans="2:7">
      <c r="B173" s="25" t="s">
        <v>990</v>
      </c>
      <c r="C173" s="32">
        <v>0</v>
      </c>
      <c r="D173" s="32">
        <v>2</v>
      </c>
      <c r="E173" s="32">
        <v>12</v>
      </c>
      <c r="F173" s="32">
        <v>7</v>
      </c>
      <c r="G173" s="32">
        <v>21</v>
      </c>
    </row>
    <row r="174" spans="2:7">
      <c r="B174" s="25" t="s">
        <v>991</v>
      </c>
      <c r="C174" s="32">
        <v>0</v>
      </c>
      <c r="D174" s="32">
        <v>4</v>
      </c>
      <c r="E174" s="32">
        <v>10</v>
      </c>
      <c r="F174" s="32">
        <v>5</v>
      </c>
      <c r="G174" s="32">
        <v>19</v>
      </c>
    </row>
    <row r="175" spans="2:7">
      <c r="B175" s="25" t="s">
        <v>994</v>
      </c>
      <c r="C175" s="32">
        <v>0</v>
      </c>
      <c r="D175" s="32">
        <v>4</v>
      </c>
      <c r="E175" s="32">
        <v>5</v>
      </c>
      <c r="F175" s="32">
        <v>8</v>
      </c>
      <c r="G175" s="32">
        <v>17</v>
      </c>
    </row>
    <row r="176" spans="2:7">
      <c r="B176" s="25" t="s">
        <v>995</v>
      </c>
      <c r="C176" s="32">
        <v>0</v>
      </c>
      <c r="D176" s="32">
        <v>0</v>
      </c>
      <c r="E176" s="32">
        <v>4</v>
      </c>
      <c r="F176" s="32">
        <v>2</v>
      </c>
      <c r="G176" s="32">
        <v>6</v>
      </c>
    </row>
    <row r="177" spans="2:7">
      <c r="B177" s="25" t="s">
        <v>997</v>
      </c>
      <c r="C177" s="32">
        <v>0</v>
      </c>
      <c r="D177" s="32">
        <v>1</v>
      </c>
      <c r="E177" s="32">
        <v>5</v>
      </c>
      <c r="F177" s="32">
        <v>3</v>
      </c>
      <c r="G177" s="32">
        <v>9</v>
      </c>
    </row>
    <row r="178" spans="2:7">
      <c r="B178" s="25" t="s">
        <v>999</v>
      </c>
      <c r="C178" s="32">
        <v>0</v>
      </c>
      <c r="D178" s="32">
        <v>3</v>
      </c>
      <c r="E178" s="32">
        <v>6</v>
      </c>
      <c r="F178" s="32">
        <v>8</v>
      </c>
      <c r="G178" s="32">
        <v>17</v>
      </c>
    </row>
    <row r="179" spans="2:7">
      <c r="B179" s="25" t="s">
        <v>1001</v>
      </c>
      <c r="C179" s="32">
        <v>0</v>
      </c>
      <c r="D179" s="32">
        <v>1</v>
      </c>
      <c r="E179" s="32">
        <v>4</v>
      </c>
      <c r="F179" s="32">
        <v>8</v>
      </c>
      <c r="G179" s="32">
        <v>13</v>
      </c>
    </row>
    <row r="180" spans="2:7">
      <c r="B180" s="25" t="s">
        <v>1002</v>
      </c>
      <c r="C180" s="32">
        <v>0</v>
      </c>
      <c r="D180" s="32">
        <v>0</v>
      </c>
      <c r="E180" s="32">
        <v>5</v>
      </c>
      <c r="F180" s="32">
        <v>7</v>
      </c>
      <c r="G180" s="32">
        <v>12</v>
      </c>
    </row>
    <row r="181" spans="2:7" ht="11.25" customHeight="1">
      <c r="B181" s="25" t="s">
        <v>1006</v>
      </c>
      <c r="C181" s="32">
        <v>0</v>
      </c>
      <c r="D181" s="32">
        <v>0</v>
      </c>
      <c r="E181" s="32">
        <v>5</v>
      </c>
      <c r="F181" s="32">
        <v>7</v>
      </c>
      <c r="G181" s="32">
        <v>12</v>
      </c>
    </row>
    <row r="182" spans="2:7">
      <c r="B182" s="25" t="s">
        <v>1007</v>
      </c>
      <c r="C182" s="32">
        <v>0</v>
      </c>
      <c r="D182" s="32">
        <v>0</v>
      </c>
      <c r="E182" s="32">
        <v>7</v>
      </c>
      <c r="F182" s="32">
        <v>12</v>
      </c>
      <c r="G182" s="32">
        <v>19</v>
      </c>
    </row>
    <row r="183" spans="2:7">
      <c r="B183" s="25" t="s">
        <v>1009</v>
      </c>
      <c r="C183" s="32">
        <v>0</v>
      </c>
      <c r="D183" s="32">
        <v>2</v>
      </c>
      <c r="E183" s="32">
        <v>12</v>
      </c>
      <c r="F183" s="32">
        <v>9</v>
      </c>
      <c r="G183" s="32">
        <v>23</v>
      </c>
    </row>
    <row r="184" spans="2:7">
      <c r="B184" s="25" t="s">
        <v>1011</v>
      </c>
      <c r="C184" s="32">
        <v>0</v>
      </c>
      <c r="D184" s="32">
        <v>2</v>
      </c>
      <c r="E184" s="32">
        <v>12</v>
      </c>
      <c r="F184" s="32">
        <v>9</v>
      </c>
      <c r="G184" s="32">
        <v>23</v>
      </c>
    </row>
    <row r="185" spans="2:7">
      <c r="B185" s="25" t="s">
        <v>1013</v>
      </c>
      <c r="C185" s="32">
        <v>0</v>
      </c>
      <c r="D185" s="32">
        <v>1</v>
      </c>
      <c r="E185" s="32">
        <v>14</v>
      </c>
      <c r="F185" s="32">
        <v>9</v>
      </c>
      <c r="G185" s="32">
        <v>24</v>
      </c>
    </row>
    <row r="186" spans="2:7">
      <c r="B186" s="25" t="s">
        <v>1016</v>
      </c>
      <c r="C186" s="32">
        <v>0</v>
      </c>
      <c r="D186" s="32">
        <v>0</v>
      </c>
      <c r="E186" s="32">
        <v>8</v>
      </c>
      <c r="F186" s="32">
        <v>3</v>
      </c>
      <c r="G186" s="32">
        <v>11</v>
      </c>
    </row>
    <row r="187" spans="2:7">
      <c r="B187" s="25" t="s">
        <v>1017</v>
      </c>
      <c r="C187" s="32">
        <v>0</v>
      </c>
      <c r="D187" s="32">
        <v>0</v>
      </c>
      <c r="E187" s="32">
        <v>5</v>
      </c>
      <c r="F187" s="32">
        <v>8</v>
      </c>
      <c r="G187" s="32">
        <v>13</v>
      </c>
    </row>
    <row r="188" spans="2:7">
      <c r="B188" s="25" t="s">
        <v>1020</v>
      </c>
      <c r="C188" s="32">
        <v>0</v>
      </c>
      <c r="D188" s="32">
        <v>0</v>
      </c>
      <c r="E188" s="32">
        <v>6</v>
      </c>
      <c r="F188" s="32">
        <v>6</v>
      </c>
      <c r="G188" s="32">
        <v>12</v>
      </c>
    </row>
    <row r="189" spans="2:7">
      <c r="B189" s="25" t="s">
        <v>1021</v>
      </c>
      <c r="C189" s="32">
        <v>0</v>
      </c>
      <c r="D189" s="32">
        <v>1</v>
      </c>
      <c r="E189" s="32">
        <v>7</v>
      </c>
      <c r="F189" s="32">
        <v>5</v>
      </c>
      <c r="G189" s="32">
        <v>13</v>
      </c>
    </row>
    <row r="190" spans="2:7" ht="12.6" customHeight="1">
      <c r="B190" s="25" t="s">
        <v>1023</v>
      </c>
      <c r="C190" s="32">
        <v>0</v>
      </c>
      <c r="D190" s="32">
        <v>1</v>
      </c>
      <c r="E190" s="32">
        <v>6</v>
      </c>
      <c r="F190" s="32">
        <v>7</v>
      </c>
      <c r="G190" s="32">
        <v>14</v>
      </c>
    </row>
    <row r="191" spans="2:7">
      <c r="B191" s="25" t="s">
        <v>1026</v>
      </c>
      <c r="C191" s="32">
        <v>0</v>
      </c>
      <c r="D191" s="32">
        <v>1</v>
      </c>
      <c r="E191" s="32">
        <v>6</v>
      </c>
      <c r="F191" s="32">
        <v>7</v>
      </c>
      <c r="G191" s="32">
        <v>14</v>
      </c>
    </row>
    <row r="192" spans="2:7">
      <c r="B192" s="25" t="s">
        <v>1027</v>
      </c>
      <c r="C192" s="32">
        <v>0</v>
      </c>
      <c r="D192" s="32">
        <v>2</v>
      </c>
      <c r="E192" s="32">
        <v>5</v>
      </c>
      <c r="F192" s="32">
        <v>4</v>
      </c>
      <c r="G192" s="32">
        <v>11</v>
      </c>
    </row>
    <row r="193" spans="2:7">
      <c r="B193" s="25" t="s">
        <v>1029</v>
      </c>
      <c r="C193" s="32">
        <v>0</v>
      </c>
      <c r="D193" s="32">
        <v>2</v>
      </c>
      <c r="E193" s="32">
        <v>8</v>
      </c>
      <c r="F193" s="32">
        <v>4</v>
      </c>
      <c r="G193" s="32">
        <v>14</v>
      </c>
    </row>
    <row r="194" spans="2:7">
      <c r="B194" s="25" t="s">
        <v>1031</v>
      </c>
      <c r="C194" s="32">
        <v>0</v>
      </c>
      <c r="D194" s="32">
        <v>2</v>
      </c>
      <c r="E194" s="32">
        <v>8</v>
      </c>
      <c r="F194" s="32">
        <v>4</v>
      </c>
      <c r="G194" s="32">
        <v>14</v>
      </c>
    </row>
    <row r="195" spans="2:7">
      <c r="B195" s="25" t="s">
        <v>1033</v>
      </c>
      <c r="C195" s="32">
        <v>0</v>
      </c>
      <c r="D195" s="32">
        <v>1</v>
      </c>
      <c r="E195" s="32">
        <v>8</v>
      </c>
      <c r="F195" s="32">
        <v>6</v>
      </c>
      <c r="G195" s="32">
        <v>15</v>
      </c>
    </row>
    <row r="196" spans="2:7">
      <c r="B196" s="25" t="s">
        <v>1035</v>
      </c>
      <c r="C196" s="32">
        <v>0</v>
      </c>
      <c r="D196" s="32">
        <v>1</v>
      </c>
      <c r="E196" s="32">
        <v>9</v>
      </c>
      <c r="F196" s="32">
        <v>6</v>
      </c>
      <c r="G196" s="32">
        <v>16</v>
      </c>
    </row>
    <row r="197" spans="2:7">
      <c r="B197" s="25" t="s">
        <v>1037</v>
      </c>
      <c r="C197" s="32">
        <v>0</v>
      </c>
      <c r="D197" s="32">
        <v>3</v>
      </c>
      <c r="E197" s="32">
        <v>11</v>
      </c>
      <c r="F197" s="32">
        <v>7</v>
      </c>
      <c r="G197" s="32">
        <v>21</v>
      </c>
    </row>
    <row r="198" spans="2:7">
      <c r="B198" s="25" t="s">
        <v>1039</v>
      </c>
      <c r="C198" s="32">
        <v>0</v>
      </c>
      <c r="D198" s="32">
        <v>3</v>
      </c>
      <c r="E198" s="32">
        <v>11</v>
      </c>
      <c r="F198" s="32">
        <v>7</v>
      </c>
      <c r="G198" s="32">
        <v>21</v>
      </c>
    </row>
    <row r="199" spans="2:7">
      <c r="B199" s="25" t="s">
        <v>1041</v>
      </c>
      <c r="C199" s="32">
        <v>0</v>
      </c>
      <c r="D199" s="32">
        <v>1</v>
      </c>
      <c r="E199" s="32">
        <v>12</v>
      </c>
      <c r="F199" s="32">
        <v>8</v>
      </c>
      <c r="G199" s="32">
        <v>21</v>
      </c>
    </row>
    <row r="200" spans="2:7">
      <c r="B200" s="25" t="s">
        <v>1044</v>
      </c>
      <c r="C200" s="32">
        <v>0</v>
      </c>
      <c r="D200" s="32">
        <v>3</v>
      </c>
      <c r="E200" s="32">
        <v>11</v>
      </c>
      <c r="F200" s="32">
        <v>8</v>
      </c>
      <c r="G200" s="32">
        <v>22</v>
      </c>
    </row>
    <row r="201" spans="2:7">
      <c r="B201" s="25" t="s">
        <v>1047</v>
      </c>
      <c r="C201" s="32">
        <v>0</v>
      </c>
      <c r="D201" s="32">
        <v>4</v>
      </c>
      <c r="E201" s="32">
        <v>9</v>
      </c>
      <c r="F201" s="32">
        <v>9</v>
      </c>
      <c r="G201" s="32">
        <v>22</v>
      </c>
    </row>
    <row r="202" spans="2:7">
      <c r="B202" s="25" t="s">
        <v>1050</v>
      </c>
      <c r="C202" s="32">
        <v>0</v>
      </c>
      <c r="D202" s="32">
        <v>3</v>
      </c>
      <c r="E202" s="32">
        <v>8</v>
      </c>
      <c r="F202" s="32">
        <v>9</v>
      </c>
      <c r="G202" s="32">
        <v>20</v>
      </c>
    </row>
    <row r="203" spans="2:7">
      <c r="B203" s="25" t="s">
        <v>1052</v>
      </c>
      <c r="C203" s="32">
        <v>0</v>
      </c>
      <c r="D203" s="32">
        <v>2</v>
      </c>
      <c r="E203" s="32">
        <v>10</v>
      </c>
      <c r="F203" s="32">
        <v>9</v>
      </c>
      <c r="G203" s="32">
        <v>21</v>
      </c>
    </row>
    <row r="204" spans="2:7">
      <c r="B204" s="25" t="s">
        <v>1056</v>
      </c>
      <c r="C204" s="32">
        <v>0</v>
      </c>
      <c r="D204" s="32">
        <v>3</v>
      </c>
      <c r="E204" s="32">
        <v>10</v>
      </c>
      <c r="F204" s="32">
        <v>9</v>
      </c>
      <c r="G204" s="32">
        <v>22</v>
      </c>
    </row>
    <row r="205" spans="2:7">
      <c r="B205" s="25" t="s">
        <v>1059</v>
      </c>
      <c r="C205" s="32">
        <v>0</v>
      </c>
      <c r="D205" s="32">
        <f>$D$33</f>
        <v>1</v>
      </c>
      <c r="E205" s="32">
        <v>11</v>
      </c>
      <c r="F205" s="32">
        <v>7</v>
      </c>
      <c r="G205" s="32">
        <f>$G$33</f>
        <v>8</v>
      </c>
    </row>
    <row r="206" spans="2:7">
      <c r="B206" s="25" t="s">
        <v>1062</v>
      </c>
      <c r="C206" s="32">
        <v>0</v>
      </c>
      <c r="D206" s="32">
        <v>3</v>
      </c>
      <c r="E206" s="32">
        <v>11</v>
      </c>
      <c r="F206" s="32">
        <v>7</v>
      </c>
      <c r="G206" s="32">
        <v>21</v>
      </c>
    </row>
    <row r="207" spans="2:7">
      <c r="B207" s="25" t="s">
        <v>1065</v>
      </c>
      <c r="C207" s="32">
        <v>0</v>
      </c>
      <c r="D207" s="32">
        <v>2</v>
      </c>
      <c r="E207" s="32">
        <v>12</v>
      </c>
      <c r="F207" s="32">
        <v>5</v>
      </c>
      <c r="G207" s="32">
        <v>19</v>
      </c>
    </row>
    <row r="208" spans="2:7">
      <c r="B208" s="25" t="s">
        <v>1077</v>
      </c>
      <c r="C208" s="32">
        <v>0</v>
      </c>
      <c r="D208" s="32">
        <v>3</v>
      </c>
      <c r="E208" s="32">
        <v>9</v>
      </c>
      <c r="F208" s="32">
        <v>6</v>
      </c>
      <c r="G208" s="32">
        <v>18</v>
      </c>
    </row>
    <row r="209" spans="2:7">
      <c r="B209" s="25" t="s">
        <v>1081</v>
      </c>
      <c r="C209" s="32">
        <v>0</v>
      </c>
      <c r="D209" s="32">
        <v>3</v>
      </c>
      <c r="E209" s="32">
        <v>9</v>
      </c>
      <c r="F209" s="32">
        <v>5</v>
      </c>
      <c r="G209" s="32">
        <v>17</v>
      </c>
    </row>
    <row r="210" spans="2:7">
      <c r="B210" s="25" t="s">
        <v>1084</v>
      </c>
      <c r="C210" s="32">
        <v>0</v>
      </c>
      <c r="D210" s="32">
        <v>2</v>
      </c>
      <c r="E210" s="32">
        <v>10</v>
      </c>
      <c r="F210" s="32">
        <v>7</v>
      </c>
      <c r="G210" s="32">
        <v>19</v>
      </c>
    </row>
    <row r="211" spans="2:7">
      <c r="B211" s="25" t="s">
        <v>1086</v>
      </c>
      <c r="C211" s="32">
        <v>0</v>
      </c>
      <c r="D211" s="32">
        <v>2</v>
      </c>
      <c r="E211" s="32">
        <v>7</v>
      </c>
      <c r="F211" s="32">
        <v>5</v>
      </c>
      <c r="G211" s="32">
        <v>14</v>
      </c>
    </row>
    <row r="212" spans="2:7">
      <c r="B212" s="25" t="s">
        <v>1089</v>
      </c>
      <c r="C212" s="32">
        <v>0</v>
      </c>
      <c r="D212" s="32">
        <v>3</v>
      </c>
      <c r="E212" s="32">
        <v>10</v>
      </c>
      <c r="F212" s="32">
        <v>8</v>
      </c>
      <c r="G212" s="32">
        <v>21</v>
      </c>
    </row>
    <row r="213" spans="2:7">
      <c r="B213" s="25" t="s">
        <v>1092</v>
      </c>
      <c r="C213" s="32">
        <v>0</v>
      </c>
      <c r="D213" s="32">
        <v>1</v>
      </c>
      <c r="E213" s="32">
        <v>6</v>
      </c>
      <c r="F213" s="32">
        <v>7</v>
      </c>
      <c r="G213" s="32">
        <v>14</v>
      </c>
    </row>
    <row r="214" spans="2:7">
      <c r="B214" s="25" t="s">
        <v>1095</v>
      </c>
      <c r="C214" s="32">
        <v>0</v>
      </c>
      <c r="D214" s="32">
        <v>0</v>
      </c>
      <c r="E214" s="32">
        <v>8</v>
      </c>
      <c r="F214" s="32">
        <v>5</v>
      </c>
      <c r="G214" s="32">
        <v>13</v>
      </c>
    </row>
    <row r="215" spans="2:7">
      <c r="B215" s="25" t="s">
        <v>1113</v>
      </c>
      <c r="C215" s="32">
        <v>0</v>
      </c>
      <c r="D215" s="32">
        <v>2</v>
      </c>
      <c r="E215" s="32">
        <v>7</v>
      </c>
      <c r="F215" s="32">
        <v>7</v>
      </c>
      <c r="G215" s="32">
        <v>16</v>
      </c>
    </row>
    <row r="216" spans="2:7">
      <c r="B216" s="25" t="s">
        <v>1116</v>
      </c>
      <c r="C216" s="32">
        <v>0</v>
      </c>
      <c r="D216" s="32">
        <v>4</v>
      </c>
      <c r="E216" s="32">
        <v>8</v>
      </c>
      <c r="F216" s="32">
        <v>9</v>
      </c>
      <c r="G216" s="32">
        <v>21</v>
      </c>
    </row>
    <row r="217" spans="2:7">
      <c r="B217" s="25" t="s">
        <v>1119</v>
      </c>
      <c r="C217" s="32">
        <v>0</v>
      </c>
      <c r="D217" s="32">
        <v>4</v>
      </c>
      <c r="E217" s="32">
        <v>7</v>
      </c>
      <c r="F217" s="32">
        <v>7</v>
      </c>
      <c r="G217" s="32">
        <v>18</v>
      </c>
    </row>
    <row r="218" spans="2:7">
      <c r="B218" s="25" t="s">
        <v>1122</v>
      </c>
      <c r="C218" s="32">
        <v>0</v>
      </c>
      <c r="D218" s="32">
        <v>2</v>
      </c>
      <c r="E218" s="32">
        <v>6</v>
      </c>
      <c r="F218" s="32">
        <v>7</v>
      </c>
      <c r="G218" s="32">
        <v>15</v>
      </c>
    </row>
    <row r="219" spans="2:7">
      <c r="B219" s="25" t="s">
        <v>1125</v>
      </c>
      <c r="C219" s="32">
        <v>0</v>
      </c>
      <c r="D219" s="32">
        <v>2</v>
      </c>
      <c r="E219" s="32">
        <v>7</v>
      </c>
      <c r="F219" s="32">
        <v>9</v>
      </c>
      <c r="G219" s="32">
        <v>18</v>
      </c>
    </row>
    <row r="220" spans="2:7">
      <c r="B220" s="25" t="s">
        <v>1129</v>
      </c>
      <c r="C220" s="32">
        <v>0</v>
      </c>
      <c r="D220" s="32">
        <v>2</v>
      </c>
      <c r="E220" s="32">
        <v>7</v>
      </c>
      <c r="F220" s="32">
        <v>9</v>
      </c>
      <c r="G220" s="32">
        <v>18</v>
      </c>
    </row>
    <row r="221" spans="2:7">
      <c r="B221" s="25" t="s">
        <v>1131</v>
      </c>
      <c r="C221" s="32">
        <v>0</v>
      </c>
      <c r="D221" s="32">
        <v>2</v>
      </c>
      <c r="E221" s="32">
        <v>7</v>
      </c>
      <c r="F221" s="32">
        <v>9</v>
      </c>
      <c r="G221" s="32">
        <v>18</v>
      </c>
    </row>
    <row r="222" spans="2:7">
      <c r="B222" s="25" t="s">
        <v>1133</v>
      </c>
      <c r="C222" s="32">
        <v>0</v>
      </c>
      <c r="D222" s="32">
        <v>5</v>
      </c>
      <c r="E222" s="32">
        <v>7</v>
      </c>
      <c r="F222" s="32">
        <v>6</v>
      </c>
      <c r="G222" s="32">
        <v>18</v>
      </c>
    </row>
    <row r="223" spans="2:7">
      <c r="B223" s="25" t="s">
        <v>1137</v>
      </c>
      <c r="C223" s="32">
        <v>0</v>
      </c>
      <c r="D223" s="32">
        <v>3</v>
      </c>
      <c r="E223" s="32">
        <v>7</v>
      </c>
      <c r="F223" s="32">
        <v>3</v>
      </c>
      <c r="G223" s="32">
        <v>13</v>
      </c>
    </row>
    <row r="224" spans="2:7">
      <c r="B224" s="25" t="s">
        <v>1140</v>
      </c>
      <c r="C224" s="32">
        <v>0</v>
      </c>
      <c r="D224" s="32">
        <v>3</v>
      </c>
      <c r="E224" s="32">
        <v>5</v>
      </c>
      <c r="F224" s="32">
        <v>6</v>
      </c>
      <c r="G224" s="32">
        <v>14</v>
      </c>
    </row>
    <row r="225" spans="1:7">
      <c r="B225" s="25" t="s">
        <v>1143</v>
      </c>
      <c r="C225" s="32">
        <v>0</v>
      </c>
      <c r="D225" s="32">
        <v>3</v>
      </c>
      <c r="E225" s="32">
        <v>6</v>
      </c>
      <c r="F225" s="32">
        <v>6</v>
      </c>
      <c r="G225" s="32">
        <v>15</v>
      </c>
    </row>
    <row r="226" spans="1:7">
      <c r="B226" s="25" t="s">
        <v>1146</v>
      </c>
      <c r="C226" s="32">
        <v>0</v>
      </c>
      <c r="D226" s="32">
        <v>2</v>
      </c>
      <c r="E226" s="32">
        <v>4</v>
      </c>
      <c r="F226" s="32">
        <v>8</v>
      </c>
      <c r="G226" s="32">
        <v>14</v>
      </c>
    </row>
    <row r="227" spans="1:7">
      <c r="B227" s="25" t="s">
        <v>1153</v>
      </c>
      <c r="C227" s="32">
        <v>0</v>
      </c>
      <c r="D227" s="32">
        <v>1</v>
      </c>
      <c r="E227" s="32">
        <v>6</v>
      </c>
      <c r="F227" s="32">
        <v>7</v>
      </c>
      <c r="G227" s="32">
        <v>14</v>
      </c>
    </row>
    <row r="228" spans="1:7">
      <c r="B228" s="25" t="s">
        <v>1161</v>
      </c>
      <c r="C228" s="32">
        <v>0</v>
      </c>
      <c r="D228" s="32">
        <v>1</v>
      </c>
      <c r="E228" s="32">
        <v>5</v>
      </c>
      <c r="F228" s="32">
        <v>5</v>
      </c>
      <c r="G228" s="32">
        <v>11</v>
      </c>
    </row>
    <row r="229" spans="1:7">
      <c r="B229" s="25" t="s">
        <v>1171</v>
      </c>
      <c r="C229" s="32">
        <v>0</v>
      </c>
      <c r="D229" s="32">
        <v>1</v>
      </c>
      <c r="E229" s="32">
        <v>10</v>
      </c>
      <c r="F229" s="32">
        <v>7</v>
      </c>
      <c r="G229" s="32">
        <v>18</v>
      </c>
    </row>
    <row r="230" spans="1:7">
      <c r="B230" s="25" t="s">
        <v>1176</v>
      </c>
      <c r="C230" s="32">
        <v>0</v>
      </c>
      <c r="D230" s="32">
        <v>0</v>
      </c>
      <c r="E230" s="32">
        <v>7</v>
      </c>
      <c r="F230" s="32">
        <v>3</v>
      </c>
      <c r="G230" s="32">
        <v>10</v>
      </c>
    </row>
    <row r="231" spans="1:7">
      <c r="B231" s="25" t="s">
        <v>1179</v>
      </c>
      <c r="C231" s="32">
        <v>0</v>
      </c>
      <c r="D231" s="32">
        <v>1</v>
      </c>
      <c r="E231" s="32">
        <v>7</v>
      </c>
      <c r="F231" s="32">
        <v>6</v>
      </c>
      <c r="G231" s="32">
        <v>14</v>
      </c>
    </row>
    <row r="232" spans="1:7">
      <c r="B232" s="25" t="s">
        <v>1181</v>
      </c>
      <c r="C232" s="32">
        <v>0</v>
      </c>
      <c r="D232" s="32">
        <v>2</v>
      </c>
      <c r="E232" s="32">
        <v>5</v>
      </c>
      <c r="F232" s="32">
        <v>4</v>
      </c>
      <c r="G232" s="32">
        <v>11</v>
      </c>
    </row>
    <row r="233" spans="1:7">
      <c r="B233" s="25" t="s">
        <v>1186</v>
      </c>
      <c r="C233" s="32">
        <v>0</v>
      </c>
      <c r="D233" s="32">
        <v>1</v>
      </c>
      <c r="E233" s="32">
        <v>5</v>
      </c>
      <c r="F233" s="32">
        <v>7</v>
      </c>
      <c r="G233" s="32">
        <v>13</v>
      </c>
    </row>
    <row r="234" spans="1:7">
      <c r="B234" s="25" t="s">
        <v>1188</v>
      </c>
      <c r="C234" s="32">
        <v>0</v>
      </c>
      <c r="D234" s="32">
        <v>0</v>
      </c>
      <c r="E234" s="32">
        <v>3</v>
      </c>
      <c r="F234" s="32">
        <v>7</v>
      </c>
      <c r="G234" s="32">
        <v>10</v>
      </c>
    </row>
    <row r="235" spans="1:7">
      <c r="B235" s="25" t="s">
        <v>1193</v>
      </c>
      <c r="C235" s="32">
        <v>0</v>
      </c>
      <c r="D235" s="32">
        <v>0</v>
      </c>
      <c r="E235" s="32">
        <v>4</v>
      </c>
      <c r="F235" s="32">
        <v>3</v>
      </c>
      <c r="G235" s="32">
        <v>7</v>
      </c>
    </row>
    <row r="236" spans="1:7">
      <c r="B236" s="25" t="s">
        <v>1196</v>
      </c>
      <c r="C236" s="32">
        <v>0</v>
      </c>
      <c r="D236" s="32">
        <v>1</v>
      </c>
      <c r="E236" s="32">
        <v>5</v>
      </c>
      <c r="F236" s="32">
        <v>3</v>
      </c>
      <c r="G236" s="32">
        <v>9</v>
      </c>
    </row>
    <row r="237" spans="1:7">
      <c r="A237" s="341"/>
      <c r="B237" s="25" t="s">
        <v>1199</v>
      </c>
      <c r="C237" s="32">
        <v>0</v>
      </c>
      <c r="D237" s="32">
        <v>2</v>
      </c>
      <c r="E237" s="32">
        <v>2</v>
      </c>
      <c r="F237" s="32">
        <v>3</v>
      </c>
      <c r="G237" s="32">
        <v>7</v>
      </c>
    </row>
    <row r="238" spans="1:7">
      <c r="A238" s="341"/>
      <c r="B238" s="25" t="s">
        <v>1203</v>
      </c>
      <c r="C238" s="32">
        <v>0</v>
      </c>
      <c r="D238" s="32">
        <v>3</v>
      </c>
      <c r="E238" s="32">
        <v>8</v>
      </c>
      <c r="F238" s="32">
        <v>5</v>
      </c>
      <c r="G238" s="32">
        <v>16</v>
      </c>
    </row>
    <row r="239" spans="1:7">
      <c r="A239" s="341"/>
      <c r="B239" s="25" t="s">
        <v>1206</v>
      </c>
      <c r="C239" s="32">
        <v>0</v>
      </c>
      <c r="D239" s="32">
        <v>2</v>
      </c>
      <c r="E239" s="32">
        <v>7</v>
      </c>
      <c r="F239" s="32">
        <v>5</v>
      </c>
      <c r="G239" s="32">
        <v>14</v>
      </c>
    </row>
    <row r="240" spans="1:7">
      <c r="A240" s="358"/>
      <c r="B240" s="25" t="s">
        <v>1208</v>
      </c>
      <c r="C240" s="32">
        <v>0</v>
      </c>
      <c r="D240" s="32">
        <v>1</v>
      </c>
      <c r="E240" s="32">
        <v>4</v>
      </c>
      <c r="F240" s="32">
        <v>8</v>
      </c>
      <c r="G240" s="32">
        <v>13</v>
      </c>
    </row>
    <row r="241" spans="1:7">
      <c r="A241" s="358"/>
      <c r="B241" s="25" t="s">
        <v>1213</v>
      </c>
      <c r="C241" s="32">
        <v>0</v>
      </c>
      <c r="D241" s="32">
        <v>0</v>
      </c>
      <c r="E241" s="32">
        <v>4</v>
      </c>
      <c r="F241" s="32">
        <v>4</v>
      </c>
      <c r="G241" s="32">
        <v>8</v>
      </c>
    </row>
    <row r="242" spans="1:7">
      <c r="A242" s="358"/>
      <c r="B242" s="25" t="s">
        <v>1214</v>
      </c>
      <c r="C242" s="32">
        <v>0</v>
      </c>
      <c r="D242" s="32">
        <v>0</v>
      </c>
      <c r="E242" s="32">
        <v>3</v>
      </c>
      <c r="F242" s="32">
        <v>5</v>
      </c>
      <c r="G242" s="32">
        <v>8</v>
      </c>
    </row>
    <row r="243" spans="1:7">
      <c r="A243" s="358"/>
      <c r="B243" s="25" t="s">
        <v>1217</v>
      </c>
      <c r="C243" s="32">
        <v>0</v>
      </c>
      <c r="D243" s="32">
        <v>0</v>
      </c>
      <c r="E243" s="32">
        <v>0</v>
      </c>
      <c r="F243" s="32">
        <v>4</v>
      </c>
      <c r="G243" s="32">
        <v>4</v>
      </c>
    </row>
    <row r="244" spans="1:7">
      <c r="A244" s="358"/>
      <c r="B244" s="25" t="s">
        <v>1221</v>
      </c>
      <c r="C244" s="32">
        <v>0</v>
      </c>
      <c r="D244" s="32">
        <v>2</v>
      </c>
      <c r="E244" s="32">
        <v>4</v>
      </c>
      <c r="F244" s="32">
        <v>3</v>
      </c>
      <c r="G244" s="32">
        <v>9</v>
      </c>
    </row>
    <row r="245" spans="1:7">
      <c r="A245" s="358"/>
      <c r="B245" s="25" t="s">
        <v>1224</v>
      </c>
      <c r="C245" s="32">
        <v>0</v>
      </c>
      <c r="D245" s="32">
        <v>5</v>
      </c>
      <c r="E245" s="32">
        <v>3</v>
      </c>
      <c r="F245" s="32">
        <v>8</v>
      </c>
      <c r="G245" s="32">
        <v>16</v>
      </c>
    </row>
    <row r="246" spans="1:7">
      <c r="A246" s="358"/>
      <c r="B246" s="25" t="s">
        <v>1228</v>
      </c>
      <c r="C246" s="32">
        <v>0</v>
      </c>
      <c r="D246" s="32">
        <v>1</v>
      </c>
      <c r="E246" s="32">
        <v>6</v>
      </c>
      <c r="F246" s="32">
        <v>7</v>
      </c>
      <c r="G246" s="32">
        <v>14</v>
      </c>
    </row>
    <row r="247" spans="1:7">
      <c r="A247" s="358"/>
      <c r="B247" s="368" t="s">
        <v>1231</v>
      </c>
      <c r="C247" s="32">
        <v>0</v>
      </c>
      <c r="D247" s="32">
        <v>0</v>
      </c>
      <c r="E247" s="32">
        <v>3</v>
      </c>
      <c r="F247" s="32">
        <v>8</v>
      </c>
      <c r="G247" s="32">
        <v>11</v>
      </c>
    </row>
    <row r="248" spans="1:7">
      <c r="A248" s="358"/>
      <c r="B248" s="368" t="s">
        <v>1234</v>
      </c>
      <c r="C248" s="32">
        <v>0</v>
      </c>
      <c r="D248" s="32">
        <v>0</v>
      </c>
      <c r="E248" s="32">
        <v>6</v>
      </c>
      <c r="F248" s="32">
        <v>5</v>
      </c>
      <c r="G248" s="32">
        <v>11</v>
      </c>
    </row>
    <row r="249" spans="1:7">
      <c r="A249" s="358"/>
      <c r="B249" s="368" t="s">
        <v>1238</v>
      </c>
      <c r="C249" s="32">
        <v>0</v>
      </c>
      <c r="D249" s="32">
        <v>0</v>
      </c>
      <c r="E249" s="32">
        <v>9</v>
      </c>
      <c r="F249" s="32">
        <v>7</v>
      </c>
      <c r="G249" s="32">
        <v>16</v>
      </c>
    </row>
    <row r="250" spans="1:7">
      <c r="A250" s="358"/>
      <c r="B250" s="368" t="s">
        <v>1241</v>
      </c>
      <c r="C250" s="32">
        <v>0</v>
      </c>
      <c r="D250" s="32">
        <v>2</v>
      </c>
      <c r="E250" s="32">
        <v>5</v>
      </c>
      <c r="F250" s="32">
        <v>4</v>
      </c>
      <c r="G250" s="32">
        <v>11</v>
      </c>
    </row>
    <row r="251" spans="1:7">
      <c r="A251" s="358"/>
      <c r="B251" s="368" t="s">
        <v>1244</v>
      </c>
      <c r="C251" s="32">
        <v>0</v>
      </c>
      <c r="D251" s="32">
        <v>1</v>
      </c>
      <c r="E251" s="32">
        <v>5</v>
      </c>
      <c r="F251" s="32">
        <v>5</v>
      </c>
      <c r="G251" s="32">
        <v>11</v>
      </c>
    </row>
    <row r="252" spans="1:7">
      <c r="A252" s="358"/>
      <c r="B252" s="368" t="s">
        <v>1247</v>
      </c>
      <c r="C252" s="32">
        <v>0</v>
      </c>
      <c r="D252" s="32">
        <v>2</v>
      </c>
      <c r="E252" s="32">
        <v>7</v>
      </c>
      <c r="F252" s="32">
        <v>3</v>
      </c>
      <c r="G252" s="32">
        <v>12</v>
      </c>
    </row>
    <row r="253" spans="1:7">
      <c r="A253" s="358"/>
      <c r="B253" s="368" t="s">
        <v>1249</v>
      </c>
      <c r="C253" s="32">
        <v>0</v>
      </c>
      <c r="D253" s="32">
        <v>0</v>
      </c>
      <c r="E253" s="32">
        <v>7</v>
      </c>
      <c r="F253" s="32">
        <v>5</v>
      </c>
      <c r="G253" s="32">
        <v>12</v>
      </c>
    </row>
    <row r="254" spans="1:7">
      <c r="A254" s="358"/>
      <c r="B254" s="368" t="s">
        <v>1251</v>
      </c>
      <c r="C254" s="32">
        <v>0</v>
      </c>
      <c r="D254" s="32">
        <v>2</v>
      </c>
      <c r="E254" s="32">
        <v>6</v>
      </c>
      <c r="F254" s="32">
        <v>5</v>
      </c>
      <c r="G254" s="32">
        <v>13</v>
      </c>
    </row>
    <row r="255" spans="1:7">
      <c r="A255" s="358"/>
      <c r="B255" s="368" t="s">
        <v>1253</v>
      </c>
      <c r="C255" s="32">
        <v>0</v>
      </c>
      <c r="D255" s="32">
        <v>0</v>
      </c>
      <c r="E255" s="32">
        <v>4</v>
      </c>
      <c r="F255" s="32">
        <v>8</v>
      </c>
      <c r="G255" s="32">
        <v>12</v>
      </c>
    </row>
    <row r="256" spans="1:7">
      <c r="A256" s="358"/>
      <c r="B256" s="368" t="s">
        <v>1255</v>
      </c>
      <c r="C256" s="32">
        <v>0</v>
      </c>
      <c r="D256" s="32">
        <v>0</v>
      </c>
      <c r="E256" s="32">
        <v>4</v>
      </c>
      <c r="F256" s="32">
        <v>4</v>
      </c>
      <c r="G256" s="32">
        <v>8</v>
      </c>
    </row>
    <row r="257" spans="1:7">
      <c r="A257" s="358"/>
      <c r="B257" s="368" t="s">
        <v>1257</v>
      </c>
      <c r="C257" s="32">
        <v>0</v>
      </c>
      <c r="D257" s="32">
        <v>1</v>
      </c>
      <c r="E257" s="32">
        <v>4</v>
      </c>
      <c r="F257" s="32">
        <v>5</v>
      </c>
      <c r="G257" s="32">
        <v>10</v>
      </c>
    </row>
    <row r="258" spans="1:7">
      <c r="A258" s="384"/>
      <c r="B258" s="389" t="s">
        <v>1259</v>
      </c>
      <c r="C258" s="390">
        <v>0</v>
      </c>
      <c r="D258" s="390">
        <v>0</v>
      </c>
      <c r="E258" s="390">
        <v>3</v>
      </c>
      <c r="F258" s="390">
        <v>6</v>
      </c>
      <c r="G258" s="390">
        <v>9</v>
      </c>
    </row>
    <row r="259" spans="1:7">
      <c r="A259" s="384"/>
      <c r="B259" s="389" t="s">
        <v>1262</v>
      </c>
      <c r="C259" s="390">
        <v>0</v>
      </c>
      <c r="D259" s="390">
        <v>1</v>
      </c>
      <c r="E259" s="390">
        <v>5</v>
      </c>
      <c r="F259" s="390">
        <v>5</v>
      </c>
      <c r="G259" s="390">
        <v>11</v>
      </c>
    </row>
    <row r="260" spans="1:7">
      <c r="A260" s="384"/>
      <c r="B260" s="389" t="s">
        <v>1263</v>
      </c>
      <c r="C260" s="390">
        <v>0</v>
      </c>
      <c r="D260" s="390">
        <v>1</v>
      </c>
      <c r="E260" s="390">
        <v>5</v>
      </c>
      <c r="F260" s="390">
        <v>6</v>
      </c>
      <c r="G260" s="390">
        <v>12</v>
      </c>
    </row>
    <row r="261" spans="1:7">
      <c r="A261" s="384"/>
      <c r="B261" s="389" t="s">
        <v>1267</v>
      </c>
      <c r="C261" s="390">
        <f>$C$33</f>
        <v>0</v>
      </c>
      <c r="D261" s="390">
        <f>$D$33</f>
        <v>1</v>
      </c>
      <c r="E261" s="390">
        <f>$E$33</f>
        <v>1</v>
      </c>
      <c r="F261" s="390">
        <f>$F$33</f>
        <v>6</v>
      </c>
      <c r="G261" s="390">
        <f>$G$33</f>
        <v>8</v>
      </c>
    </row>
    <row r="263" spans="1:7">
      <c r="B263" s="33" t="s">
        <v>511</v>
      </c>
      <c r="C263" s="34" t="e">
        <f>SUM(C261-C260)/C260</f>
        <v>#DIV/0!</v>
      </c>
      <c r="D263" s="34">
        <f>SUM(D261-D260)/D260</f>
        <v>0</v>
      </c>
      <c r="E263" s="34">
        <f t="shared" ref="E263:G263" si="3">SUM(E261-E260)/E260</f>
        <v>-0.8</v>
      </c>
      <c r="F263" s="34">
        <f t="shared" si="3"/>
        <v>0</v>
      </c>
      <c r="G263" s="34">
        <f t="shared" si="3"/>
        <v>-0.33333333333333331</v>
      </c>
    </row>
    <row r="264" spans="1:7">
      <c r="B264" s="33" t="s">
        <v>512</v>
      </c>
      <c r="C264" s="34" t="e">
        <f>SUM(C261-C258)/C258</f>
        <v>#DIV/0!</v>
      </c>
      <c r="D264" s="34" t="e">
        <f t="shared" ref="D264:G264" si="4">SUM(D261-D258)/D258</f>
        <v>#DIV/0!</v>
      </c>
      <c r="E264" s="34">
        <f t="shared" si="4"/>
        <v>-0.66666666666666663</v>
      </c>
      <c r="F264" s="34">
        <f t="shared" si="4"/>
        <v>0</v>
      </c>
      <c r="G264" s="34">
        <f t="shared" si="4"/>
        <v>-0.1111111111111111</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dimension ref="A3:JU580"/>
  <sheetViews>
    <sheetView showGridLines="0" zoomScale="85" zoomScaleNormal="85" zoomScalePageLayoutView="90" workbookViewId="0">
      <pane xSplit="1" topLeftCell="JC1" activePane="topRight" state="frozen"/>
      <selection pane="topRight" activeCell="A49" sqref="A49"/>
    </sheetView>
  </sheetViews>
  <sheetFormatPr defaultColWidth="8.85546875" defaultRowHeight="14.25"/>
  <cols>
    <col min="1" max="1" width="35.7109375" style="50" customWidth="1"/>
    <col min="2" max="3" width="9.7109375" style="51" customWidth="1"/>
    <col min="4" max="4" width="9.42578125" style="51" customWidth="1"/>
    <col min="5" max="68" width="9.7109375" style="51" customWidth="1"/>
    <col min="69" max="102" width="8.85546875" style="1"/>
    <col min="103" max="103" width="11" style="1" customWidth="1"/>
    <col min="104" max="104" width="11.140625" style="1" customWidth="1"/>
    <col min="105" max="16384" width="8.85546875" style="1"/>
  </cols>
  <sheetData>
    <row r="3" spans="1:281" s="53" customFormat="1" ht="13.5">
      <c r="A3" s="54" t="s">
        <v>186</v>
      </c>
      <c r="B3" s="55">
        <v>39752</v>
      </c>
      <c r="C3" s="55">
        <v>39759</v>
      </c>
      <c r="D3" s="55">
        <v>39766</v>
      </c>
      <c r="E3" s="55">
        <v>39773</v>
      </c>
      <c r="F3" s="55">
        <v>39780</v>
      </c>
      <c r="G3" s="55">
        <v>39787</v>
      </c>
      <c r="H3" s="55">
        <v>39794</v>
      </c>
      <c r="I3" s="55">
        <v>39801</v>
      </c>
      <c r="J3" s="55">
        <v>39813</v>
      </c>
      <c r="K3" s="55">
        <v>39822</v>
      </c>
      <c r="L3" s="55">
        <v>39829</v>
      </c>
      <c r="M3" s="55">
        <v>39836</v>
      </c>
      <c r="N3" s="55">
        <v>39843</v>
      </c>
      <c r="O3" s="55">
        <v>39878</v>
      </c>
      <c r="P3" s="55">
        <v>39885</v>
      </c>
      <c r="Q3" s="55">
        <v>39892</v>
      </c>
      <c r="R3" s="55">
        <v>39899</v>
      </c>
      <c r="S3" s="55">
        <v>39906</v>
      </c>
      <c r="T3" s="55">
        <v>39913</v>
      </c>
      <c r="U3" s="55">
        <v>39920</v>
      </c>
      <c r="V3" s="55">
        <v>39927</v>
      </c>
      <c r="W3" s="55">
        <v>39934</v>
      </c>
      <c r="X3" s="55">
        <v>39941</v>
      </c>
      <c r="Y3" s="55">
        <v>39948</v>
      </c>
      <c r="Z3" s="55">
        <v>39955</v>
      </c>
      <c r="AA3" s="55">
        <v>39962</v>
      </c>
      <c r="AB3" s="55">
        <v>39969</v>
      </c>
      <c r="AC3" s="55">
        <v>39976</v>
      </c>
      <c r="AD3" s="55">
        <v>39983</v>
      </c>
      <c r="AE3" s="55">
        <v>39990</v>
      </c>
      <c r="AF3" s="55">
        <v>39997</v>
      </c>
      <c r="AG3" s="55">
        <v>40004</v>
      </c>
      <c r="AH3" s="55">
        <v>40011</v>
      </c>
      <c r="AI3" s="55">
        <v>40018</v>
      </c>
      <c r="AJ3" s="55">
        <v>40025</v>
      </c>
      <c r="AK3" s="55">
        <v>40032</v>
      </c>
      <c r="AL3" s="55">
        <v>40039</v>
      </c>
      <c r="AM3" s="55">
        <v>40046</v>
      </c>
      <c r="AN3" s="55">
        <v>40053</v>
      </c>
      <c r="AO3" s="55">
        <v>40060</v>
      </c>
      <c r="AP3" s="55">
        <v>40067</v>
      </c>
      <c r="AQ3" s="55">
        <v>40074</v>
      </c>
      <c r="AR3" s="55">
        <v>40081</v>
      </c>
      <c r="AS3" s="55">
        <v>40088</v>
      </c>
      <c r="AT3" s="55">
        <v>40095</v>
      </c>
      <c r="AU3" s="55">
        <v>40102</v>
      </c>
      <c r="AV3" s="55">
        <v>40109</v>
      </c>
      <c r="AW3" s="55">
        <v>40116</v>
      </c>
      <c r="AX3" s="55">
        <v>40123</v>
      </c>
      <c r="AY3" s="55">
        <v>40207</v>
      </c>
      <c r="AZ3" s="55">
        <v>40214</v>
      </c>
      <c r="BA3" s="55">
        <v>40221</v>
      </c>
      <c r="BB3" s="55">
        <v>40228</v>
      </c>
      <c r="BC3" s="55">
        <v>40235</v>
      </c>
      <c r="BD3" s="55">
        <v>40319</v>
      </c>
      <c r="BE3" s="55">
        <v>40326</v>
      </c>
      <c r="BF3" s="55">
        <v>40333</v>
      </c>
      <c r="BG3" s="55">
        <v>40340</v>
      </c>
      <c r="BH3" s="55">
        <v>40347</v>
      </c>
      <c r="BI3" s="55">
        <v>40354</v>
      </c>
      <c r="BJ3" s="55">
        <v>40361</v>
      </c>
      <c r="BK3" s="55">
        <v>40368</v>
      </c>
      <c r="BL3" s="55">
        <v>40375</v>
      </c>
      <c r="BM3" s="55">
        <v>40382</v>
      </c>
      <c r="BN3" s="55">
        <v>40389</v>
      </c>
      <c r="BO3" s="55">
        <v>40396</v>
      </c>
      <c r="BP3" s="55">
        <v>40403</v>
      </c>
      <c r="BQ3" s="55">
        <v>40529</v>
      </c>
      <c r="BR3" s="55">
        <v>40536</v>
      </c>
      <c r="BS3" s="55">
        <v>40543</v>
      </c>
      <c r="BT3" s="55">
        <v>40550</v>
      </c>
      <c r="BU3" s="55">
        <v>40557</v>
      </c>
      <c r="BV3" s="55">
        <v>40564</v>
      </c>
      <c r="BW3" s="55">
        <v>40571</v>
      </c>
      <c r="BX3" s="55">
        <v>40578</v>
      </c>
      <c r="BY3" s="55">
        <v>40585</v>
      </c>
      <c r="BZ3" s="55">
        <v>40592</v>
      </c>
      <c r="CA3" s="55">
        <v>40599</v>
      </c>
      <c r="CB3" s="55">
        <v>40606</v>
      </c>
      <c r="CC3" s="55">
        <v>40613</v>
      </c>
      <c r="CD3" s="55">
        <v>40620</v>
      </c>
      <c r="CE3" s="55">
        <v>40627</v>
      </c>
      <c r="CF3" s="55">
        <v>40634</v>
      </c>
      <c r="CG3" s="55">
        <v>40718</v>
      </c>
      <c r="CH3" s="55">
        <v>40725</v>
      </c>
      <c r="CI3" s="55">
        <v>40732</v>
      </c>
      <c r="CJ3" s="55">
        <v>40774</v>
      </c>
      <c r="CK3" s="55">
        <v>40781</v>
      </c>
      <c r="CL3" s="55">
        <v>40788</v>
      </c>
      <c r="CM3" s="55">
        <v>40844</v>
      </c>
      <c r="CN3" s="55">
        <v>40851</v>
      </c>
      <c r="CO3" s="55">
        <v>40858</v>
      </c>
      <c r="CP3" s="55" t="s">
        <v>615</v>
      </c>
      <c r="CQ3" s="55">
        <v>40872</v>
      </c>
      <c r="CR3" s="55">
        <v>40914</v>
      </c>
      <c r="CS3" s="55">
        <v>40921</v>
      </c>
      <c r="CT3" s="55">
        <v>40928</v>
      </c>
      <c r="CU3" s="55">
        <v>41005</v>
      </c>
      <c r="CV3" s="55">
        <v>41012</v>
      </c>
      <c r="CW3" s="55">
        <v>41019</v>
      </c>
      <c r="CX3" s="55">
        <v>41026</v>
      </c>
      <c r="CY3" s="55">
        <v>41033</v>
      </c>
      <c r="CZ3" s="55">
        <v>41040</v>
      </c>
      <c r="DA3" s="55">
        <v>41047</v>
      </c>
      <c r="DB3" s="55">
        <v>41054</v>
      </c>
      <c r="DC3" s="55">
        <v>41096</v>
      </c>
      <c r="DD3" s="55">
        <v>41103</v>
      </c>
      <c r="DE3" s="55">
        <v>41152</v>
      </c>
      <c r="DF3" s="55">
        <v>41159</v>
      </c>
      <c r="DG3" s="55">
        <v>41166</v>
      </c>
      <c r="DH3" s="55">
        <v>41250</v>
      </c>
      <c r="DI3" s="55">
        <v>41257</v>
      </c>
      <c r="DJ3" s="55">
        <v>41264</v>
      </c>
      <c r="DK3" s="55">
        <v>41271</v>
      </c>
      <c r="DL3" s="55">
        <v>41278</v>
      </c>
      <c r="DM3" s="55">
        <v>41285</v>
      </c>
      <c r="DN3" s="55">
        <v>41292</v>
      </c>
      <c r="DO3" s="55">
        <v>41299</v>
      </c>
      <c r="DP3" s="55">
        <v>41306</v>
      </c>
      <c r="DQ3" s="55">
        <v>41313</v>
      </c>
      <c r="DR3" s="55">
        <v>41320</v>
      </c>
      <c r="DS3" s="55">
        <v>41327</v>
      </c>
      <c r="DT3" s="55">
        <v>41334</v>
      </c>
      <c r="DU3" s="55">
        <v>41341</v>
      </c>
      <c r="DV3" s="55">
        <v>41348</v>
      </c>
      <c r="DW3" s="55">
        <v>41355</v>
      </c>
      <c r="DX3" s="55">
        <v>41362</v>
      </c>
      <c r="DY3" s="55">
        <v>41369</v>
      </c>
      <c r="DZ3" s="55">
        <v>41376</v>
      </c>
      <c r="EA3" s="55">
        <v>41416</v>
      </c>
      <c r="EB3" s="55">
        <v>41423</v>
      </c>
      <c r="EC3" s="55">
        <v>41431</v>
      </c>
      <c r="ED3" s="55">
        <v>41437</v>
      </c>
      <c r="EE3" s="55">
        <v>41444</v>
      </c>
      <c r="EF3" s="55">
        <v>41451</v>
      </c>
      <c r="EG3" s="55">
        <v>41458</v>
      </c>
      <c r="EH3" s="55">
        <v>41465</v>
      </c>
      <c r="EI3" s="55">
        <v>41472</v>
      </c>
      <c r="EJ3" s="55">
        <v>41479</v>
      </c>
      <c r="EK3" s="55">
        <v>41486</v>
      </c>
      <c r="EL3" s="55">
        <v>41493</v>
      </c>
      <c r="EM3" s="55">
        <v>41500</v>
      </c>
      <c r="EN3" s="55">
        <v>41507</v>
      </c>
      <c r="EO3" s="55">
        <v>41514</v>
      </c>
      <c r="EP3" s="55">
        <v>41522</v>
      </c>
      <c r="EQ3" s="55">
        <v>41529</v>
      </c>
      <c r="ER3" s="55">
        <v>41536</v>
      </c>
      <c r="ES3" s="55">
        <v>41543</v>
      </c>
      <c r="ET3" s="55">
        <v>41549</v>
      </c>
      <c r="EU3" s="55">
        <v>41556</v>
      </c>
      <c r="EV3" s="55">
        <v>41563</v>
      </c>
      <c r="EW3" s="55">
        <v>41570</v>
      </c>
      <c r="EX3" s="55">
        <v>41578</v>
      </c>
      <c r="EY3" s="55">
        <v>41584</v>
      </c>
      <c r="EZ3" s="55">
        <v>41591</v>
      </c>
      <c r="FA3" s="55">
        <v>41598</v>
      </c>
      <c r="FB3" s="55">
        <v>41605</v>
      </c>
      <c r="FC3" s="55">
        <v>41613</v>
      </c>
      <c r="FD3" s="55">
        <v>41619</v>
      </c>
      <c r="FE3" s="55">
        <v>41626</v>
      </c>
      <c r="FF3" s="55">
        <v>41632</v>
      </c>
      <c r="FG3" s="55">
        <v>41641</v>
      </c>
      <c r="FH3" s="55">
        <v>41647</v>
      </c>
      <c r="FI3" s="55">
        <v>41654</v>
      </c>
      <c r="FJ3" s="55">
        <v>41661</v>
      </c>
      <c r="FK3" s="55">
        <v>41668</v>
      </c>
      <c r="FL3" s="55">
        <v>41675</v>
      </c>
      <c r="FM3" s="55">
        <v>41682</v>
      </c>
      <c r="FN3" s="55">
        <v>41690</v>
      </c>
      <c r="FO3" s="55">
        <v>41696</v>
      </c>
      <c r="FP3" s="55">
        <v>41703</v>
      </c>
      <c r="FQ3" s="55">
        <v>41710</v>
      </c>
      <c r="FR3" s="55">
        <v>41717</v>
      </c>
      <c r="FS3" s="55">
        <v>41724</v>
      </c>
      <c r="FT3" s="55">
        <v>41731</v>
      </c>
      <c r="FU3" s="55">
        <v>41738</v>
      </c>
      <c r="FV3" s="55">
        <v>41745</v>
      </c>
      <c r="FW3" s="55">
        <v>41752</v>
      </c>
      <c r="FX3" s="55">
        <v>41759</v>
      </c>
      <c r="FY3" s="55">
        <v>41766</v>
      </c>
      <c r="FZ3" s="55">
        <v>41773</v>
      </c>
      <c r="GA3" s="55">
        <v>41780</v>
      </c>
      <c r="GB3" s="55">
        <v>41789</v>
      </c>
      <c r="GC3" s="55">
        <v>41794</v>
      </c>
      <c r="GD3" s="55">
        <v>41801</v>
      </c>
      <c r="GE3" s="55">
        <v>41808</v>
      </c>
      <c r="GF3" s="55">
        <v>41815</v>
      </c>
      <c r="GG3" s="55">
        <v>41822</v>
      </c>
      <c r="GH3" s="55">
        <v>41829</v>
      </c>
      <c r="GI3" s="55">
        <v>41837</v>
      </c>
      <c r="GJ3" s="55">
        <v>41843</v>
      </c>
      <c r="GK3" s="55">
        <v>41850</v>
      </c>
      <c r="GL3" s="55">
        <v>41857</v>
      </c>
      <c r="GM3" s="55">
        <v>41865</v>
      </c>
      <c r="GN3" s="55">
        <v>41871</v>
      </c>
      <c r="GO3" s="55">
        <v>41878</v>
      </c>
      <c r="GP3" s="55">
        <v>41885</v>
      </c>
      <c r="GQ3" s="55">
        <v>41892</v>
      </c>
      <c r="GR3" s="55">
        <v>41899</v>
      </c>
      <c r="GS3" s="55">
        <v>41906</v>
      </c>
      <c r="GT3" s="55">
        <v>41913</v>
      </c>
      <c r="GU3" s="55">
        <v>41920</v>
      </c>
      <c r="GV3" s="55">
        <v>41927</v>
      </c>
      <c r="GW3" s="55">
        <v>41934</v>
      </c>
      <c r="GX3" s="55">
        <v>41941</v>
      </c>
      <c r="GY3" s="55">
        <v>41947</v>
      </c>
      <c r="GZ3" s="55">
        <v>41953</v>
      </c>
      <c r="HA3" s="55">
        <v>41961</v>
      </c>
      <c r="HB3" s="55">
        <v>41969</v>
      </c>
      <c r="HC3" s="55">
        <v>41976</v>
      </c>
      <c r="HD3" s="55">
        <v>41985</v>
      </c>
      <c r="HE3" s="55">
        <v>41990</v>
      </c>
      <c r="HF3" s="55">
        <v>41997</v>
      </c>
      <c r="HG3" s="55">
        <v>42004</v>
      </c>
      <c r="HH3" s="55">
        <v>42011</v>
      </c>
      <c r="HI3" s="55">
        <v>42018</v>
      </c>
      <c r="HJ3" s="55">
        <v>42025</v>
      </c>
      <c r="HK3" s="55">
        <v>42033</v>
      </c>
      <c r="HL3" s="55">
        <v>42039</v>
      </c>
      <c r="HM3" s="55">
        <v>42046</v>
      </c>
      <c r="HN3" s="55">
        <v>42053</v>
      </c>
      <c r="HO3" s="55">
        <v>42060</v>
      </c>
      <c r="HP3" s="55">
        <v>42067</v>
      </c>
      <c r="HQ3" s="55">
        <v>42074</v>
      </c>
      <c r="HR3" s="55">
        <v>42081</v>
      </c>
      <c r="HS3" s="55">
        <v>42088</v>
      </c>
      <c r="HT3" s="55">
        <v>42095</v>
      </c>
      <c r="HU3" s="55">
        <v>42102</v>
      </c>
      <c r="HV3" s="55">
        <v>42109</v>
      </c>
      <c r="HW3" s="55">
        <v>42116</v>
      </c>
      <c r="HX3" s="55">
        <v>42125</v>
      </c>
      <c r="HY3" s="55">
        <v>42130</v>
      </c>
      <c r="HZ3" s="55">
        <v>42137</v>
      </c>
      <c r="IA3" s="55">
        <v>42144</v>
      </c>
      <c r="IB3" s="55">
        <v>42151</v>
      </c>
      <c r="IC3" s="55">
        <v>42159</v>
      </c>
      <c r="ID3" s="55">
        <v>42166</v>
      </c>
      <c r="IE3" s="55">
        <v>42173</v>
      </c>
      <c r="IF3" s="55">
        <v>42180</v>
      </c>
      <c r="IG3" s="55">
        <v>42186</v>
      </c>
      <c r="IH3" s="55">
        <v>42194</v>
      </c>
      <c r="II3" s="139">
        <v>42200</v>
      </c>
      <c r="IJ3" s="139">
        <v>42209</v>
      </c>
      <c r="IK3" s="139">
        <v>42214</v>
      </c>
      <c r="IL3" s="139">
        <v>42221</v>
      </c>
      <c r="IM3" s="139">
        <v>42230</v>
      </c>
      <c r="IN3" s="139">
        <v>42237</v>
      </c>
      <c r="IO3" s="139">
        <v>42244</v>
      </c>
      <c r="IP3" s="139">
        <v>42251</v>
      </c>
      <c r="IQ3" s="139">
        <v>42258</v>
      </c>
      <c r="IR3" s="139">
        <v>42263</v>
      </c>
      <c r="IS3" s="139">
        <v>42270</v>
      </c>
      <c r="IT3" s="139">
        <v>42277</v>
      </c>
      <c r="IU3" s="139">
        <v>42284</v>
      </c>
      <c r="IV3" s="139">
        <v>42291</v>
      </c>
      <c r="IW3" s="139">
        <v>42298</v>
      </c>
      <c r="IX3" s="139">
        <v>42305</v>
      </c>
      <c r="IY3" s="139">
        <v>42312</v>
      </c>
      <c r="IZ3" s="139">
        <v>42319</v>
      </c>
      <c r="JA3" s="139">
        <v>42326</v>
      </c>
      <c r="JB3" s="139">
        <v>42333</v>
      </c>
      <c r="JC3" s="139">
        <v>42340</v>
      </c>
      <c r="JD3" s="139">
        <v>42347</v>
      </c>
      <c r="JE3" s="139">
        <v>42354</v>
      </c>
      <c r="JF3" s="139">
        <v>42361</v>
      </c>
      <c r="JG3" s="139">
        <v>42368</v>
      </c>
      <c r="JH3" s="139">
        <v>42375</v>
      </c>
      <c r="JI3" s="139">
        <v>42382</v>
      </c>
      <c r="JJ3" s="139">
        <v>42389</v>
      </c>
      <c r="JK3" s="139">
        <v>42396</v>
      </c>
      <c r="JL3" s="139">
        <v>42403</v>
      </c>
      <c r="JM3" s="139">
        <v>42410</v>
      </c>
      <c r="JN3" s="139">
        <v>42417</v>
      </c>
      <c r="JO3" s="139">
        <v>42424</v>
      </c>
      <c r="JP3" s="139">
        <v>42431</v>
      </c>
      <c r="JQ3" s="139">
        <v>42438</v>
      </c>
      <c r="JR3" s="144" t="s">
        <v>616</v>
      </c>
    </row>
    <row r="4" spans="1:281" s="50" customFormat="1" ht="13.5">
      <c r="A4" s="50" t="s">
        <v>617</v>
      </c>
      <c r="B4" s="56">
        <f t="shared" ref="B4:H4" si="0">SUM(B109:B148)/25</f>
        <v>1.72</v>
      </c>
      <c r="C4" s="56">
        <f t="shared" si="0"/>
        <v>1.18</v>
      </c>
      <c r="D4" s="56">
        <f t="shared" si="0"/>
        <v>0.72</v>
      </c>
      <c r="E4" s="56">
        <f t="shared" si="0"/>
        <v>0.72</v>
      </c>
      <c r="F4" s="56">
        <f t="shared" si="0"/>
        <v>0.82</v>
      </c>
      <c r="G4" s="56">
        <f t="shared" si="0"/>
        <v>0.82</v>
      </c>
      <c r="H4" s="56">
        <f t="shared" si="0"/>
        <v>0.68</v>
      </c>
      <c r="I4" s="56">
        <f t="shared" ref="I4:AN4" si="1">SUM(I109:I148)/24</f>
        <v>1.1458333333333333</v>
      </c>
      <c r="J4" s="56">
        <f t="shared" si="1"/>
        <v>0.54166666666666663</v>
      </c>
      <c r="K4" s="56">
        <f t="shared" si="1"/>
        <v>0.47916666666666669</v>
      </c>
      <c r="L4" s="56">
        <f t="shared" si="1"/>
        <v>0.60416666666666663</v>
      </c>
      <c r="M4" s="56">
        <f t="shared" si="1"/>
        <v>0.4375</v>
      </c>
      <c r="N4" s="56">
        <f t="shared" si="1"/>
        <v>0.6875</v>
      </c>
      <c r="O4" s="56">
        <f t="shared" si="1"/>
        <v>0.72916666666666663</v>
      </c>
      <c r="P4" s="56">
        <f t="shared" si="1"/>
        <v>0.9375</v>
      </c>
      <c r="Q4" s="56">
        <f t="shared" si="1"/>
        <v>0.75</v>
      </c>
      <c r="R4" s="56">
        <f t="shared" si="1"/>
        <v>0.75</v>
      </c>
      <c r="S4" s="56">
        <f t="shared" si="1"/>
        <v>0.625</v>
      </c>
      <c r="T4" s="56">
        <f t="shared" si="1"/>
        <v>0.60416666666666663</v>
      </c>
      <c r="U4" s="56">
        <f t="shared" si="1"/>
        <v>0.91666666666666663</v>
      </c>
      <c r="V4" s="56">
        <f t="shared" si="1"/>
        <v>0.9375</v>
      </c>
      <c r="W4" s="56">
        <f t="shared" si="1"/>
        <v>0.58333333333333337</v>
      </c>
      <c r="X4" s="56">
        <f t="shared" si="1"/>
        <v>0.79166666666666663</v>
      </c>
      <c r="Y4" s="56">
        <f t="shared" si="1"/>
        <v>0.77083333333333337</v>
      </c>
      <c r="Z4" s="56">
        <f t="shared" si="1"/>
        <v>0.58333333333333337</v>
      </c>
      <c r="AA4" s="56">
        <f t="shared" si="1"/>
        <v>0.47916666666666669</v>
      </c>
      <c r="AB4" s="56">
        <f t="shared" si="1"/>
        <v>0.70833333333333337</v>
      </c>
      <c r="AC4" s="56">
        <f t="shared" si="1"/>
        <v>0.85416666666666663</v>
      </c>
      <c r="AD4" s="56">
        <f t="shared" si="1"/>
        <v>0.875</v>
      </c>
      <c r="AE4" s="56">
        <f t="shared" si="1"/>
        <v>0.91666666666666663</v>
      </c>
      <c r="AF4" s="56">
        <f t="shared" si="1"/>
        <v>1.0208333333333333</v>
      </c>
      <c r="AG4" s="56">
        <f t="shared" si="1"/>
        <v>1.2916666666666667</v>
      </c>
      <c r="AH4" s="56">
        <f t="shared" si="1"/>
        <v>1.25</v>
      </c>
      <c r="AI4" s="56">
        <f t="shared" si="1"/>
        <v>1.2291666666666667</v>
      </c>
      <c r="AJ4" s="56">
        <f t="shared" si="1"/>
        <v>1.3541666666666667</v>
      </c>
      <c r="AK4" s="56">
        <f t="shared" si="1"/>
        <v>1.9166666666666667</v>
      </c>
      <c r="AL4" s="56">
        <f t="shared" si="1"/>
        <v>2.1666666666666665</v>
      </c>
      <c r="AM4" s="56">
        <f t="shared" si="1"/>
        <v>2.2708333333333335</v>
      </c>
      <c r="AN4" s="56">
        <f t="shared" si="1"/>
        <v>1.7708333333333333</v>
      </c>
      <c r="AO4" s="56">
        <f t="shared" ref="AO4:BT4" si="2">SUM(AO109:AO148)/24</f>
        <v>2.0625</v>
      </c>
      <c r="AP4" s="56">
        <f t="shared" si="2"/>
        <v>2.0833333333333335</v>
      </c>
      <c r="AQ4" s="56">
        <f t="shared" si="2"/>
        <v>1.2083333333333333</v>
      </c>
      <c r="AR4" s="56">
        <f t="shared" si="2"/>
        <v>1.75</v>
      </c>
      <c r="AS4" s="56">
        <f t="shared" si="2"/>
        <v>2.0416666666666665</v>
      </c>
      <c r="AT4" s="56">
        <f t="shared" si="2"/>
        <v>2.0416666666666665</v>
      </c>
      <c r="AU4" s="56">
        <f t="shared" si="2"/>
        <v>1.6875</v>
      </c>
      <c r="AV4" s="56">
        <f t="shared" si="2"/>
        <v>1.5208333333333333</v>
      </c>
      <c r="AW4" s="56">
        <f t="shared" si="2"/>
        <v>1.7291666666666667</v>
      </c>
      <c r="AX4" s="56">
        <f t="shared" si="2"/>
        <v>1.375</v>
      </c>
      <c r="AY4" s="56">
        <f t="shared" si="2"/>
        <v>1.8333333333333333</v>
      </c>
      <c r="AZ4" s="56">
        <f t="shared" si="2"/>
        <v>1.6875</v>
      </c>
      <c r="BA4" s="56">
        <f t="shared" si="2"/>
        <v>2.1041666666666665</v>
      </c>
      <c r="BB4" s="56">
        <f t="shared" si="2"/>
        <v>3.6041666666666665</v>
      </c>
      <c r="BC4" s="56">
        <f t="shared" si="2"/>
        <v>3.1041666666666665</v>
      </c>
      <c r="BD4" s="56">
        <f t="shared" si="2"/>
        <v>2.9583333333333335</v>
      </c>
      <c r="BE4" s="56">
        <f t="shared" si="2"/>
        <v>2.6666666666666665</v>
      </c>
      <c r="BF4" s="56">
        <f t="shared" si="2"/>
        <v>3.875</v>
      </c>
      <c r="BG4" s="56">
        <f t="shared" si="2"/>
        <v>4.104166666666667</v>
      </c>
      <c r="BH4" s="56">
        <f t="shared" si="2"/>
        <v>4.125</v>
      </c>
      <c r="BI4" s="56">
        <f t="shared" si="2"/>
        <v>3.4166666666666665</v>
      </c>
      <c r="BJ4" s="56">
        <f t="shared" si="2"/>
        <v>3.3958333333333335</v>
      </c>
      <c r="BK4" s="56">
        <f t="shared" si="2"/>
        <v>3.2083333333333335</v>
      </c>
      <c r="BL4" s="56">
        <f t="shared" si="2"/>
        <v>2.5208333333333335</v>
      </c>
      <c r="BM4" s="56">
        <f t="shared" si="2"/>
        <v>2.25</v>
      </c>
      <c r="BN4" s="56">
        <f t="shared" si="2"/>
        <v>1.75</v>
      </c>
      <c r="BO4" s="56">
        <f t="shared" si="2"/>
        <v>1.7916666666666667</v>
      </c>
      <c r="BP4" s="56">
        <f t="shared" si="2"/>
        <v>1.8333333333333333</v>
      </c>
      <c r="BQ4" s="56">
        <f t="shared" si="2"/>
        <v>3.7916666666666665</v>
      </c>
      <c r="BR4" s="56">
        <f t="shared" si="2"/>
        <v>3.5</v>
      </c>
      <c r="BS4" s="56">
        <f t="shared" si="2"/>
        <v>2.5416666666666665</v>
      </c>
      <c r="BT4" s="56">
        <f t="shared" si="2"/>
        <v>3.2083333333333335</v>
      </c>
      <c r="BU4" s="56">
        <f t="shared" ref="BU4:DE4" si="3">SUM(BU109:BU148)/24</f>
        <v>3.75</v>
      </c>
      <c r="BV4" s="56">
        <f t="shared" si="3"/>
        <v>4.5625</v>
      </c>
      <c r="BW4" s="56">
        <f t="shared" si="3"/>
        <v>3.8541666666666665</v>
      </c>
      <c r="BX4" s="56">
        <f t="shared" si="3"/>
        <v>3.6666666666666665</v>
      </c>
      <c r="BY4" s="56">
        <f t="shared" si="3"/>
        <v>3.5416666666666665</v>
      </c>
      <c r="BZ4" s="56">
        <f t="shared" si="3"/>
        <v>3.6041666666666665</v>
      </c>
      <c r="CA4" s="56">
        <f t="shared" si="3"/>
        <v>3.7916666666666665</v>
      </c>
      <c r="CB4" s="56">
        <f t="shared" si="3"/>
        <v>2.8333333333333335</v>
      </c>
      <c r="CC4" s="56">
        <f t="shared" si="3"/>
        <v>2.5625</v>
      </c>
      <c r="CD4" s="56">
        <f t="shared" si="3"/>
        <v>3.3125</v>
      </c>
      <c r="CE4" s="56">
        <f t="shared" si="3"/>
        <v>3.625</v>
      </c>
      <c r="CF4" s="56">
        <f t="shared" si="3"/>
        <v>4.625</v>
      </c>
      <c r="CG4" s="56">
        <f t="shared" si="3"/>
        <v>3.7708333333333335</v>
      </c>
      <c r="CH4" s="56">
        <f t="shared" si="3"/>
        <v>3.9583333333333335</v>
      </c>
      <c r="CI4" s="56">
        <f t="shared" si="3"/>
        <v>3.75</v>
      </c>
      <c r="CJ4" s="56">
        <f t="shared" si="3"/>
        <v>3.1875</v>
      </c>
      <c r="CK4" s="56">
        <f t="shared" si="3"/>
        <v>3.3333333333333335</v>
      </c>
      <c r="CL4" s="56">
        <f t="shared" si="3"/>
        <v>2.8125</v>
      </c>
      <c r="CM4" s="56">
        <f t="shared" si="3"/>
        <v>2.9166666666666665</v>
      </c>
      <c r="CN4" s="56">
        <f t="shared" si="3"/>
        <v>1.6666666666666667</v>
      </c>
      <c r="CO4" s="56">
        <f t="shared" si="3"/>
        <v>1.125</v>
      </c>
      <c r="CP4" s="56">
        <f t="shared" si="3"/>
        <v>1.4583333333333333</v>
      </c>
      <c r="CQ4" s="56">
        <f t="shared" si="3"/>
        <v>2.0833333333333335</v>
      </c>
      <c r="CR4" s="56">
        <f t="shared" si="3"/>
        <v>3.2916666666666665</v>
      </c>
      <c r="CS4" s="56">
        <f t="shared" si="3"/>
        <v>2.3541666666666665</v>
      </c>
      <c r="CT4" s="56">
        <f t="shared" si="3"/>
        <v>1.7916666666666667</v>
      </c>
      <c r="CU4" s="56">
        <f t="shared" si="3"/>
        <v>2.0208333333333335</v>
      </c>
      <c r="CV4" s="56">
        <f t="shared" si="3"/>
        <v>2.0416666666666665</v>
      </c>
      <c r="CW4" s="56">
        <f t="shared" si="3"/>
        <v>2.4583333333333335</v>
      </c>
      <c r="CX4" s="56">
        <f t="shared" si="3"/>
        <v>2.3958333333333335</v>
      </c>
      <c r="CY4" s="56">
        <f t="shared" si="3"/>
        <v>2.7083333333333335</v>
      </c>
      <c r="CZ4" s="56">
        <f t="shared" si="3"/>
        <v>2.7916666666666665</v>
      </c>
      <c r="DA4" s="56">
        <f t="shared" si="3"/>
        <v>3.0416666666666665</v>
      </c>
      <c r="DB4" s="56">
        <f t="shared" si="3"/>
        <v>4.416666666666667</v>
      </c>
      <c r="DC4" s="56">
        <f t="shared" si="3"/>
        <v>3.2291666666666665</v>
      </c>
      <c r="DD4" s="56">
        <f t="shared" si="3"/>
        <v>3.2083333333333335</v>
      </c>
      <c r="DE4" s="56">
        <f t="shared" si="3"/>
        <v>1.8333333333333333</v>
      </c>
      <c r="DF4" s="56">
        <f>SUM(DE109:DE148)/24</f>
        <v>1.8333333333333333</v>
      </c>
      <c r="DG4" s="56">
        <f t="shared" ref="DG4:EL4" si="4">SUM(DG109:DG148)/24</f>
        <v>0.97916666666666663</v>
      </c>
      <c r="DH4" s="56">
        <f t="shared" si="4"/>
        <v>2.5416666666666665</v>
      </c>
      <c r="DI4" s="56">
        <f t="shared" si="4"/>
        <v>3.6875</v>
      </c>
      <c r="DJ4" s="56">
        <f t="shared" si="4"/>
        <v>3.9166666666666665</v>
      </c>
      <c r="DK4" s="56">
        <f t="shared" si="4"/>
        <v>3.6458333333333335</v>
      </c>
      <c r="DL4" s="56">
        <f t="shared" si="4"/>
        <v>1.9166666666666667</v>
      </c>
      <c r="DM4" s="56">
        <f t="shared" si="4"/>
        <v>2.9583333333333335</v>
      </c>
      <c r="DN4" s="56">
        <f t="shared" si="4"/>
        <v>3.3125</v>
      </c>
      <c r="DO4" s="56">
        <f t="shared" si="4"/>
        <v>2.7708333333333335</v>
      </c>
      <c r="DP4" s="56">
        <f t="shared" si="4"/>
        <v>2.9375</v>
      </c>
      <c r="DQ4" s="56">
        <f t="shared" si="4"/>
        <v>2.6458333333333335</v>
      </c>
      <c r="DR4" s="56">
        <f t="shared" si="4"/>
        <v>2.6666666666666665</v>
      </c>
      <c r="DS4" s="56">
        <f t="shared" si="4"/>
        <v>2.8958333333333335</v>
      </c>
      <c r="DT4" s="56">
        <f t="shared" si="4"/>
        <v>3.5833333333333335</v>
      </c>
      <c r="DU4" s="56">
        <f t="shared" si="4"/>
        <v>4.145833333333333</v>
      </c>
      <c r="DV4" s="56">
        <f t="shared" si="4"/>
        <v>4.458333333333333</v>
      </c>
      <c r="DW4" s="56">
        <f t="shared" si="4"/>
        <v>4.75</v>
      </c>
      <c r="DX4" s="56">
        <f t="shared" si="4"/>
        <v>4.916666666666667</v>
      </c>
      <c r="DY4" s="56">
        <f t="shared" si="4"/>
        <v>4.9375</v>
      </c>
      <c r="DZ4" s="56">
        <f t="shared" si="4"/>
        <v>5</v>
      </c>
      <c r="EA4" s="56">
        <f t="shared" si="4"/>
        <v>4.604166666666667</v>
      </c>
      <c r="EB4" s="56">
        <f t="shared" si="4"/>
        <v>4.770833333333333</v>
      </c>
      <c r="EC4" s="56">
        <f t="shared" si="4"/>
        <v>4.583333333333333</v>
      </c>
      <c r="ED4" s="56">
        <f t="shared" si="4"/>
        <v>3.9791666666666665</v>
      </c>
      <c r="EE4" s="56">
        <f t="shared" si="4"/>
        <v>2.7708333333333335</v>
      </c>
      <c r="EF4" s="56">
        <f t="shared" si="4"/>
        <v>2.5625</v>
      </c>
      <c r="EG4" s="56">
        <f t="shared" si="4"/>
        <v>3.0625</v>
      </c>
      <c r="EH4" s="56">
        <f t="shared" si="4"/>
        <v>3.2708333333333335</v>
      </c>
      <c r="EI4" s="56">
        <f t="shared" si="4"/>
        <v>3.2916666666666665</v>
      </c>
      <c r="EJ4" s="56">
        <f t="shared" si="4"/>
        <v>3.375</v>
      </c>
      <c r="EK4" s="56">
        <f t="shared" si="4"/>
        <v>3.3333333333333335</v>
      </c>
      <c r="EL4" s="56">
        <f t="shared" si="4"/>
        <v>2.0625</v>
      </c>
      <c r="EM4" s="56">
        <f t="shared" ref="EM4:FN4" si="5">SUM(EM109:EM148)/24</f>
        <v>2.0833333333333335</v>
      </c>
      <c r="EN4" s="56">
        <f t="shared" si="5"/>
        <v>2.3541666666666665</v>
      </c>
      <c r="EO4" s="56">
        <f t="shared" si="5"/>
        <v>1.8541666666666667</v>
      </c>
      <c r="EP4" s="56">
        <f t="shared" si="5"/>
        <v>1.9166666666666667</v>
      </c>
      <c r="EQ4" s="56">
        <f t="shared" si="5"/>
        <v>2.0833333333333335</v>
      </c>
      <c r="ER4" s="56">
        <f t="shared" si="5"/>
        <v>2.7291666666666665</v>
      </c>
      <c r="ES4" s="56">
        <f t="shared" si="5"/>
        <v>2.2916666666666665</v>
      </c>
      <c r="ET4" s="56">
        <f t="shared" si="5"/>
        <v>2.4375</v>
      </c>
      <c r="EU4" s="56">
        <f t="shared" si="5"/>
        <v>2.3541666666666665</v>
      </c>
      <c r="EV4" s="56">
        <f t="shared" si="5"/>
        <v>2.1875</v>
      </c>
      <c r="EW4" s="56">
        <f t="shared" si="5"/>
        <v>3.0416666666666665</v>
      </c>
      <c r="EX4" s="56">
        <f t="shared" si="5"/>
        <v>3.1666666666666665</v>
      </c>
      <c r="EY4" s="56">
        <f t="shared" si="5"/>
        <v>2.8541666666666665</v>
      </c>
      <c r="EZ4" s="56">
        <f t="shared" si="5"/>
        <v>3.75</v>
      </c>
      <c r="FA4" s="56">
        <f t="shared" si="5"/>
        <v>3.1666666666666665</v>
      </c>
      <c r="FB4" s="56">
        <f t="shared" si="5"/>
        <v>2.8541666666666665</v>
      </c>
      <c r="FC4" s="56">
        <f t="shared" si="5"/>
        <v>2.0625</v>
      </c>
      <c r="FD4" s="56">
        <f t="shared" si="5"/>
        <v>1.9375</v>
      </c>
      <c r="FE4" s="56">
        <f t="shared" si="5"/>
        <v>3.2291666666666665</v>
      </c>
      <c r="FF4" s="56">
        <f t="shared" si="5"/>
        <v>2.1041666666666665</v>
      </c>
      <c r="FG4" s="56">
        <f t="shared" si="5"/>
        <v>3.1666666666666665</v>
      </c>
      <c r="FH4" s="56">
        <f t="shared" si="5"/>
        <v>2.8541666666666665</v>
      </c>
      <c r="FI4" s="56">
        <f t="shared" si="5"/>
        <v>2.625</v>
      </c>
      <c r="FJ4" s="56">
        <f t="shared" si="5"/>
        <v>2.6875</v>
      </c>
      <c r="FK4" s="56">
        <f t="shared" si="5"/>
        <v>2.25</v>
      </c>
      <c r="FL4" s="56">
        <f t="shared" si="5"/>
        <v>2.2916666666666665</v>
      </c>
      <c r="FM4" s="56">
        <f t="shared" si="5"/>
        <v>2.9166666666666665</v>
      </c>
      <c r="FN4" s="56">
        <f t="shared" si="5"/>
        <v>3.5</v>
      </c>
      <c r="FO4" s="56">
        <f>SUM(FO111:FO148)/24</f>
        <v>3.0416666666666665</v>
      </c>
      <c r="FP4" s="56">
        <f t="shared" ref="FP4:GU4" si="6">SUM(FP111:FP148)/17</f>
        <v>5.0588235294117645</v>
      </c>
      <c r="FQ4" s="56">
        <f t="shared" si="6"/>
        <v>6.8235294117647056</v>
      </c>
      <c r="FR4" s="56">
        <f t="shared" si="6"/>
        <v>7.0882352941176467</v>
      </c>
      <c r="FS4" s="56">
        <f t="shared" si="6"/>
        <v>6.0588235294117645</v>
      </c>
      <c r="FT4" s="56">
        <f t="shared" si="6"/>
        <v>4.1470588235294121</v>
      </c>
      <c r="FU4" s="56">
        <f t="shared" si="6"/>
        <v>4.7352941176470589</v>
      </c>
      <c r="FV4" s="56">
        <f t="shared" si="6"/>
        <v>5.117647058823529</v>
      </c>
      <c r="FW4" s="56">
        <f t="shared" si="6"/>
        <v>5.3529411764705879</v>
      </c>
      <c r="FX4" s="56">
        <f t="shared" si="6"/>
        <v>5.7058823529411766</v>
      </c>
      <c r="FY4" s="56">
        <f t="shared" si="6"/>
        <v>6.7352941176470589</v>
      </c>
      <c r="FZ4" s="56">
        <f t="shared" si="6"/>
        <v>7.0588235294117645</v>
      </c>
      <c r="GA4" s="56">
        <f t="shared" si="6"/>
        <v>6.8529411764705879</v>
      </c>
      <c r="GB4" s="56">
        <f t="shared" si="6"/>
        <v>5.2058823529411766</v>
      </c>
      <c r="GC4" s="56">
        <f t="shared" si="6"/>
        <v>5.117647058823529</v>
      </c>
      <c r="GD4" s="56">
        <f t="shared" si="6"/>
        <v>3.9705882352941178</v>
      </c>
      <c r="GE4" s="56">
        <f t="shared" si="6"/>
        <v>4.0882352941176467</v>
      </c>
      <c r="GF4" s="56">
        <f t="shared" si="6"/>
        <v>3.6176470588235294</v>
      </c>
      <c r="GG4" s="56">
        <f t="shared" si="6"/>
        <v>3.4411764705882355</v>
      </c>
      <c r="GH4" s="56">
        <f t="shared" si="6"/>
        <v>3.3529411764705883</v>
      </c>
      <c r="GI4" s="56">
        <f t="shared" si="6"/>
        <v>4.882352941176471</v>
      </c>
      <c r="GJ4" s="56">
        <f t="shared" si="6"/>
        <v>4.5294117647058822</v>
      </c>
      <c r="GK4" s="56">
        <f t="shared" si="6"/>
        <v>4.0882352941176467</v>
      </c>
      <c r="GL4" s="56">
        <f t="shared" si="6"/>
        <v>4.9705882352941178</v>
      </c>
      <c r="GM4" s="56">
        <f t="shared" si="6"/>
        <v>5.1470588235294121</v>
      </c>
      <c r="GN4" s="56">
        <f t="shared" si="6"/>
        <v>5.9117647058823533</v>
      </c>
      <c r="GO4" s="56">
        <f t="shared" si="6"/>
        <v>5.1764705882352944</v>
      </c>
      <c r="GP4" s="56">
        <f t="shared" si="6"/>
        <v>5.7941176470588234</v>
      </c>
      <c r="GQ4" s="56">
        <f t="shared" si="6"/>
        <v>5.9411764705882355</v>
      </c>
      <c r="GR4" s="56">
        <f t="shared" si="6"/>
        <v>5.617647058823529</v>
      </c>
      <c r="GS4" s="56">
        <f t="shared" si="6"/>
        <v>5.4117647058823533</v>
      </c>
      <c r="GT4" s="56">
        <f t="shared" si="6"/>
        <v>5.0294117647058822</v>
      </c>
      <c r="GU4" s="56">
        <f t="shared" si="6"/>
        <v>5.1470588235294121</v>
      </c>
      <c r="GV4" s="56">
        <f t="shared" ref="GV4:HV4" si="7">SUM(GV111:GV148)/17</f>
        <v>6.0588235294117645</v>
      </c>
      <c r="GW4" s="56">
        <f t="shared" si="7"/>
        <v>5.3235294117647056</v>
      </c>
      <c r="GX4" s="56">
        <f t="shared" si="7"/>
        <v>5</v>
      </c>
      <c r="GY4" s="56">
        <f t="shared" si="7"/>
        <v>5</v>
      </c>
      <c r="GZ4" s="56">
        <f t="shared" si="7"/>
        <v>4.7647058823529411</v>
      </c>
      <c r="HA4" s="56">
        <f t="shared" si="7"/>
        <v>4.3235294117647056</v>
      </c>
      <c r="HB4" s="56">
        <f t="shared" si="7"/>
        <v>3.6470588235294117</v>
      </c>
      <c r="HC4" s="56">
        <f t="shared" si="7"/>
        <v>4.3235294117647056</v>
      </c>
      <c r="HD4" s="56">
        <f t="shared" si="7"/>
        <v>4.2058823529411766</v>
      </c>
      <c r="HE4" s="56">
        <f t="shared" si="7"/>
        <v>5.1764705882352944</v>
      </c>
      <c r="HF4" s="56">
        <f t="shared" si="7"/>
        <v>6.2647058823529411</v>
      </c>
      <c r="HG4" s="56">
        <f t="shared" si="7"/>
        <v>4.9117647058823533</v>
      </c>
      <c r="HH4" s="56">
        <f t="shared" si="7"/>
        <v>5.6470588235294121</v>
      </c>
      <c r="HI4" s="56">
        <f t="shared" si="7"/>
        <v>5.0294117647058822</v>
      </c>
      <c r="HJ4" s="56">
        <f t="shared" si="7"/>
        <v>4.2941176470588234</v>
      </c>
      <c r="HK4" s="56">
        <f t="shared" si="7"/>
        <v>4.117647058823529</v>
      </c>
      <c r="HL4" s="56">
        <f t="shared" si="7"/>
        <v>4.1764705882352944</v>
      </c>
      <c r="HM4" s="56">
        <f t="shared" si="7"/>
        <v>4.5294117647058822</v>
      </c>
      <c r="HN4" s="56">
        <f t="shared" si="7"/>
        <v>4.3529411764705879</v>
      </c>
      <c r="HO4" s="56">
        <f t="shared" si="7"/>
        <v>4.4705882352941178</v>
      </c>
      <c r="HP4" s="56">
        <f t="shared" si="7"/>
        <v>3.8823529411764706</v>
      </c>
      <c r="HQ4" s="56">
        <f t="shared" si="7"/>
        <v>4.6764705882352944</v>
      </c>
      <c r="HR4" s="56">
        <f t="shared" si="7"/>
        <v>5.9411764705882355</v>
      </c>
      <c r="HS4" s="56">
        <f t="shared" si="7"/>
        <v>6.4411764705882355</v>
      </c>
      <c r="HT4" s="56">
        <f t="shared" si="7"/>
        <v>5.5294117647058822</v>
      </c>
      <c r="HU4" s="56">
        <f t="shared" si="7"/>
        <v>5.1470588235294121</v>
      </c>
      <c r="HV4" s="56">
        <f t="shared" si="7"/>
        <v>4.4705882352941178</v>
      </c>
      <c r="HW4" s="56">
        <f t="shared" ref="HW4:IB4" si="8">SUM(HW111:HW148)/17</f>
        <v>3.6176470588235294</v>
      </c>
      <c r="HX4" s="56">
        <f t="shared" si="8"/>
        <v>3.2058823529411766</v>
      </c>
      <c r="HY4" s="56">
        <f t="shared" si="8"/>
        <v>3.6764705882352939</v>
      </c>
      <c r="HZ4" s="56">
        <f t="shared" si="8"/>
        <v>3.3823529411764706</v>
      </c>
      <c r="IA4" s="56">
        <f t="shared" si="8"/>
        <v>4.4117647058823533</v>
      </c>
      <c r="IB4" s="56">
        <f t="shared" si="8"/>
        <v>5.1764705882352944</v>
      </c>
      <c r="IC4" s="56">
        <f t="shared" ref="IC4:IJ4" si="9">SUM(IC111:IC148)/17</f>
        <v>5.617647058823529</v>
      </c>
      <c r="ID4" s="56">
        <f t="shared" si="9"/>
        <v>6.3529411764705879</v>
      </c>
      <c r="IE4" s="56">
        <f t="shared" si="9"/>
        <v>5.2647058823529411</v>
      </c>
      <c r="IF4" s="56">
        <f t="shared" si="9"/>
        <v>4.2941176470588234</v>
      </c>
      <c r="IG4" s="56">
        <f t="shared" si="9"/>
        <v>5.3235294117647056</v>
      </c>
      <c r="IH4" s="56">
        <f t="shared" si="9"/>
        <v>7.5294117647058822</v>
      </c>
      <c r="II4" s="56">
        <f t="shared" si="9"/>
        <v>8.4705882352941178</v>
      </c>
      <c r="IJ4" s="56">
        <f t="shared" si="9"/>
        <v>6.7941176470588234</v>
      </c>
      <c r="IK4" s="56">
        <f>SUM(IK111:IK148)/17</f>
        <v>6.0588235294117645</v>
      </c>
      <c r="IL4" s="56">
        <f t="shared" ref="IL4:IQ4" si="10">SUM(IL111:IL148)/17</f>
        <v>3.9705882352941178</v>
      </c>
      <c r="IM4" s="56">
        <f t="shared" si="10"/>
        <v>3.4705882352941178</v>
      </c>
      <c r="IN4" s="56">
        <f t="shared" si="10"/>
        <v>2.3235294117647061</v>
      </c>
      <c r="IO4" s="56">
        <f t="shared" si="10"/>
        <v>1.5</v>
      </c>
      <c r="IP4" s="56">
        <f t="shared" si="10"/>
        <v>3.7941176470588234</v>
      </c>
      <c r="IQ4" s="56">
        <f t="shared" si="10"/>
        <v>4.117647058823529</v>
      </c>
      <c r="IR4" s="56">
        <f t="shared" ref="IR4:JH4" si="11">SUM(IR111:IR148)/17</f>
        <v>4.1764705882352944</v>
      </c>
      <c r="IS4" s="56">
        <f t="shared" si="11"/>
        <v>5.2647058823529411</v>
      </c>
      <c r="IT4" s="56">
        <f t="shared" si="11"/>
        <v>4.5882352941176467</v>
      </c>
      <c r="IU4" s="56">
        <f t="shared" si="11"/>
        <v>3.8823529411764706</v>
      </c>
      <c r="IV4" s="56">
        <f t="shared" si="11"/>
        <v>3.5588235294117645</v>
      </c>
      <c r="IW4" s="56">
        <f t="shared" si="11"/>
        <v>4.4705882352941178</v>
      </c>
      <c r="IX4" s="56">
        <f t="shared" si="11"/>
        <v>4.2352941176470589</v>
      </c>
      <c r="IY4" s="56">
        <f t="shared" si="11"/>
        <v>4.1470588235294121</v>
      </c>
      <c r="IZ4" s="56">
        <f t="shared" si="11"/>
        <v>5.3235294117647056</v>
      </c>
      <c r="JA4" s="56">
        <f t="shared" si="11"/>
        <v>4.0294117647058822</v>
      </c>
      <c r="JB4" s="56">
        <f t="shared" si="11"/>
        <v>4.1470588235294121</v>
      </c>
      <c r="JC4" s="56">
        <f t="shared" si="11"/>
        <v>4.3529411764705879</v>
      </c>
      <c r="JD4" s="56">
        <f t="shared" si="11"/>
        <v>4.4411764705882355</v>
      </c>
      <c r="JE4" s="56">
        <f t="shared" si="11"/>
        <v>4.2647058823529411</v>
      </c>
      <c r="JF4" s="56">
        <f t="shared" si="11"/>
        <v>4.2941176470588234</v>
      </c>
      <c r="JG4" s="56">
        <f t="shared" si="11"/>
        <v>3.4705882352941178</v>
      </c>
      <c r="JH4" s="56">
        <f t="shared" si="11"/>
        <v>1.3529411764705883</v>
      </c>
      <c r="JI4" s="56">
        <f t="shared" ref="JI4:JN4" si="12">SUM(JI111:JI148)/17</f>
        <v>3.2647058823529411</v>
      </c>
      <c r="JJ4" s="56">
        <f t="shared" si="12"/>
        <v>2.0294117647058822</v>
      </c>
      <c r="JK4" s="56">
        <f t="shared" si="12"/>
        <v>2.5588235294117645</v>
      </c>
      <c r="JL4" s="56">
        <f t="shared" si="12"/>
        <v>4.1470588235294121</v>
      </c>
      <c r="JM4" s="56">
        <f t="shared" si="12"/>
        <v>4.2647058823529411</v>
      </c>
      <c r="JN4" s="56">
        <f t="shared" si="12"/>
        <v>4.2941176470588234</v>
      </c>
      <c r="JO4" s="56">
        <f t="shared" ref="JO4:JP4" si="13">SUM(JO111:JO148)/17</f>
        <v>4.882352941176471</v>
      </c>
      <c r="JP4" s="56">
        <f t="shared" si="13"/>
        <v>4.7647058823529411</v>
      </c>
      <c r="JQ4" s="56">
        <f t="shared" ref="JQ4" si="14">SUM(JQ111:JQ148)/17</f>
        <v>5.4705882352941178</v>
      </c>
      <c r="JR4" s="145">
        <f>JQ4-JP4</f>
        <v>0.70588235294117663</v>
      </c>
    </row>
    <row r="5" spans="1:281" s="50" customFormat="1" ht="13.5">
      <c r="A5" s="50" t="s">
        <v>618</v>
      </c>
      <c r="B5" s="56">
        <f t="shared" ref="B5:AG5" si="15">SUM(B12:B99)/73</f>
        <v>0.73972602739726023</v>
      </c>
      <c r="C5" s="56">
        <f t="shared" si="15"/>
        <v>0.73972602739726023</v>
      </c>
      <c r="D5" s="56">
        <f t="shared" si="15"/>
        <v>0.8904109589041096</v>
      </c>
      <c r="E5" s="56">
        <f t="shared" si="15"/>
        <v>0.73287671232876717</v>
      </c>
      <c r="F5" s="56">
        <f t="shared" si="15"/>
        <v>0.85616438356164382</v>
      </c>
      <c r="G5" s="56">
        <f t="shared" si="15"/>
        <v>0.66438356164383561</v>
      </c>
      <c r="H5" s="56">
        <f t="shared" si="15"/>
        <v>0.56849315068493156</v>
      </c>
      <c r="I5" s="56">
        <f t="shared" si="15"/>
        <v>0.67123287671232879</v>
      </c>
      <c r="J5" s="56">
        <f t="shared" si="15"/>
        <v>1.047945205479452</v>
      </c>
      <c r="K5" s="56">
        <f t="shared" si="15"/>
        <v>0.73972602739726023</v>
      </c>
      <c r="L5" s="56">
        <f t="shared" si="15"/>
        <v>0.52054794520547942</v>
      </c>
      <c r="M5" s="56">
        <f t="shared" si="15"/>
        <v>0.5</v>
      </c>
      <c r="N5" s="56">
        <f t="shared" si="15"/>
        <v>0.64383561643835618</v>
      </c>
      <c r="O5" s="56">
        <f t="shared" si="15"/>
        <v>2.3082191780821919</v>
      </c>
      <c r="P5" s="56">
        <f t="shared" si="15"/>
        <v>2.1301369863013697</v>
      </c>
      <c r="Q5" s="56">
        <f t="shared" si="15"/>
        <v>2.3698630136986303</v>
      </c>
      <c r="R5" s="56">
        <f t="shared" si="15"/>
        <v>2.4315068493150687</v>
      </c>
      <c r="S5" s="56">
        <f t="shared" si="15"/>
        <v>1.8904109589041096</v>
      </c>
      <c r="T5" s="56">
        <f t="shared" si="15"/>
        <v>1.8493150684931507</v>
      </c>
      <c r="U5" s="56">
        <f t="shared" si="15"/>
        <v>2</v>
      </c>
      <c r="V5" s="56">
        <f t="shared" si="15"/>
        <v>1.7328767123287672</v>
      </c>
      <c r="W5" s="56">
        <f t="shared" si="15"/>
        <v>1.8424657534246576</v>
      </c>
      <c r="X5" s="56">
        <f t="shared" si="15"/>
        <v>1.904109589041096</v>
      </c>
      <c r="Y5" s="56">
        <f t="shared" si="15"/>
        <v>1.8150684931506849</v>
      </c>
      <c r="Z5" s="56">
        <f t="shared" si="15"/>
        <v>1.8767123287671232</v>
      </c>
      <c r="AA5" s="56">
        <f t="shared" si="15"/>
        <v>1.9178082191780821</v>
      </c>
      <c r="AB5" s="56">
        <f t="shared" si="15"/>
        <v>1.5410958904109588</v>
      </c>
      <c r="AC5" s="56">
        <f t="shared" si="15"/>
        <v>2.3082191780821919</v>
      </c>
      <c r="AD5" s="56">
        <f t="shared" si="15"/>
        <v>2.7260273972602738</v>
      </c>
      <c r="AE5" s="56">
        <f t="shared" si="15"/>
        <v>2.6643835616438358</v>
      </c>
      <c r="AF5" s="56">
        <f t="shared" si="15"/>
        <v>2.7465753424657535</v>
      </c>
      <c r="AG5" s="56">
        <f t="shared" si="15"/>
        <v>3.1575342465753424</v>
      </c>
      <c r="AH5" s="56">
        <f t="shared" ref="AH5:BM5" si="16">SUM(AH12:AH99)/73</f>
        <v>2.8561643835616439</v>
      </c>
      <c r="AI5" s="56">
        <f t="shared" si="16"/>
        <v>2.7465753424657535</v>
      </c>
      <c r="AJ5" s="56">
        <f t="shared" si="16"/>
        <v>2.6849315068493151</v>
      </c>
      <c r="AK5" s="56">
        <f t="shared" si="16"/>
        <v>2.7191780821917808</v>
      </c>
      <c r="AL5" s="56">
        <f t="shared" si="16"/>
        <v>2.9726027397260273</v>
      </c>
      <c r="AM5" s="56">
        <f t="shared" si="16"/>
        <v>2.6369863013698631</v>
      </c>
      <c r="AN5" s="56">
        <f t="shared" si="16"/>
        <v>2.5684931506849313</v>
      </c>
      <c r="AO5" s="56">
        <f t="shared" si="16"/>
        <v>2.8082191780821919</v>
      </c>
      <c r="AP5" s="56">
        <f t="shared" si="16"/>
        <v>2.4657534246575343</v>
      </c>
      <c r="AQ5" s="56">
        <f t="shared" si="16"/>
        <v>2.2808219178082192</v>
      </c>
      <c r="AR5" s="56">
        <f t="shared" si="16"/>
        <v>2.2397260273972601</v>
      </c>
      <c r="AS5" s="56">
        <f t="shared" si="16"/>
        <v>2.5821917808219177</v>
      </c>
      <c r="AT5" s="56">
        <f t="shared" si="16"/>
        <v>2.7397260273972601</v>
      </c>
      <c r="AU5" s="56">
        <f t="shared" si="16"/>
        <v>2.4657534246575343</v>
      </c>
      <c r="AV5" s="56">
        <f t="shared" si="16"/>
        <v>2.5</v>
      </c>
      <c r="AW5" s="56">
        <f t="shared" si="16"/>
        <v>2.3904109589041096</v>
      </c>
      <c r="AX5" s="56">
        <f t="shared" si="16"/>
        <v>2.493150684931507</v>
      </c>
      <c r="AY5" s="56">
        <f t="shared" si="16"/>
        <v>2.1780821917808217</v>
      </c>
      <c r="AZ5" s="56">
        <f t="shared" si="16"/>
        <v>2.1438356164383561</v>
      </c>
      <c r="BA5" s="56">
        <f t="shared" si="16"/>
        <v>2.2465753424657535</v>
      </c>
      <c r="BB5" s="56">
        <f t="shared" si="16"/>
        <v>1.5205479452054795</v>
      </c>
      <c r="BC5" s="56">
        <f t="shared" si="16"/>
        <v>2.3835616438356166</v>
      </c>
      <c r="BD5" s="56">
        <f t="shared" si="16"/>
        <v>1.9726027397260273</v>
      </c>
      <c r="BE5" s="56">
        <f t="shared" si="16"/>
        <v>2.1301369863013697</v>
      </c>
      <c r="BF5" s="56">
        <f t="shared" si="16"/>
        <v>1.7808219178082192</v>
      </c>
      <c r="BG5" s="56">
        <f t="shared" si="16"/>
        <v>1.678082191780822</v>
      </c>
      <c r="BH5" s="56">
        <f t="shared" si="16"/>
        <v>1.8630136986301369</v>
      </c>
      <c r="BI5" s="56">
        <f t="shared" si="16"/>
        <v>2.0684931506849313</v>
      </c>
      <c r="BJ5" s="56">
        <f t="shared" si="16"/>
        <v>1.8630136986301369</v>
      </c>
      <c r="BK5" s="56">
        <f t="shared" si="16"/>
        <v>1.9794520547945205</v>
      </c>
      <c r="BL5" s="56">
        <f t="shared" si="16"/>
        <v>1.7465753424657535</v>
      </c>
      <c r="BM5" s="56">
        <f t="shared" si="16"/>
        <v>1.8767123287671232</v>
      </c>
      <c r="BN5" s="56">
        <f t="shared" ref="BN5:CS5" si="17">SUM(BN12:BN99)/73</f>
        <v>1.9794520547945205</v>
      </c>
      <c r="BO5" s="56">
        <f t="shared" si="17"/>
        <v>2</v>
      </c>
      <c r="BP5" s="56">
        <f t="shared" si="17"/>
        <v>2.1369863013698631</v>
      </c>
      <c r="BQ5" s="56">
        <f t="shared" si="17"/>
        <v>2.2945205479452055</v>
      </c>
      <c r="BR5" s="56">
        <f t="shared" si="17"/>
        <v>2.2397260273972601</v>
      </c>
      <c r="BS5" s="56">
        <f t="shared" si="17"/>
        <v>2.5684931506849313</v>
      </c>
      <c r="BT5" s="56">
        <f t="shared" si="17"/>
        <v>2.5890410958904111</v>
      </c>
      <c r="BU5" s="56">
        <f t="shared" si="17"/>
        <v>2.5342465753424657</v>
      </c>
      <c r="BV5" s="56">
        <f t="shared" si="17"/>
        <v>2.8287671232876712</v>
      </c>
      <c r="BW5" s="56">
        <f t="shared" si="17"/>
        <v>2.9726027397260273</v>
      </c>
      <c r="BX5" s="56">
        <f t="shared" si="17"/>
        <v>2.5616438356164384</v>
      </c>
      <c r="BY5" s="56">
        <f t="shared" si="17"/>
        <v>2.1438356164383561</v>
      </c>
      <c r="BZ5" s="56">
        <f t="shared" si="17"/>
        <v>2.1095890410958904</v>
      </c>
      <c r="CA5" s="56">
        <f t="shared" si="17"/>
        <v>2.1506849315068495</v>
      </c>
      <c r="CB5" s="56">
        <f t="shared" si="17"/>
        <v>1.9246575342465753</v>
      </c>
      <c r="CC5" s="56">
        <f t="shared" si="17"/>
        <v>1.6027397260273972</v>
      </c>
      <c r="CD5" s="56">
        <f t="shared" si="17"/>
        <v>1.7191780821917808</v>
      </c>
      <c r="CE5" s="56">
        <f t="shared" si="17"/>
        <v>1.904109589041096</v>
      </c>
      <c r="CF5" s="56">
        <f t="shared" si="17"/>
        <v>1.226027397260274</v>
      </c>
      <c r="CG5" s="56">
        <f t="shared" si="17"/>
        <v>1.8493150684931507</v>
      </c>
      <c r="CH5" s="56">
        <f t="shared" si="17"/>
        <v>1.8630136986301369</v>
      </c>
      <c r="CI5" s="56">
        <f t="shared" si="17"/>
        <v>2.0410958904109591</v>
      </c>
      <c r="CJ5" s="56">
        <f t="shared" si="17"/>
        <v>1.7123287671232876</v>
      </c>
      <c r="CK5" s="56">
        <f t="shared" si="17"/>
        <v>2.006849315068493</v>
      </c>
      <c r="CL5" s="56">
        <f t="shared" si="17"/>
        <v>1.678082191780822</v>
      </c>
      <c r="CM5" s="56">
        <f t="shared" si="17"/>
        <v>1.8287671232876712</v>
      </c>
      <c r="CN5" s="56">
        <f t="shared" si="17"/>
        <v>1.6369863013698631</v>
      </c>
      <c r="CO5" s="56">
        <f t="shared" si="17"/>
        <v>1.7328767123287672</v>
      </c>
      <c r="CP5" s="56">
        <f t="shared" si="17"/>
        <v>1.4452054794520548</v>
      </c>
      <c r="CQ5" s="56">
        <f t="shared" si="17"/>
        <v>1.9794520547945205</v>
      </c>
      <c r="CR5" s="56">
        <f t="shared" si="17"/>
        <v>2.4863013698630136</v>
      </c>
      <c r="CS5" s="56">
        <f t="shared" si="17"/>
        <v>1.8630136986301369</v>
      </c>
      <c r="CT5" s="56">
        <f t="shared" ref="CT5:DE5" si="18">SUM(CT12:CT99)/73</f>
        <v>2.3287671232876712</v>
      </c>
      <c r="CU5" s="56">
        <f t="shared" si="18"/>
        <v>2.1712328767123288</v>
      </c>
      <c r="CV5" s="56">
        <f t="shared" si="18"/>
        <v>2.1438356164383561</v>
      </c>
      <c r="CW5" s="56">
        <f t="shared" si="18"/>
        <v>1.8150684931506849</v>
      </c>
      <c r="CX5" s="56">
        <f t="shared" si="18"/>
        <v>1.7671232876712328</v>
      </c>
      <c r="CY5" s="56">
        <f t="shared" si="18"/>
        <v>1.7054794520547945</v>
      </c>
      <c r="CZ5" s="56">
        <f t="shared" si="18"/>
        <v>1.8561643835616439</v>
      </c>
      <c r="DA5" s="56">
        <f t="shared" si="18"/>
        <v>1.8698630136986301</v>
      </c>
      <c r="DB5" s="56">
        <f t="shared" si="18"/>
        <v>1.9315068493150684</v>
      </c>
      <c r="DC5" s="56">
        <f t="shared" si="18"/>
        <v>1.6849315068493151</v>
      </c>
      <c r="DD5" s="56">
        <f t="shared" si="18"/>
        <v>1.4931506849315068</v>
      </c>
      <c r="DE5" s="56">
        <f t="shared" si="18"/>
        <v>1.6301369863013699</v>
      </c>
      <c r="DF5" s="56">
        <f>SUM(DE12:DE99)/73</f>
        <v>1.6301369863013699</v>
      </c>
      <c r="DG5" s="56">
        <f t="shared" ref="DG5:EL5" si="19">SUM(DG12:DG99)/73</f>
        <v>1.5547945205479452</v>
      </c>
      <c r="DH5" s="56">
        <f t="shared" si="19"/>
        <v>1.8904109589041096</v>
      </c>
      <c r="DI5" s="56">
        <f t="shared" si="19"/>
        <v>1.9931506849315068</v>
      </c>
      <c r="DJ5" s="56">
        <f t="shared" si="19"/>
        <v>2.0410958904109591</v>
      </c>
      <c r="DK5" s="56">
        <f t="shared" si="19"/>
        <v>2.0342465753424657</v>
      </c>
      <c r="DL5" s="56">
        <f t="shared" si="19"/>
        <v>2.4178082191780823</v>
      </c>
      <c r="DM5" s="56">
        <f t="shared" si="19"/>
        <v>2.1506849315068495</v>
      </c>
      <c r="DN5" s="56">
        <f t="shared" si="19"/>
        <v>2.2808219178082192</v>
      </c>
      <c r="DO5" s="56">
        <f t="shared" si="19"/>
        <v>2.1369863013698631</v>
      </c>
      <c r="DP5" s="56">
        <f t="shared" si="19"/>
        <v>1.8835616438356164</v>
      </c>
      <c r="DQ5" s="56">
        <f t="shared" si="19"/>
        <v>2.1164383561643834</v>
      </c>
      <c r="DR5" s="56">
        <f t="shared" si="19"/>
        <v>2.5136986301369864</v>
      </c>
      <c r="DS5" s="56">
        <f t="shared" si="19"/>
        <v>2.404109589041096</v>
      </c>
      <c r="DT5" s="56">
        <f t="shared" si="19"/>
        <v>2.5547945205479454</v>
      </c>
      <c r="DU5" s="56">
        <f t="shared" si="19"/>
        <v>3</v>
      </c>
      <c r="DV5" s="56">
        <f t="shared" si="19"/>
        <v>2.7602739726027399</v>
      </c>
      <c r="DW5" s="56">
        <f t="shared" si="19"/>
        <v>2.8356164383561642</v>
      </c>
      <c r="DX5" s="56">
        <f t="shared" si="19"/>
        <v>3.0205479452054793</v>
      </c>
      <c r="DY5" s="56">
        <f t="shared" si="19"/>
        <v>3.1643835616438358</v>
      </c>
      <c r="DZ5" s="56">
        <f t="shared" si="19"/>
        <v>2.7808219178082192</v>
      </c>
      <c r="EA5" s="56">
        <f t="shared" si="19"/>
        <v>2.8972602739726026</v>
      </c>
      <c r="EB5" s="56">
        <f t="shared" si="19"/>
        <v>3.1506849315068495</v>
      </c>
      <c r="EC5" s="56">
        <f t="shared" si="19"/>
        <v>3.2534246575342465</v>
      </c>
      <c r="ED5" s="56">
        <f t="shared" si="19"/>
        <v>2.8698630136986303</v>
      </c>
      <c r="EE5" s="56">
        <f t="shared" si="19"/>
        <v>3.1575342465753424</v>
      </c>
      <c r="EF5" s="56">
        <f t="shared" si="19"/>
        <v>3.5821917808219177</v>
      </c>
      <c r="EG5" s="56">
        <f t="shared" si="19"/>
        <v>3.2054794520547945</v>
      </c>
      <c r="EH5" s="56">
        <f t="shared" si="19"/>
        <v>3.2191780821917808</v>
      </c>
      <c r="EI5" s="56">
        <f t="shared" si="19"/>
        <v>3.1986301369863015</v>
      </c>
      <c r="EJ5" s="56">
        <f t="shared" si="19"/>
        <v>2.9383561643835616</v>
      </c>
      <c r="EK5" s="56">
        <f t="shared" si="19"/>
        <v>3.0410958904109591</v>
      </c>
      <c r="EL5" s="56">
        <f t="shared" si="19"/>
        <v>3.1575342465753424</v>
      </c>
      <c r="EM5" s="56">
        <f t="shared" ref="EM5:FN5" si="20">SUM(EM12:EM99)/73</f>
        <v>3.1506849315068495</v>
      </c>
      <c r="EN5" s="56">
        <f t="shared" si="20"/>
        <v>3.2739726027397262</v>
      </c>
      <c r="EO5" s="56">
        <f t="shared" si="20"/>
        <v>3.3013698630136985</v>
      </c>
      <c r="EP5" s="56">
        <f t="shared" si="20"/>
        <v>3.047945205479452</v>
      </c>
      <c r="EQ5" s="56">
        <f t="shared" si="20"/>
        <v>3.1232876712328768</v>
      </c>
      <c r="ER5" s="56">
        <f t="shared" si="20"/>
        <v>2.8835616438356166</v>
      </c>
      <c r="ES5" s="56">
        <f t="shared" si="20"/>
        <v>2.7328767123287672</v>
      </c>
      <c r="ET5" s="56">
        <f t="shared" si="20"/>
        <v>2.7328767123287672</v>
      </c>
      <c r="EU5" s="56">
        <f t="shared" si="20"/>
        <v>2.6849315068493151</v>
      </c>
      <c r="EV5" s="56">
        <f t="shared" si="20"/>
        <v>2.6506849315068495</v>
      </c>
      <c r="EW5" s="56">
        <f t="shared" si="20"/>
        <v>2.3972602739726026</v>
      </c>
      <c r="EX5" s="56">
        <f t="shared" si="20"/>
        <v>2.7876712328767121</v>
      </c>
      <c r="EY5" s="56">
        <f t="shared" si="20"/>
        <v>2.8150684931506849</v>
      </c>
      <c r="EZ5" s="56">
        <f t="shared" si="20"/>
        <v>2.7397260273972601</v>
      </c>
      <c r="FA5" s="56">
        <f t="shared" si="20"/>
        <v>2.952054794520548</v>
      </c>
      <c r="FB5" s="56">
        <f t="shared" si="20"/>
        <v>2.9657534246575343</v>
      </c>
      <c r="FC5" s="56">
        <f t="shared" si="20"/>
        <v>2.8424657534246576</v>
      </c>
      <c r="FD5" s="56">
        <f t="shared" si="20"/>
        <v>3.1849315068493151</v>
      </c>
      <c r="FE5" s="56">
        <f t="shared" si="20"/>
        <v>2.5273972602739727</v>
      </c>
      <c r="FF5" s="56">
        <f t="shared" si="20"/>
        <v>2.5684931506849313</v>
      </c>
      <c r="FG5" s="56">
        <f t="shared" si="20"/>
        <v>2.8630136986301369</v>
      </c>
      <c r="FH5" s="56">
        <f t="shared" si="20"/>
        <v>2.7671232876712328</v>
      </c>
      <c r="FI5" s="56">
        <f t="shared" si="20"/>
        <v>2.7123287671232879</v>
      </c>
      <c r="FJ5" s="56">
        <f t="shared" si="20"/>
        <v>2.5821917808219177</v>
      </c>
      <c r="FK5" s="56">
        <f t="shared" si="20"/>
        <v>2.7671232876712328</v>
      </c>
      <c r="FL5" s="56">
        <f t="shared" si="20"/>
        <v>2.7808219178082192</v>
      </c>
      <c r="FM5" s="56">
        <f t="shared" si="20"/>
        <v>2.506849315068493</v>
      </c>
      <c r="FN5" s="56">
        <f t="shared" si="20"/>
        <v>2.595890410958904</v>
      </c>
      <c r="FO5" s="56">
        <f t="shared" ref="FO5:GT5" si="21">SUM(FO11:FO104)/73</f>
        <v>3.1986301369863015</v>
      </c>
      <c r="FP5" s="56">
        <f t="shared" si="21"/>
        <v>3.1780821917808217</v>
      </c>
      <c r="FQ5" s="56">
        <f t="shared" si="21"/>
        <v>2.1643835616438358</v>
      </c>
      <c r="FR5" s="56">
        <f t="shared" si="21"/>
        <v>2.5273972602739727</v>
      </c>
      <c r="FS5" s="56">
        <f t="shared" si="21"/>
        <v>2.7328767123287672</v>
      </c>
      <c r="FT5" s="56">
        <f t="shared" si="21"/>
        <v>2.6917808219178081</v>
      </c>
      <c r="FU5" s="56">
        <f t="shared" si="21"/>
        <v>2.8630136986301369</v>
      </c>
      <c r="FV5" s="56">
        <f t="shared" si="21"/>
        <v>2.8698630136986303</v>
      </c>
      <c r="FW5" s="56">
        <f t="shared" si="21"/>
        <v>3.0616438356164384</v>
      </c>
      <c r="FX5" s="56">
        <f t="shared" si="21"/>
        <v>3</v>
      </c>
      <c r="FY5" s="56">
        <f t="shared" si="21"/>
        <v>2.993150684931507</v>
      </c>
      <c r="FZ5" s="56">
        <f t="shared" si="21"/>
        <v>2.904109589041096</v>
      </c>
      <c r="GA5" s="56">
        <f t="shared" si="21"/>
        <v>3.0684931506849313</v>
      </c>
      <c r="GB5" s="56">
        <f t="shared" si="21"/>
        <v>3.1027397260273974</v>
      </c>
      <c r="GC5" s="56">
        <f t="shared" si="21"/>
        <v>2.6369863013698631</v>
      </c>
      <c r="GD5" s="56">
        <f t="shared" si="21"/>
        <v>2.6575342465753424</v>
      </c>
      <c r="GE5" s="56">
        <f t="shared" si="21"/>
        <v>2.6917808219178081</v>
      </c>
      <c r="GF5" s="56">
        <f t="shared" si="21"/>
        <v>3.0205479452054793</v>
      </c>
      <c r="GG5" s="56">
        <f t="shared" si="21"/>
        <v>3.1301369863013697</v>
      </c>
      <c r="GH5" s="56">
        <f t="shared" si="21"/>
        <v>2.9726027397260273</v>
      </c>
      <c r="GI5" s="56">
        <f t="shared" si="21"/>
        <v>2.8356164383561642</v>
      </c>
      <c r="GJ5" s="56">
        <f t="shared" si="21"/>
        <v>2.9383561643835616</v>
      </c>
      <c r="GK5" s="56">
        <f t="shared" si="21"/>
        <v>3.3219178082191783</v>
      </c>
      <c r="GL5" s="56">
        <f t="shared" si="21"/>
        <v>3.2054794520547945</v>
      </c>
      <c r="GM5" s="56">
        <f t="shared" si="21"/>
        <v>3.1849315068493151</v>
      </c>
      <c r="GN5" s="56">
        <f t="shared" si="21"/>
        <v>3.0136986301369864</v>
      </c>
      <c r="GO5" s="56">
        <f t="shared" si="21"/>
        <v>3.1164383561643834</v>
      </c>
      <c r="GP5" s="56">
        <f t="shared" si="21"/>
        <v>3.2945205479452055</v>
      </c>
      <c r="GQ5" s="56">
        <f t="shared" si="21"/>
        <v>3.5753424657534247</v>
      </c>
      <c r="GR5" s="56">
        <f t="shared" si="21"/>
        <v>3.6986301369863015</v>
      </c>
      <c r="GS5" s="56">
        <f t="shared" si="21"/>
        <v>3.7534246575342465</v>
      </c>
      <c r="GT5" s="56">
        <f t="shared" si="21"/>
        <v>2.7808219178082192</v>
      </c>
      <c r="GU5" s="56">
        <f t="shared" ref="GU5:HV5" si="22">SUM(GU11:GU104)/73</f>
        <v>2.7534246575342465</v>
      </c>
      <c r="GV5" s="56">
        <f t="shared" si="22"/>
        <v>2.7849315068493152</v>
      </c>
      <c r="GW5" s="56">
        <f t="shared" si="22"/>
        <v>2.5410958904109591</v>
      </c>
      <c r="GX5" s="56">
        <f t="shared" si="22"/>
        <v>2.7534246575342465</v>
      </c>
      <c r="GY5" s="56">
        <f t="shared" si="22"/>
        <v>2.7534246575342465</v>
      </c>
      <c r="GZ5" s="56">
        <f t="shared" si="22"/>
        <v>2.9657534246575343</v>
      </c>
      <c r="HA5" s="56">
        <f t="shared" si="22"/>
        <v>2.9178082191780823</v>
      </c>
      <c r="HB5" s="56">
        <f t="shared" si="22"/>
        <v>2.9246575342465753</v>
      </c>
      <c r="HC5" s="56">
        <f t="shared" si="22"/>
        <v>2.7671232876712328</v>
      </c>
      <c r="HD5" s="56">
        <f t="shared" si="22"/>
        <v>2.9315068493150687</v>
      </c>
      <c r="HE5" s="56">
        <f t="shared" si="22"/>
        <v>2.9383561643835616</v>
      </c>
      <c r="HF5" s="56">
        <f t="shared" si="22"/>
        <v>2.952054794520548</v>
      </c>
      <c r="HG5" s="56">
        <f t="shared" si="22"/>
        <v>2.904109589041096</v>
      </c>
      <c r="HH5" s="56">
        <f t="shared" si="22"/>
        <v>2.993150684931507</v>
      </c>
      <c r="HI5" s="56">
        <f t="shared" si="22"/>
        <v>2.8013698630136985</v>
      </c>
      <c r="HJ5" s="56">
        <f t="shared" si="22"/>
        <v>2.9657534246575343</v>
      </c>
      <c r="HK5" s="56">
        <f t="shared" si="22"/>
        <v>2.8972602739726026</v>
      </c>
      <c r="HL5" s="56">
        <f t="shared" si="22"/>
        <v>2.7260273972602738</v>
      </c>
      <c r="HM5" s="56">
        <f t="shared" si="22"/>
        <v>2.4794520547945207</v>
      </c>
      <c r="HN5" s="56">
        <f t="shared" si="22"/>
        <v>2.6369863013698631</v>
      </c>
      <c r="HO5" s="56">
        <f t="shared" si="22"/>
        <v>2.7739726027397262</v>
      </c>
      <c r="HP5" s="56">
        <f t="shared" si="22"/>
        <v>2.7191780821917808</v>
      </c>
      <c r="HQ5" s="56">
        <f t="shared" si="22"/>
        <v>2.4863013698630136</v>
      </c>
      <c r="HR5" s="56">
        <f t="shared" si="22"/>
        <v>2.7945205479452055</v>
      </c>
      <c r="HS5" s="56">
        <f t="shared" si="22"/>
        <v>2.6643835616438358</v>
      </c>
      <c r="HT5" s="56">
        <f t="shared" si="22"/>
        <v>2.4726027397260273</v>
      </c>
      <c r="HU5" s="56">
        <f t="shared" si="22"/>
        <v>3.0273972602739727</v>
      </c>
      <c r="HV5" s="56">
        <f t="shared" si="22"/>
        <v>2.5</v>
      </c>
      <c r="HW5" s="56">
        <f t="shared" ref="HW5:IB5" si="23">SUM(HW11:HW104)/73</f>
        <v>2.2739726027397262</v>
      </c>
      <c r="HX5" s="56">
        <f t="shared" si="23"/>
        <v>2.5205479452054793</v>
      </c>
      <c r="HY5" s="56">
        <f t="shared" si="23"/>
        <v>2.6301369863013697</v>
      </c>
      <c r="HZ5" s="56">
        <f t="shared" si="23"/>
        <v>2.5753424657534247</v>
      </c>
      <c r="IA5" s="56">
        <f t="shared" si="23"/>
        <v>2.6506849315068495</v>
      </c>
      <c r="IB5" s="56">
        <f t="shared" si="23"/>
        <v>2.4178082191780823</v>
      </c>
      <c r="IC5" s="56">
        <f t="shared" ref="IC5:IJ5" si="24">SUM(IC11:IC104)/73</f>
        <v>2.4424657534246577</v>
      </c>
      <c r="ID5" s="56">
        <f t="shared" si="24"/>
        <v>2.6452054794520548</v>
      </c>
      <c r="IE5" s="56">
        <f t="shared" si="24"/>
        <v>2.6506849315068495</v>
      </c>
      <c r="IF5" s="56">
        <f t="shared" si="24"/>
        <v>2.3424657534246576</v>
      </c>
      <c r="IG5" s="56">
        <f t="shared" si="24"/>
        <v>2.9726027397260273</v>
      </c>
      <c r="IH5" s="56">
        <f t="shared" si="24"/>
        <v>2.904109589041096</v>
      </c>
      <c r="II5" s="56">
        <f t="shared" si="24"/>
        <v>2.1821917808219178</v>
      </c>
      <c r="IJ5" s="56">
        <f t="shared" si="24"/>
        <v>2.952054794520548</v>
      </c>
      <c r="IK5" s="56">
        <f>SUM(IK11:IK104)/73</f>
        <v>3.2876712328767121</v>
      </c>
      <c r="IL5" s="56">
        <f t="shared" ref="IL5:IQ5" si="25">SUM(IL11:IL104)/73</f>
        <v>2.2534246575342465</v>
      </c>
      <c r="IM5" s="56">
        <f t="shared" si="25"/>
        <v>2.1849315068493151</v>
      </c>
      <c r="IN5" s="56">
        <f t="shared" si="25"/>
        <v>3.0890410958904111</v>
      </c>
      <c r="IO5" s="56">
        <f t="shared" si="25"/>
        <v>2.3698630136986303</v>
      </c>
      <c r="IP5" s="56">
        <f t="shared" si="25"/>
        <v>1.9246575342465753</v>
      </c>
      <c r="IQ5" s="56">
        <f t="shared" si="25"/>
        <v>1.7465753424657535</v>
      </c>
      <c r="IR5" s="56">
        <f t="shared" ref="IR5:JH5" si="26">SUM(IR11:IR104)/73</f>
        <v>2.4452054794520546</v>
      </c>
      <c r="IS5" s="56">
        <f t="shared" si="26"/>
        <v>1.6575342465753424</v>
      </c>
      <c r="IT5" s="56">
        <f t="shared" si="26"/>
        <v>2.4178082191780823</v>
      </c>
      <c r="IU5" s="56">
        <f t="shared" si="26"/>
        <v>1.7397260273972603</v>
      </c>
      <c r="IV5" s="56">
        <f t="shared" si="26"/>
        <v>1.7328767123287672</v>
      </c>
      <c r="IW5" s="56">
        <f t="shared" si="26"/>
        <v>1.9109589041095891</v>
      </c>
      <c r="IX5" s="56">
        <f t="shared" si="26"/>
        <v>1.6301369863013699</v>
      </c>
      <c r="IY5" s="56">
        <f t="shared" si="26"/>
        <v>1.726027397260274</v>
      </c>
      <c r="IZ5" s="56">
        <f t="shared" si="26"/>
        <v>2.1917808219178081</v>
      </c>
      <c r="JA5" s="56">
        <f t="shared" si="26"/>
        <v>2.5547945205479454</v>
      </c>
      <c r="JB5" s="56">
        <f t="shared" si="26"/>
        <v>2.7876712328767121</v>
      </c>
      <c r="JC5" s="56">
        <f t="shared" si="26"/>
        <v>2.2465753424657535</v>
      </c>
      <c r="JD5" s="56">
        <f t="shared" si="26"/>
        <v>2.5410958904109591</v>
      </c>
      <c r="JE5" s="56">
        <f t="shared" si="26"/>
        <v>2.0821917808219177</v>
      </c>
      <c r="JF5" s="56">
        <f t="shared" si="26"/>
        <v>2.0684931506849313</v>
      </c>
      <c r="JG5" s="56">
        <f t="shared" si="26"/>
        <v>2.1369863013698631</v>
      </c>
      <c r="JH5" s="56">
        <f t="shared" si="26"/>
        <v>1.8835616438356164</v>
      </c>
      <c r="JI5" s="56">
        <f t="shared" ref="JI5:JN5" si="27">SUM(JI11:JI104)/73</f>
        <v>1.9383561643835616</v>
      </c>
      <c r="JJ5" s="56">
        <f t="shared" si="27"/>
        <v>2.1849315068493151</v>
      </c>
      <c r="JK5" s="56">
        <f t="shared" si="27"/>
        <v>2.3630136986301369</v>
      </c>
      <c r="JL5" s="56">
        <f t="shared" si="27"/>
        <v>2.4178082191780823</v>
      </c>
      <c r="JM5" s="56">
        <f t="shared" si="27"/>
        <v>2.1986301369863015</v>
      </c>
      <c r="JN5" s="56">
        <f t="shared" si="27"/>
        <v>1.904109589041096</v>
      </c>
      <c r="JO5" s="56">
        <f t="shared" ref="JO5:JP5" si="28">SUM(JO11:JO104)/73</f>
        <v>1.8698630136986301</v>
      </c>
      <c r="JP5" s="56">
        <f t="shared" si="28"/>
        <v>2.0342465753424657</v>
      </c>
      <c r="JQ5" s="56">
        <f t="shared" ref="JQ5" si="29">SUM(JQ11:JQ104)/73</f>
        <v>2.2534246575342465</v>
      </c>
      <c r="JR5" s="145">
        <f>JQ5-JP5</f>
        <v>0.21917808219178081</v>
      </c>
    </row>
    <row r="6" spans="1:281" s="56" customFormat="1" ht="40.5">
      <c r="A6" s="50"/>
      <c r="JR6" s="146" t="s">
        <v>619</v>
      </c>
      <c r="JS6" s="153" t="s">
        <v>1158</v>
      </c>
      <c r="JT6" s="147" t="s">
        <v>616</v>
      </c>
      <c r="JU6" s="148" t="s">
        <v>1159</v>
      </c>
    </row>
    <row r="7" spans="1:281" s="164" customFormat="1" ht="13.5">
      <c r="A7" s="331" t="s">
        <v>620</v>
      </c>
      <c r="JR7" s="338"/>
      <c r="JS7" s="339"/>
      <c r="JT7" s="163"/>
    </row>
    <row r="8" spans="1:281" s="322" customFormat="1" ht="15">
      <c r="A8" s="320" t="s">
        <v>17</v>
      </c>
      <c r="B8" s="327">
        <v>0.5</v>
      </c>
      <c r="C8" s="327">
        <v>0.5</v>
      </c>
      <c r="D8" s="327">
        <v>0.5</v>
      </c>
      <c r="E8" s="327">
        <v>0.5</v>
      </c>
      <c r="F8" s="327">
        <v>0.5</v>
      </c>
      <c r="G8" s="327">
        <v>3</v>
      </c>
      <c r="H8" s="327">
        <v>3</v>
      </c>
      <c r="I8" s="327">
        <v>2</v>
      </c>
      <c r="J8" s="327">
        <v>0.5</v>
      </c>
      <c r="K8" s="327">
        <v>0.5</v>
      </c>
      <c r="L8" s="327">
        <v>1</v>
      </c>
      <c r="M8" s="327">
        <v>1</v>
      </c>
      <c r="N8" s="327">
        <v>0.5</v>
      </c>
      <c r="O8" s="327">
        <v>3</v>
      </c>
      <c r="P8" s="327">
        <v>3</v>
      </c>
      <c r="Q8" s="327">
        <v>3</v>
      </c>
      <c r="R8" s="327">
        <v>3</v>
      </c>
      <c r="S8" s="327">
        <v>3</v>
      </c>
      <c r="T8" s="327">
        <v>3</v>
      </c>
      <c r="U8" s="327">
        <v>3</v>
      </c>
      <c r="V8" s="327">
        <v>3</v>
      </c>
      <c r="W8" s="327">
        <v>3</v>
      </c>
      <c r="X8" s="327">
        <v>3</v>
      </c>
      <c r="Y8" s="327">
        <v>3</v>
      </c>
      <c r="Z8" s="327">
        <v>3</v>
      </c>
      <c r="AA8" s="327">
        <v>3</v>
      </c>
      <c r="AB8" s="327">
        <v>3</v>
      </c>
      <c r="AC8" s="327">
        <v>3</v>
      </c>
      <c r="AD8" s="327">
        <v>0.5</v>
      </c>
      <c r="AE8" s="327">
        <v>0.5</v>
      </c>
      <c r="AF8" s="327">
        <v>0.5</v>
      </c>
      <c r="AG8" s="327">
        <v>0</v>
      </c>
      <c r="AH8" s="327">
        <v>0</v>
      </c>
      <c r="AI8" s="327">
        <v>2</v>
      </c>
      <c r="AJ8" s="327">
        <v>2</v>
      </c>
      <c r="AK8" s="327">
        <v>2</v>
      </c>
      <c r="AL8" s="327">
        <v>0</v>
      </c>
      <c r="AM8" s="327">
        <v>0</v>
      </c>
      <c r="AN8" s="327">
        <v>0</v>
      </c>
      <c r="AO8" s="327">
        <v>0</v>
      </c>
      <c r="AP8" s="327">
        <v>0</v>
      </c>
      <c r="AQ8" s="327">
        <v>0</v>
      </c>
      <c r="AR8" s="327">
        <v>0</v>
      </c>
      <c r="AS8" s="327">
        <v>0</v>
      </c>
      <c r="AT8" s="327">
        <v>0</v>
      </c>
      <c r="AU8" s="327">
        <v>0</v>
      </c>
      <c r="AV8" s="327">
        <v>0</v>
      </c>
      <c r="AW8" s="327">
        <v>0</v>
      </c>
      <c r="AX8" s="327">
        <v>0</v>
      </c>
      <c r="AY8" s="327">
        <v>0</v>
      </c>
      <c r="AZ8" s="327">
        <v>0</v>
      </c>
      <c r="BA8" s="327">
        <v>0</v>
      </c>
      <c r="BB8" s="327">
        <v>0</v>
      </c>
      <c r="BC8" s="327">
        <v>0</v>
      </c>
      <c r="BD8" s="327">
        <v>0</v>
      </c>
      <c r="BE8" s="327">
        <v>0</v>
      </c>
      <c r="BF8" s="327">
        <v>0</v>
      </c>
      <c r="BG8" s="327">
        <v>0</v>
      </c>
      <c r="BH8" s="327">
        <v>0</v>
      </c>
      <c r="BI8" s="327">
        <v>0</v>
      </c>
      <c r="BJ8" s="327">
        <v>0</v>
      </c>
      <c r="BK8" s="327">
        <v>0</v>
      </c>
      <c r="BL8" s="327">
        <v>0</v>
      </c>
      <c r="BM8" s="327">
        <v>0</v>
      </c>
      <c r="BN8" s="327">
        <v>0</v>
      </c>
      <c r="BO8" s="327">
        <v>0</v>
      </c>
      <c r="BP8" s="327">
        <v>0</v>
      </c>
      <c r="BQ8" s="327">
        <v>0</v>
      </c>
      <c r="BR8" s="327">
        <v>0</v>
      </c>
      <c r="BS8" s="327">
        <v>0</v>
      </c>
      <c r="BT8" s="327">
        <v>0</v>
      </c>
      <c r="BU8" s="327">
        <v>0</v>
      </c>
      <c r="BV8" s="327">
        <v>0</v>
      </c>
      <c r="BW8" s="327">
        <v>0</v>
      </c>
      <c r="BX8" s="327">
        <v>0</v>
      </c>
      <c r="BY8" s="327">
        <v>0</v>
      </c>
      <c r="BZ8" s="327">
        <v>0</v>
      </c>
      <c r="CA8" s="327">
        <v>0</v>
      </c>
      <c r="CB8" s="327">
        <v>0</v>
      </c>
      <c r="CC8" s="327">
        <v>0</v>
      </c>
      <c r="CD8" s="327">
        <v>0</v>
      </c>
      <c r="CE8" s="327">
        <v>0</v>
      </c>
      <c r="CF8" s="327">
        <v>0</v>
      </c>
      <c r="CG8" s="327">
        <v>0</v>
      </c>
      <c r="CH8" s="327">
        <v>0</v>
      </c>
      <c r="CI8" s="327">
        <v>0</v>
      </c>
      <c r="CJ8" s="327">
        <v>0</v>
      </c>
      <c r="CK8" s="327">
        <v>0</v>
      </c>
      <c r="CL8" s="327">
        <v>0</v>
      </c>
      <c r="CM8" s="327">
        <v>1</v>
      </c>
      <c r="CN8" s="327">
        <v>1</v>
      </c>
      <c r="CO8" s="327">
        <v>1</v>
      </c>
      <c r="CP8" s="327">
        <v>1</v>
      </c>
      <c r="CQ8" s="327">
        <v>1</v>
      </c>
      <c r="CR8" s="327">
        <v>2</v>
      </c>
      <c r="CS8" s="327">
        <v>2</v>
      </c>
      <c r="CT8" s="327">
        <v>2</v>
      </c>
      <c r="CU8" s="327">
        <v>1</v>
      </c>
      <c r="CV8" s="327">
        <v>1</v>
      </c>
      <c r="CW8" s="327">
        <v>1</v>
      </c>
      <c r="CX8" s="327">
        <v>1</v>
      </c>
      <c r="CY8" s="327">
        <v>1</v>
      </c>
      <c r="CZ8" s="327">
        <v>1</v>
      </c>
      <c r="DA8" s="327">
        <v>1</v>
      </c>
      <c r="DB8" s="327">
        <v>1</v>
      </c>
      <c r="DC8" s="327">
        <v>4.5</v>
      </c>
      <c r="DD8" s="327">
        <v>1</v>
      </c>
      <c r="DE8" s="327">
        <v>1.5</v>
      </c>
      <c r="DF8" s="327">
        <v>1.5</v>
      </c>
      <c r="DG8" s="327">
        <v>1.5</v>
      </c>
      <c r="DH8" s="327">
        <v>1.5</v>
      </c>
      <c r="DI8" s="327">
        <v>1.5</v>
      </c>
      <c r="DJ8" s="327">
        <v>1.5</v>
      </c>
      <c r="DK8" s="327">
        <v>1.5</v>
      </c>
      <c r="DL8" s="327">
        <v>1.5</v>
      </c>
      <c r="DM8" s="327">
        <v>1.5</v>
      </c>
      <c r="DN8" s="327">
        <v>1.5</v>
      </c>
      <c r="DO8" s="327">
        <v>1.5</v>
      </c>
      <c r="DP8" s="327">
        <v>1.5</v>
      </c>
      <c r="DQ8" s="327">
        <v>1.5</v>
      </c>
      <c r="DR8" s="327">
        <v>1.5</v>
      </c>
      <c r="DS8" s="327">
        <v>1.5</v>
      </c>
      <c r="DT8" s="327">
        <v>1.5</v>
      </c>
      <c r="DU8" s="327">
        <v>1.5</v>
      </c>
      <c r="DV8" s="327">
        <v>1.5</v>
      </c>
      <c r="DW8" s="327">
        <v>1.5</v>
      </c>
      <c r="DX8" s="327">
        <v>1.5</v>
      </c>
      <c r="DY8" s="327">
        <v>1.5</v>
      </c>
      <c r="DZ8" s="327">
        <v>1.5</v>
      </c>
      <c r="EA8" s="327">
        <v>1.5</v>
      </c>
      <c r="EB8" s="327">
        <v>1.5</v>
      </c>
      <c r="EC8" s="327">
        <v>1.5</v>
      </c>
      <c r="ED8" s="327">
        <v>1.5</v>
      </c>
      <c r="EE8" s="327">
        <v>1.5</v>
      </c>
      <c r="EF8" s="327">
        <v>1.5</v>
      </c>
      <c r="EG8" s="327">
        <v>1.5</v>
      </c>
      <c r="EH8" s="327">
        <v>1.5</v>
      </c>
      <c r="EI8" s="327">
        <v>1.5</v>
      </c>
      <c r="EJ8" s="327">
        <v>1.5</v>
      </c>
      <c r="EK8" s="327">
        <v>1.5</v>
      </c>
      <c r="EL8" s="327">
        <v>1.5</v>
      </c>
      <c r="EM8" s="327">
        <v>1.5</v>
      </c>
      <c r="EN8" s="327">
        <v>1.5</v>
      </c>
      <c r="EO8" s="327">
        <v>1.5</v>
      </c>
      <c r="EP8" s="327">
        <v>1.5</v>
      </c>
      <c r="EQ8" s="327">
        <v>1.5</v>
      </c>
      <c r="ER8" s="327">
        <v>1.5</v>
      </c>
      <c r="ES8" s="327">
        <v>1.5</v>
      </c>
      <c r="ET8" s="327">
        <v>1.5</v>
      </c>
      <c r="EU8" s="327">
        <v>1.5</v>
      </c>
      <c r="EV8" s="327">
        <v>1.5</v>
      </c>
      <c r="EW8" s="327">
        <v>1.5</v>
      </c>
      <c r="EX8" s="327">
        <v>1.5</v>
      </c>
      <c r="EY8" s="327">
        <v>1.5</v>
      </c>
      <c r="EZ8" s="327">
        <v>1.5</v>
      </c>
      <c r="FA8" s="327">
        <v>1.5</v>
      </c>
      <c r="FB8" s="327">
        <v>1.5</v>
      </c>
      <c r="FC8" s="327">
        <v>3</v>
      </c>
      <c r="FD8" s="327">
        <v>3</v>
      </c>
      <c r="FE8" s="327">
        <v>1.5</v>
      </c>
      <c r="FF8" s="327">
        <v>1.5</v>
      </c>
      <c r="FG8" s="327">
        <v>1.5</v>
      </c>
      <c r="FH8" s="327">
        <v>1.5</v>
      </c>
      <c r="FI8" s="327">
        <v>1.5</v>
      </c>
      <c r="FJ8" s="327">
        <v>1.5</v>
      </c>
      <c r="FK8" s="327">
        <v>1.5</v>
      </c>
      <c r="FL8" s="327">
        <v>1.5</v>
      </c>
      <c r="FM8" s="327">
        <v>1.5</v>
      </c>
      <c r="FN8" s="327">
        <v>1.5</v>
      </c>
      <c r="FO8" s="327">
        <v>1.5</v>
      </c>
      <c r="FP8" s="327">
        <v>1.5</v>
      </c>
      <c r="FQ8" s="327">
        <v>1.5</v>
      </c>
      <c r="FR8" s="327">
        <v>2.5</v>
      </c>
      <c r="FS8" s="327">
        <v>2.5</v>
      </c>
      <c r="FT8" s="327">
        <v>2.5</v>
      </c>
      <c r="FU8" s="327">
        <v>2.5</v>
      </c>
      <c r="FV8" s="327">
        <v>2.5</v>
      </c>
      <c r="FW8" s="327">
        <v>1.5</v>
      </c>
      <c r="FX8" s="327">
        <v>1.5</v>
      </c>
      <c r="FY8" s="327">
        <v>3</v>
      </c>
      <c r="FZ8" s="327">
        <v>3</v>
      </c>
      <c r="GA8" s="327">
        <v>1.5</v>
      </c>
      <c r="GB8" s="327">
        <v>1.5</v>
      </c>
      <c r="GC8" s="327">
        <v>1</v>
      </c>
      <c r="GD8" s="327">
        <v>1</v>
      </c>
      <c r="GE8" s="327">
        <v>1.5</v>
      </c>
      <c r="GF8" s="327">
        <v>1.5</v>
      </c>
      <c r="GG8" s="327">
        <v>1</v>
      </c>
      <c r="GH8" s="327">
        <v>1</v>
      </c>
      <c r="GI8" s="327">
        <v>1</v>
      </c>
      <c r="GJ8" s="327">
        <v>1</v>
      </c>
      <c r="GK8" s="327">
        <v>1</v>
      </c>
      <c r="GL8" s="327">
        <v>1</v>
      </c>
      <c r="GM8" s="327">
        <v>1</v>
      </c>
      <c r="GN8" s="327">
        <v>1</v>
      </c>
      <c r="GO8" s="327">
        <v>1</v>
      </c>
      <c r="GP8" s="327">
        <v>1</v>
      </c>
      <c r="GQ8" s="327">
        <v>5.5</v>
      </c>
      <c r="GR8" s="327">
        <v>4.5</v>
      </c>
      <c r="GS8" s="327">
        <v>2.5</v>
      </c>
      <c r="GT8" s="327">
        <v>1.5</v>
      </c>
      <c r="GU8" s="327">
        <v>1.5</v>
      </c>
      <c r="GV8" s="327">
        <v>1.5</v>
      </c>
      <c r="GW8" s="327">
        <v>2.5</v>
      </c>
      <c r="GX8" s="327">
        <v>2.5</v>
      </c>
      <c r="GY8" s="327">
        <v>2.5</v>
      </c>
      <c r="GZ8" s="327">
        <v>2.5</v>
      </c>
      <c r="HA8" s="327">
        <v>2.5</v>
      </c>
      <c r="HB8" s="327">
        <v>3.5</v>
      </c>
      <c r="HC8" s="327">
        <v>1.5</v>
      </c>
      <c r="HD8" s="327">
        <v>1.5</v>
      </c>
      <c r="HE8" s="327">
        <v>2</v>
      </c>
      <c r="HF8" s="327">
        <v>2.5</v>
      </c>
      <c r="HG8" s="327">
        <v>2.5</v>
      </c>
      <c r="HH8" s="327">
        <v>1.5</v>
      </c>
      <c r="HI8" s="327">
        <v>1.5</v>
      </c>
      <c r="HJ8" s="327">
        <v>1.5</v>
      </c>
      <c r="HK8" s="327">
        <v>2</v>
      </c>
      <c r="HL8" s="327">
        <v>1.5</v>
      </c>
      <c r="HM8" s="327">
        <v>1.5</v>
      </c>
      <c r="HN8" s="327">
        <v>2.5</v>
      </c>
      <c r="HO8" s="327">
        <v>2</v>
      </c>
      <c r="HP8" s="327">
        <v>2</v>
      </c>
      <c r="HQ8" s="327">
        <v>3.5</v>
      </c>
      <c r="HR8" s="327">
        <v>3.5</v>
      </c>
      <c r="HS8" s="327">
        <v>3.5</v>
      </c>
      <c r="HT8" s="327">
        <v>5</v>
      </c>
      <c r="HU8" s="327">
        <v>4.5</v>
      </c>
      <c r="HV8" s="327">
        <v>2</v>
      </c>
      <c r="HW8" s="327">
        <v>2</v>
      </c>
      <c r="HX8" s="327">
        <v>2</v>
      </c>
      <c r="HY8" s="327">
        <v>3.5</v>
      </c>
      <c r="HZ8" s="327">
        <v>2.5</v>
      </c>
      <c r="IA8" s="327">
        <v>2.5</v>
      </c>
      <c r="IB8" s="327">
        <v>1.5</v>
      </c>
      <c r="IC8" s="327">
        <v>1.5</v>
      </c>
      <c r="ID8" s="327">
        <v>1.5</v>
      </c>
      <c r="IE8" s="327">
        <v>1.5</v>
      </c>
      <c r="IF8" s="327">
        <v>1.5</v>
      </c>
      <c r="IG8" s="327">
        <v>1.5</v>
      </c>
      <c r="IH8" s="327">
        <v>1.5</v>
      </c>
      <c r="II8" s="327">
        <v>1.5</v>
      </c>
      <c r="IJ8" s="327">
        <v>1.5</v>
      </c>
      <c r="IK8" s="327">
        <v>1.5</v>
      </c>
      <c r="IL8" s="327">
        <v>1.5</v>
      </c>
      <c r="IM8" s="327">
        <v>1.5</v>
      </c>
      <c r="IN8" s="327">
        <v>1.5</v>
      </c>
      <c r="IO8" s="327">
        <v>1.5</v>
      </c>
      <c r="IP8" s="327">
        <v>1.5</v>
      </c>
      <c r="IQ8" s="327">
        <v>1.5</v>
      </c>
      <c r="IR8" s="345">
        <v>1.5</v>
      </c>
      <c r="IS8" s="327">
        <v>1.5</v>
      </c>
      <c r="IT8" s="327">
        <v>1.5</v>
      </c>
      <c r="IU8" s="327">
        <v>1.5</v>
      </c>
      <c r="IV8" s="327">
        <v>1.5</v>
      </c>
      <c r="IW8" s="327">
        <v>1.5</v>
      </c>
      <c r="IX8" s="327">
        <v>1.5</v>
      </c>
      <c r="IY8" s="327">
        <v>1.5</v>
      </c>
      <c r="IZ8" s="327">
        <v>1.5</v>
      </c>
      <c r="JA8" s="327">
        <v>1.5</v>
      </c>
      <c r="JB8" s="327">
        <v>1.5</v>
      </c>
      <c r="JC8" s="327">
        <v>1.5</v>
      </c>
      <c r="JD8" s="327">
        <v>1.5</v>
      </c>
      <c r="JE8" s="327">
        <v>1.5</v>
      </c>
      <c r="JF8" s="327">
        <v>1.5</v>
      </c>
      <c r="JG8" s="327">
        <v>1.5</v>
      </c>
      <c r="JH8" s="327">
        <v>1.5</v>
      </c>
      <c r="JI8" s="327">
        <v>1.5</v>
      </c>
      <c r="JJ8" s="327">
        <v>1.5</v>
      </c>
      <c r="JK8" s="327">
        <v>1.5</v>
      </c>
      <c r="JL8" s="327">
        <v>1.5</v>
      </c>
      <c r="JM8" s="327">
        <v>1.5</v>
      </c>
      <c r="JN8" s="327">
        <v>1.5</v>
      </c>
      <c r="JO8" s="327">
        <v>1.5</v>
      </c>
      <c r="JP8" s="327">
        <v>1.5</v>
      </c>
      <c r="JQ8" s="327">
        <v>1.5</v>
      </c>
      <c r="JR8" s="309">
        <f>SUM(JQ8:JQ9)/2</f>
        <v>1.5</v>
      </c>
    </row>
    <row r="9" spans="1:281" s="154" customFormat="1" ht="13.5">
      <c r="A9" s="316" t="s">
        <v>19</v>
      </c>
      <c r="B9" s="267">
        <v>0.5</v>
      </c>
      <c r="C9" s="267">
        <v>0.5</v>
      </c>
      <c r="D9" s="267">
        <v>0.5</v>
      </c>
      <c r="E9" s="267">
        <v>0.5</v>
      </c>
      <c r="F9" s="267">
        <v>0.5</v>
      </c>
      <c r="G9" s="267">
        <v>3</v>
      </c>
      <c r="H9" s="267">
        <v>3</v>
      </c>
      <c r="I9" s="267">
        <v>2.5</v>
      </c>
      <c r="J9" s="267">
        <v>0.5</v>
      </c>
      <c r="K9" s="267">
        <v>0.5</v>
      </c>
      <c r="L9" s="267">
        <v>1</v>
      </c>
      <c r="M9" s="267">
        <v>1</v>
      </c>
      <c r="N9" s="267">
        <v>1.5</v>
      </c>
      <c r="O9" s="267">
        <v>3.5</v>
      </c>
      <c r="P9" s="267">
        <v>3.5</v>
      </c>
      <c r="Q9" s="267">
        <v>3.5</v>
      </c>
      <c r="R9" s="267">
        <v>3.5</v>
      </c>
      <c r="S9" s="267">
        <v>3.5</v>
      </c>
      <c r="T9" s="267">
        <v>3.5</v>
      </c>
      <c r="U9" s="267">
        <v>3.5</v>
      </c>
      <c r="V9" s="267">
        <v>3.5</v>
      </c>
      <c r="W9" s="267">
        <v>3.5</v>
      </c>
      <c r="X9" s="267">
        <v>3.5</v>
      </c>
      <c r="Y9" s="267">
        <v>3.5</v>
      </c>
      <c r="Z9" s="267">
        <v>3.5</v>
      </c>
      <c r="AA9" s="267">
        <v>3.5</v>
      </c>
      <c r="AB9" s="267">
        <v>3.5</v>
      </c>
      <c r="AC9" s="267">
        <v>3.5</v>
      </c>
      <c r="AD9" s="267">
        <v>0.5</v>
      </c>
      <c r="AE9" s="267">
        <v>0.5</v>
      </c>
      <c r="AF9" s="267">
        <v>0.5</v>
      </c>
      <c r="AG9" s="267">
        <v>0</v>
      </c>
      <c r="AH9" s="267">
        <v>0</v>
      </c>
      <c r="AI9" s="267">
        <v>1.5</v>
      </c>
      <c r="AJ9" s="267">
        <v>1.5</v>
      </c>
      <c r="AK9" s="267">
        <v>1.5</v>
      </c>
      <c r="AL9" s="267">
        <v>0.5</v>
      </c>
      <c r="AM9" s="267">
        <v>0.5</v>
      </c>
      <c r="AN9" s="267">
        <v>0</v>
      </c>
      <c r="AO9" s="267">
        <v>0.5</v>
      </c>
      <c r="AP9" s="267">
        <v>0.5</v>
      </c>
      <c r="AQ9" s="267">
        <v>0.5</v>
      </c>
      <c r="AR9" s="267">
        <v>0</v>
      </c>
      <c r="AS9" s="267">
        <v>0</v>
      </c>
      <c r="AT9" s="267">
        <v>0</v>
      </c>
      <c r="AU9" s="267">
        <v>0</v>
      </c>
      <c r="AV9" s="267">
        <v>0</v>
      </c>
      <c r="AW9" s="267">
        <v>0</v>
      </c>
      <c r="AX9" s="267">
        <v>0</v>
      </c>
      <c r="AY9" s="267">
        <v>0</v>
      </c>
      <c r="AZ9" s="267">
        <v>0</v>
      </c>
      <c r="BA9" s="267">
        <v>0</v>
      </c>
      <c r="BB9" s="267">
        <v>0</v>
      </c>
      <c r="BC9" s="267">
        <v>0</v>
      </c>
      <c r="BD9" s="267">
        <v>0</v>
      </c>
      <c r="BE9" s="267">
        <v>0</v>
      </c>
      <c r="BF9" s="267">
        <v>0</v>
      </c>
      <c r="BG9" s="267">
        <v>0</v>
      </c>
      <c r="BH9" s="267">
        <v>0</v>
      </c>
      <c r="BI9" s="267">
        <v>0</v>
      </c>
      <c r="BJ9" s="267">
        <v>0</v>
      </c>
      <c r="BK9" s="267">
        <v>0</v>
      </c>
      <c r="BL9" s="267">
        <v>0</v>
      </c>
      <c r="BM9" s="267">
        <v>0</v>
      </c>
      <c r="BN9" s="267">
        <v>0</v>
      </c>
      <c r="BO9" s="267">
        <v>0</v>
      </c>
      <c r="BP9" s="267">
        <v>0</v>
      </c>
      <c r="BQ9" s="267">
        <v>0</v>
      </c>
      <c r="BR9" s="267">
        <v>0</v>
      </c>
      <c r="BS9" s="267">
        <v>0</v>
      </c>
      <c r="BT9" s="267">
        <v>0</v>
      </c>
      <c r="BU9" s="267">
        <v>0</v>
      </c>
      <c r="BV9" s="267">
        <v>0</v>
      </c>
      <c r="BW9" s="267">
        <v>0</v>
      </c>
      <c r="BX9" s="267">
        <v>0</v>
      </c>
      <c r="BY9" s="267">
        <v>0</v>
      </c>
      <c r="BZ9" s="267">
        <v>0</v>
      </c>
      <c r="CA9" s="267">
        <v>0</v>
      </c>
      <c r="CB9" s="267">
        <v>0</v>
      </c>
      <c r="CC9" s="267">
        <v>0</v>
      </c>
      <c r="CD9" s="267">
        <v>0</v>
      </c>
      <c r="CE9" s="267">
        <v>0</v>
      </c>
      <c r="CF9" s="267">
        <v>0</v>
      </c>
      <c r="CG9" s="267">
        <v>0</v>
      </c>
      <c r="CH9" s="267">
        <v>0</v>
      </c>
      <c r="CI9" s="267">
        <v>0</v>
      </c>
      <c r="CJ9" s="267">
        <v>0</v>
      </c>
      <c r="CK9" s="267">
        <v>0</v>
      </c>
      <c r="CL9" s="267">
        <v>0</v>
      </c>
      <c r="CM9" s="267">
        <v>1</v>
      </c>
      <c r="CN9" s="267">
        <v>1</v>
      </c>
      <c r="CO9" s="267">
        <v>1</v>
      </c>
      <c r="CP9" s="267">
        <v>1</v>
      </c>
      <c r="CQ9" s="267">
        <v>1</v>
      </c>
      <c r="CR9" s="267">
        <v>2</v>
      </c>
      <c r="CS9" s="267">
        <v>2</v>
      </c>
      <c r="CT9" s="267">
        <v>2</v>
      </c>
      <c r="CU9" s="267">
        <v>1</v>
      </c>
      <c r="CV9" s="267">
        <v>1</v>
      </c>
      <c r="CW9" s="267">
        <v>1</v>
      </c>
      <c r="CX9" s="267">
        <v>1</v>
      </c>
      <c r="CY9" s="267">
        <v>1</v>
      </c>
      <c r="CZ9" s="267">
        <v>1</v>
      </c>
      <c r="DA9" s="267">
        <v>1</v>
      </c>
      <c r="DB9" s="267">
        <v>1</v>
      </c>
      <c r="DC9" s="267">
        <v>4.5</v>
      </c>
      <c r="DD9" s="267">
        <v>1.5</v>
      </c>
      <c r="DE9" s="267">
        <v>1</v>
      </c>
      <c r="DF9" s="267">
        <v>1</v>
      </c>
      <c r="DG9" s="267">
        <v>1</v>
      </c>
      <c r="DH9" s="267">
        <v>1</v>
      </c>
      <c r="DI9" s="267">
        <v>1</v>
      </c>
      <c r="DJ9" s="267">
        <v>1</v>
      </c>
      <c r="DK9" s="267">
        <v>1</v>
      </c>
      <c r="DL9" s="267">
        <v>1</v>
      </c>
      <c r="DM9" s="267">
        <v>1</v>
      </c>
      <c r="DN9" s="267">
        <v>1</v>
      </c>
      <c r="DO9" s="267">
        <v>1</v>
      </c>
      <c r="DP9" s="267">
        <v>1</v>
      </c>
      <c r="DQ9" s="267">
        <v>1</v>
      </c>
      <c r="DR9" s="267">
        <v>1</v>
      </c>
      <c r="DS9" s="267">
        <v>1</v>
      </c>
      <c r="DT9" s="267">
        <v>1</v>
      </c>
      <c r="DU9" s="267">
        <v>1</v>
      </c>
      <c r="DV9" s="267">
        <v>1</v>
      </c>
      <c r="DW9" s="267">
        <v>1</v>
      </c>
      <c r="DX9" s="267">
        <v>1</v>
      </c>
      <c r="DY9" s="267">
        <v>1</v>
      </c>
      <c r="DZ9" s="267">
        <v>1</v>
      </c>
      <c r="EA9" s="267">
        <v>1</v>
      </c>
      <c r="EB9" s="267">
        <v>1</v>
      </c>
      <c r="EC9" s="267">
        <v>1</v>
      </c>
      <c r="ED9" s="267">
        <v>1</v>
      </c>
      <c r="EE9" s="267">
        <v>1</v>
      </c>
      <c r="EF9" s="267">
        <v>1</v>
      </c>
      <c r="EG9" s="267">
        <v>1</v>
      </c>
      <c r="EH9" s="267">
        <v>1</v>
      </c>
      <c r="EI9" s="267">
        <v>1</v>
      </c>
      <c r="EJ9" s="267">
        <v>1</v>
      </c>
      <c r="EK9" s="267">
        <v>1</v>
      </c>
      <c r="EL9" s="267">
        <v>1</v>
      </c>
      <c r="EM9" s="267">
        <v>1</v>
      </c>
      <c r="EN9" s="267">
        <v>1</v>
      </c>
      <c r="EO9" s="267">
        <v>1.5</v>
      </c>
      <c r="EP9" s="267">
        <v>1.5</v>
      </c>
      <c r="EQ9" s="267">
        <v>1.5</v>
      </c>
      <c r="ER9" s="267">
        <v>1.5</v>
      </c>
      <c r="ES9" s="267">
        <v>1.5</v>
      </c>
      <c r="ET9" s="267">
        <v>1.5</v>
      </c>
      <c r="EU9" s="267">
        <v>1.5</v>
      </c>
      <c r="EV9" s="267">
        <v>1.5</v>
      </c>
      <c r="EW9" s="267">
        <v>1.5</v>
      </c>
      <c r="EX9" s="267">
        <v>1.5</v>
      </c>
      <c r="EY9" s="267">
        <v>1.5</v>
      </c>
      <c r="EZ9" s="267">
        <v>1.5</v>
      </c>
      <c r="FA9" s="267">
        <v>1.5</v>
      </c>
      <c r="FB9" s="267">
        <v>1.5</v>
      </c>
      <c r="FC9" s="267">
        <v>4.5</v>
      </c>
      <c r="FD9" s="267">
        <v>4.5</v>
      </c>
      <c r="FE9" s="267">
        <v>1.5</v>
      </c>
      <c r="FF9" s="267">
        <v>1.5</v>
      </c>
      <c r="FG9" s="267">
        <v>1.5</v>
      </c>
      <c r="FH9" s="267">
        <v>1.5</v>
      </c>
      <c r="FI9" s="267">
        <v>1.5</v>
      </c>
      <c r="FJ9" s="267">
        <v>1.5</v>
      </c>
      <c r="FK9" s="267">
        <v>1.5</v>
      </c>
      <c r="FL9" s="267">
        <v>1.5</v>
      </c>
      <c r="FM9" s="267">
        <v>1.5</v>
      </c>
      <c r="FN9" s="267">
        <v>1.5</v>
      </c>
      <c r="FO9" s="267">
        <v>1.5</v>
      </c>
      <c r="FP9" s="267">
        <v>1.5</v>
      </c>
      <c r="FQ9" s="267">
        <v>1.5</v>
      </c>
      <c r="FR9" s="267">
        <v>3</v>
      </c>
      <c r="FS9" s="267">
        <v>3</v>
      </c>
      <c r="FT9" s="267">
        <v>2.5</v>
      </c>
      <c r="FU9" s="267">
        <v>2.5</v>
      </c>
      <c r="FV9" s="267">
        <v>2.5</v>
      </c>
      <c r="FW9" s="267" t="s">
        <v>968</v>
      </c>
      <c r="FX9" s="267" t="s">
        <v>968</v>
      </c>
      <c r="FY9" s="267">
        <v>3</v>
      </c>
      <c r="FZ9" s="267">
        <v>3</v>
      </c>
      <c r="GA9" s="267">
        <v>1.5</v>
      </c>
      <c r="GB9" s="267">
        <v>1.5</v>
      </c>
      <c r="GC9" s="267">
        <v>1</v>
      </c>
      <c r="GD9" s="267">
        <v>1</v>
      </c>
      <c r="GE9" s="267">
        <v>1.5</v>
      </c>
      <c r="GF9" s="267">
        <v>1.5</v>
      </c>
      <c r="GG9" s="267">
        <v>1</v>
      </c>
      <c r="GH9" s="267">
        <v>1</v>
      </c>
      <c r="GI9" s="267">
        <v>1</v>
      </c>
      <c r="GJ9" s="267">
        <v>1</v>
      </c>
      <c r="GK9" s="267">
        <v>1</v>
      </c>
      <c r="GL9" s="267">
        <v>1</v>
      </c>
      <c r="GM9" s="267">
        <v>1</v>
      </c>
      <c r="GN9" s="267">
        <v>1</v>
      </c>
      <c r="GO9" s="267">
        <v>1</v>
      </c>
      <c r="GP9" s="267">
        <v>1</v>
      </c>
      <c r="GQ9" s="267">
        <v>6.5</v>
      </c>
      <c r="GR9" s="267">
        <v>4.5</v>
      </c>
      <c r="GS9" s="267">
        <v>1.5</v>
      </c>
      <c r="GT9" s="267">
        <v>1.5</v>
      </c>
      <c r="GU9" s="267">
        <v>1.5</v>
      </c>
      <c r="GV9" s="267">
        <v>1.5</v>
      </c>
      <c r="GW9" s="267">
        <v>2.5</v>
      </c>
      <c r="GX9" s="267">
        <v>2.5</v>
      </c>
      <c r="GY9" s="267">
        <v>2.5</v>
      </c>
      <c r="GZ9" s="267">
        <v>3</v>
      </c>
      <c r="HA9" s="267">
        <v>3.5</v>
      </c>
      <c r="HB9" s="267">
        <v>3.5</v>
      </c>
      <c r="HC9" s="267">
        <v>1.5</v>
      </c>
      <c r="HD9" s="267">
        <v>1.5</v>
      </c>
      <c r="HE9" s="267">
        <v>2</v>
      </c>
      <c r="HF9" s="267">
        <v>2</v>
      </c>
      <c r="HG9" s="267">
        <v>2</v>
      </c>
      <c r="HH9" s="267">
        <v>1.5</v>
      </c>
      <c r="HI9" s="267">
        <v>1.5</v>
      </c>
      <c r="HJ9" s="267">
        <v>1.5</v>
      </c>
      <c r="HK9" s="267">
        <v>2</v>
      </c>
      <c r="HL9" s="267">
        <v>1.5</v>
      </c>
      <c r="HM9" s="267">
        <v>1.5</v>
      </c>
      <c r="HN9" s="267">
        <v>3</v>
      </c>
      <c r="HO9" s="267">
        <v>1.5</v>
      </c>
      <c r="HP9" s="267">
        <v>1.5</v>
      </c>
      <c r="HQ9" s="267">
        <v>3.5</v>
      </c>
      <c r="HR9" s="267">
        <v>3.5</v>
      </c>
      <c r="HS9" s="267">
        <v>3.5</v>
      </c>
      <c r="HT9" s="267">
        <v>4.5</v>
      </c>
      <c r="HU9" s="267">
        <v>2.5</v>
      </c>
      <c r="HV9" s="267">
        <v>2</v>
      </c>
      <c r="HW9" s="267">
        <v>2</v>
      </c>
      <c r="HX9" s="267">
        <v>2</v>
      </c>
      <c r="HY9" s="267">
        <v>4.5</v>
      </c>
      <c r="HZ9" s="267">
        <v>2.5</v>
      </c>
      <c r="IA9" s="267">
        <v>2.5</v>
      </c>
      <c r="IB9" s="267">
        <v>1.5</v>
      </c>
      <c r="IC9" s="267">
        <v>1.5</v>
      </c>
      <c r="ID9" s="267">
        <v>1.5</v>
      </c>
      <c r="IE9" s="267">
        <v>1.5</v>
      </c>
      <c r="IF9" s="267">
        <v>1.5</v>
      </c>
      <c r="IG9" s="267">
        <v>1.5</v>
      </c>
      <c r="IH9" s="267">
        <v>2</v>
      </c>
      <c r="II9" s="154">
        <v>1.5</v>
      </c>
      <c r="IJ9" s="154">
        <v>1.5</v>
      </c>
      <c r="IK9" s="154">
        <v>1.5</v>
      </c>
      <c r="IL9" s="154">
        <v>1.5</v>
      </c>
      <c r="IM9" s="154">
        <v>1.5</v>
      </c>
      <c r="IN9" s="154">
        <v>1.5</v>
      </c>
      <c r="IO9" s="154">
        <v>1.5</v>
      </c>
      <c r="IP9" s="154">
        <v>1.5</v>
      </c>
      <c r="IQ9" s="154">
        <v>1.5</v>
      </c>
      <c r="IR9" s="154">
        <v>1.5</v>
      </c>
      <c r="IS9" s="154">
        <v>1.5</v>
      </c>
      <c r="IT9" s="154">
        <v>1.5</v>
      </c>
      <c r="IU9" s="154">
        <v>1.5</v>
      </c>
      <c r="IV9" s="154">
        <v>1.5</v>
      </c>
      <c r="IW9" s="154">
        <v>1.5</v>
      </c>
      <c r="IX9" s="154">
        <v>1.5</v>
      </c>
      <c r="IY9" s="154">
        <v>1.5</v>
      </c>
      <c r="IZ9" s="154">
        <v>1.5</v>
      </c>
      <c r="JA9" s="154">
        <v>1.5</v>
      </c>
      <c r="JB9" s="154">
        <v>1.5</v>
      </c>
      <c r="JC9" s="154">
        <v>1.5</v>
      </c>
      <c r="JD9" s="154">
        <v>1.5</v>
      </c>
      <c r="JE9" s="154">
        <v>1.5</v>
      </c>
      <c r="JF9" s="154">
        <v>1.5</v>
      </c>
      <c r="JG9" s="154">
        <v>1.5</v>
      </c>
      <c r="JH9" s="154">
        <v>1.5</v>
      </c>
      <c r="JI9" s="154">
        <v>1.5</v>
      </c>
      <c r="JJ9" s="154">
        <v>1.5</v>
      </c>
      <c r="JK9" s="154">
        <v>1.5</v>
      </c>
      <c r="JL9" s="154">
        <v>1.5</v>
      </c>
      <c r="JM9" s="154">
        <v>1.5</v>
      </c>
      <c r="JN9" s="154">
        <v>1.5</v>
      </c>
      <c r="JO9" s="154">
        <v>1.5</v>
      </c>
      <c r="JP9" s="154">
        <v>1.5</v>
      </c>
      <c r="JQ9" s="154">
        <v>1.5</v>
      </c>
      <c r="JR9" s="325"/>
      <c r="JS9" s="326"/>
      <c r="JT9" s="326"/>
    </row>
    <row r="10" spans="1:281" s="11" customFormat="1" ht="13.5">
      <c r="A10" s="60"/>
      <c r="IR10" s="346"/>
      <c r="JR10" s="150"/>
      <c r="JS10" s="157"/>
      <c r="JT10" s="157"/>
    </row>
    <row r="11" spans="1:281" s="59" customFormat="1" ht="13.5">
      <c r="A11" s="58" t="s">
        <v>21</v>
      </c>
      <c r="IR11" s="347"/>
      <c r="JR11" s="150"/>
      <c r="JS11" s="155"/>
      <c r="JT11" s="165"/>
    </row>
    <row r="12" spans="1:281" s="61" customFormat="1" ht="13.5">
      <c r="A12" s="60" t="s">
        <v>23</v>
      </c>
      <c r="B12" s="11">
        <v>0</v>
      </c>
      <c r="C12" s="11">
        <v>0</v>
      </c>
      <c r="D12" s="11">
        <v>2.5</v>
      </c>
      <c r="E12" s="11">
        <v>0</v>
      </c>
      <c r="F12" s="11">
        <v>1.5</v>
      </c>
      <c r="G12" s="11">
        <v>0</v>
      </c>
      <c r="H12" s="11">
        <v>0</v>
      </c>
      <c r="I12" s="11">
        <v>0</v>
      </c>
      <c r="J12" s="11">
        <v>8.5</v>
      </c>
      <c r="K12" s="11">
        <v>2</v>
      </c>
      <c r="L12" s="11">
        <v>0</v>
      </c>
      <c r="M12" s="11">
        <v>3</v>
      </c>
      <c r="N12" s="11">
        <v>0.5</v>
      </c>
      <c r="O12" s="11">
        <v>4</v>
      </c>
      <c r="P12" s="11">
        <v>0</v>
      </c>
      <c r="Q12" s="11">
        <v>2</v>
      </c>
      <c r="R12" s="11">
        <v>3.5</v>
      </c>
      <c r="S12" s="11">
        <v>0</v>
      </c>
      <c r="T12" s="11">
        <v>3.5</v>
      </c>
      <c r="U12" s="11">
        <v>4.5</v>
      </c>
      <c r="V12" s="11">
        <v>0</v>
      </c>
      <c r="W12" s="11">
        <v>0</v>
      </c>
      <c r="X12" s="11">
        <v>1</v>
      </c>
      <c r="Y12" s="11">
        <v>0</v>
      </c>
      <c r="Z12" s="11">
        <v>0</v>
      </c>
      <c r="AA12" s="11">
        <v>0</v>
      </c>
      <c r="AB12" s="11">
        <v>0</v>
      </c>
      <c r="AC12" s="11">
        <v>2</v>
      </c>
      <c r="AD12" s="11">
        <v>4</v>
      </c>
      <c r="AE12" s="11">
        <v>6.5</v>
      </c>
      <c r="AF12" s="11">
        <v>4</v>
      </c>
      <c r="AG12" s="11">
        <v>4</v>
      </c>
      <c r="AH12" s="11">
        <v>3.5</v>
      </c>
      <c r="AI12" s="11">
        <v>2</v>
      </c>
      <c r="AJ12" s="11">
        <v>1.5</v>
      </c>
      <c r="AK12" s="11">
        <v>2</v>
      </c>
      <c r="AL12" s="11">
        <v>0</v>
      </c>
      <c r="AM12" s="11">
        <v>7.5</v>
      </c>
      <c r="AN12" s="11">
        <v>0.5</v>
      </c>
      <c r="AO12" s="11">
        <v>6.5</v>
      </c>
      <c r="AP12" s="11">
        <v>0.5</v>
      </c>
      <c r="AQ12" s="11">
        <v>0</v>
      </c>
      <c r="AR12" s="11">
        <v>0</v>
      </c>
      <c r="AS12" s="11">
        <v>1.5</v>
      </c>
      <c r="AT12" s="11">
        <v>5</v>
      </c>
      <c r="AU12" s="11">
        <v>2</v>
      </c>
      <c r="AV12" s="11">
        <v>0</v>
      </c>
      <c r="AW12" s="11">
        <v>0</v>
      </c>
      <c r="AX12" s="11">
        <v>0</v>
      </c>
      <c r="AY12" s="11">
        <v>1.5</v>
      </c>
      <c r="AZ12" s="11">
        <v>1.5</v>
      </c>
      <c r="BA12" s="11">
        <v>1.5</v>
      </c>
      <c r="BB12" s="11">
        <v>0</v>
      </c>
      <c r="BC12" s="11">
        <v>1</v>
      </c>
      <c r="BD12" s="11">
        <v>0.5</v>
      </c>
      <c r="BE12" s="11">
        <v>1.5</v>
      </c>
      <c r="BF12" s="11">
        <v>0.5</v>
      </c>
      <c r="BG12" s="11">
        <v>1</v>
      </c>
      <c r="BH12" s="11">
        <v>1</v>
      </c>
      <c r="BI12" s="11">
        <v>0.5</v>
      </c>
      <c r="BJ12" s="11">
        <v>3</v>
      </c>
      <c r="BK12" s="11">
        <v>2</v>
      </c>
      <c r="BL12" s="11">
        <v>0</v>
      </c>
      <c r="BM12" s="11">
        <v>0</v>
      </c>
      <c r="BN12" s="11">
        <v>0.5</v>
      </c>
      <c r="BO12" s="11">
        <v>1.5</v>
      </c>
      <c r="BP12" s="11">
        <v>4.5</v>
      </c>
      <c r="BQ12" s="11">
        <v>2.5</v>
      </c>
      <c r="BR12" s="11">
        <v>4.5</v>
      </c>
      <c r="BS12" s="11">
        <v>7</v>
      </c>
      <c r="BT12" s="11">
        <v>0</v>
      </c>
      <c r="BU12" s="11">
        <v>6</v>
      </c>
      <c r="BV12" s="11">
        <v>0</v>
      </c>
      <c r="BW12" s="11">
        <v>0</v>
      </c>
      <c r="BX12" s="11">
        <v>0.5</v>
      </c>
      <c r="BY12" s="11">
        <v>0.5</v>
      </c>
      <c r="BZ12" s="11">
        <v>0</v>
      </c>
      <c r="CA12" s="11">
        <v>1</v>
      </c>
      <c r="CB12" s="11">
        <v>1</v>
      </c>
      <c r="CC12" s="11">
        <v>0.5</v>
      </c>
      <c r="CD12" s="11">
        <v>3</v>
      </c>
      <c r="CE12" s="11">
        <v>4</v>
      </c>
      <c r="CF12" s="11">
        <v>2.5</v>
      </c>
      <c r="CG12" s="11">
        <v>0</v>
      </c>
      <c r="CH12" s="11">
        <v>1</v>
      </c>
      <c r="CI12" s="11">
        <v>0</v>
      </c>
      <c r="CJ12" s="11">
        <v>0</v>
      </c>
      <c r="CK12" s="11">
        <v>1.5</v>
      </c>
      <c r="CL12" s="11">
        <v>2.5</v>
      </c>
      <c r="CM12" s="11">
        <v>0</v>
      </c>
      <c r="CN12" s="11">
        <v>0</v>
      </c>
      <c r="CO12" s="11">
        <v>0</v>
      </c>
      <c r="CP12" s="11">
        <v>0</v>
      </c>
      <c r="CQ12" s="11">
        <v>2</v>
      </c>
      <c r="CR12" s="11">
        <v>10</v>
      </c>
      <c r="CS12" s="11">
        <v>0</v>
      </c>
      <c r="CT12" s="11">
        <v>1</v>
      </c>
      <c r="CU12" s="11">
        <v>3</v>
      </c>
      <c r="CV12" s="11">
        <v>2</v>
      </c>
      <c r="CW12" s="11">
        <v>5.5</v>
      </c>
      <c r="CX12" s="11">
        <v>5.5</v>
      </c>
      <c r="CY12" s="11">
        <v>3</v>
      </c>
      <c r="CZ12" s="11">
        <v>6.5</v>
      </c>
      <c r="DA12" s="11">
        <v>4</v>
      </c>
      <c r="DB12" s="11">
        <v>2.5</v>
      </c>
      <c r="DC12" s="11">
        <v>4.5</v>
      </c>
      <c r="DD12" s="11">
        <v>2.5</v>
      </c>
      <c r="DE12" s="11">
        <v>5</v>
      </c>
      <c r="DF12" s="11">
        <v>0</v>
      </c>
      <c r="DG12" s="11">
        <v>3.5</v>
      </c>
      <c r="DH12" s="11">
        <v>6</v>
      </c>
      <c r="DI12" s="11">
        <v>3.5</v>
      </c>
      <c r="DJ12" s="11">
        <v>7</v>
      </c>
      <c r="DK12" s="11">
        <v>5</v>
      </c>
      <c r="DL12" s="11">
        <v>2.5</v>
      </c>
      <c r="DM12" s="11">
        <v>3</v>
      </c>
      <c r="DN12" s="11">
        <v>3.5</v>
      </c>
      <c r="DO12" s="11">
        <v>1.5</v>
      </c>
      <c r="DP12" s="11">
        <v>4.5</v>
      </c>
      <c r="DQ12" s="11">
        <v>0.5</v>
      </c>
      <c r="DR12" s="11">
        <v>2.5</v>
      </c>
      <c r="DS12" s="11">
        <v>1</v>
      </c>
      <c r="DT12" s="11">
        <v>1.5</v>
      </c>
      <c r="DU12" s="11">
        <v>3.5</v>
      </c>
      <c r="DV12" s="11">
        <v>0.5</v>
      </c>
      <c r="DW12" s="11">
        <v>0.5</v>
      </c>
      <c r="DX12" s="11">
        <v>0.5</v>
      </c>
      <c r="DY12" s="11">
        <v>2</v>
      </c>
      <c r="DZ12" s="11">
        <v>5</v>
      </c>
      <c r="EA12" s="11">
        <v>4.5</v>
      </c>
      <c r="EB12" s="11">
        <v>1.5</v>
      </c>
      <c r="EC12" s="11">
        <v>1.5</v>
      </c>
      <c r="ED12" s="11">
        <v>0.5</v>
      </c>
      <c r="EE12" s="11">
        <v>2</v>
      </c>
      <c r="EF12" s="11">
        <v>5</v>
      </c>
      <c r="EG12" s="11">
        <v>5</v>
      </c>
      <c r="EH12" s="11">
        <v>5</v>
      </c>
      <c r="EI12" s="11">
        <v>5</v>
      </c>
      <c r="EJ12" s="11">
        <v>5</v>
      </c>
      <c r="EK12" s="11">
        <v>5</v>
      </c>
      <c r="EL12" s="11">
        <v>5</v>
      </c>
      <c r="EM12" s="11">
        <v>6.5</v>
      </c>
      <c r="EN12" s="11">
        <v>8</v>
      </c>
      <c r="EO12" s="11">
        <v>7.5</v>
      </c>
      <c r="EP12" s="11">
        <v>5</v>
      </c>
      <c r="EQ12" s="11">
        <v>4.5</v>
      </c>
      <c r="ER12" s="11">
        <v>1</v>
      </c>
      <c r="ES12" s="11">
        <v>7.5</v>
      </c>
      <c r="ET12" s="11">
        <v>2.5</v>
      </c>
      <c r="EU12" s="11">
        <v>3</v>
      </c>
      <c r="EV12" s="11">
        <v>6</v>
      </c>
      <c r="EW12" s="11">
        <v>2</v>
      </c>
      <c r="EX12" s="11">
        <v>3</v>
      </c>
      <c r="EY12" s="11">
        <v>3</v>
      </c>
      <c r="EZ12" s="11">
        <v>3.5</v>
      </c>
      <c r="FA12" s="11">
        <v>6</v>
      </c>
      <c r="FB12" s="11">
        <v>3</v>
      </c>
      <c r="FC12" s="11">
        <v>4</v>
      </c>
      <c r="FD12" s="11">
        <v>4</v>
      </c>
      <c r="FE12" s="11">
        <v>4</v>
      </c>
      <c r="FF12" s="11">
        <v>4</v>
      </c>
      <c r="FG12" s="11">
        <v>4</v>
      </c>
      <c r="FH12" s="11">
        <v>4</v>
      </c>
      <c r="FI12" s="11">
        <v>4</v>
      </c>
      <c r="FJ12" s="11">
        <v>4</v>
      </c>
      <c r="FK12" s="11">
        <v>4</v>
      </c>
      <c r="FL12" s="11">
        <v>4</v>
      </c>
      <c r="FM12" s="11">
        <v>4</v>
      </c>
      <c r="FN12" s="11">
        <v>4</v>
      </c>
      <c r="FO12" s="11">
        <v>4</v>
      </c>
      <c r="FP12" s="11">
        <v>4</v>
      </c>
      <c r="FQ12" s="11">
        <v>4</v>
      </c>
      <c r="FR12" s="11">
        <v>4</v>
      </c>
      <c r="FS12" s="11">
        <v>4</v>
      </c>
      <c r="FT12" s="11">
        <v>4</v>
      </c>
      <c r="FU12" s="11">
        <v>4</v>
      </c>
      <c r="FV12" s="11">
        <v>4</v>
      </c>
      <c r="FW12" s="11">
        <v>4</v>
      </c>
      <c r="FX12" s="11">
        <v>4</v>
      </c>
      <c r="FY12" s="11">
        <v>4</v>
      </c>
      <c r="FZ12" s="11">
        <v>4</v>
      </c>
      <c r="GA12" s="11">
        <v>5.5</v>
      </c>
      <c r="GB12" s="11">
        <v>6.5</v>
      </c>
      <c r="GC12" s="11">
        <v>11.5</v>
      </c>
      <c r="GD12" s="11">
        <v>6.5</v>
      </c>
      <c r="GE12" s="11">
        <v>10</v>
      </c>
      <c r="GF12" s="11">
        <v>11.5</v>
      </c>
      <c r="GG12" s="11">
        <v>9</v>
      </c>
      <c r="GH12" s="11">
        <v>6.5</v>
      </c>
      <c r="GI12" s="11">
        <v>6.5</v>
      </c>
      <c r="GJ12" s="11">
        <v>2.5</v>
      </c>
      <c r="GK12" s="11">
        <v>9</v>
      </c>
      <c r="GL12" s="11">
        <v>9</v>
      </c>
      <c r="GM12" s="11">
        <v>6</v>
      </c>
      <c r="GN12" s="11">
        <v>4.5</v>
      </c>
      <c r="GO12" s="11">
        <v>4.5</v>
      </c>
      <c r="GP12" s="11">
        <v>4.5</v>
      </c>
      <c r="GQ12" s="11">
        <v>4.5</v>
      </c>
      <c r="GR12" s="11">
        <v>7.5</v>
      </c>
      <c r="GS12" s="11">
        <v>8.5</v>
      </c>
      <c r="GT12" s="11">
        <v>8.5</v>
      </c>
      <c r="GU12" s="11">
        <v>8.5</v>
      </c>
      <c r="GV12" s="11">
        <v>8.5</v>
      </c>
      <c r="GW12" s="11">
        <v>8.5</v>
      </c>
      <c r="GX12" s="11">
        <v>8.5</v>
      </c>
      <c r="GY12" s="11">
        <v>8.5</v>
      </c>
      <c r="GZ12" s="11">
        <v>8</v>
      </c>
      <c r="HA12" s="11">
        <v>8.5</v>
      </c>
      <c r="HB12" s="11">
        <v>8.5</v>
      </c>
      <c r="HC12" s="11">
        <v>7</v>
      </c>
      <c r="HD12" s="11">
        <v>7</v>
      </c>
      <c r="HE12" s="11">
        <v>7</v>
      </c>
      <c r="HF12" s="11">
        <v>8</v>
      </c>
      <c r="HG12" s="11">
        <v>7</v>
      </c>
      <c r="HH12" s="11">
        <v>4</v>
      </c>
      <c r="HI12" s="11">
        <v>4</v>
      </c>
      <c r="HJ12" s="11">
        <v>4</v>
      </c>
      <c r="HK12" s="11">
        <v>4</v>
      </c>
      <c r="HL12" s="11">
        <v>4</v>
      </c>
      <c r="HM12" s="11">
        <v>4</v>
      </c>
      <c r="HN12" s="11">
        <v>4</v>
      </c>
      <c r="HO12" s="11">
        <v>2.5</v>
      </c>
      <c r="HP12" s="11">
        <v>4</v>
      </c>
      <c r="HQ12" s="11">
        <v>4</v>
      </c>
      <c r="HR12" s="11">
        <v>6.5</v>
      </c>
      <c r="HS12" s="11">
        <v>6.5</v>
      </c>
      <c r="HT12" s="11">
        <v>4</v>
      </c>
      <c r="HU12" s="11">
        <v>5.5</v>
      </c>
      <c r="HV12" s="11">
        <v>4</v>
      </c>
      <c r="HW12" s="11">
        <v>4</v>
      </c>
      <c r="HX12" s="11">
        <v>4</v>
      </c>
      <c r="HY12" s="11">
        <v>5.5</v>
      </c>
      <c r="HZ12" s="11">
        <v>5.5</v>
      </c>
      <c r="IA12" s="11">
        <v>3</v>
      </c>
      <c r="IB12" s="11">
        <v>3</v>
      </c>
      <c r="IC12" s="11">
        <v>3</v>
      </c>
      <c r="ID12" s="11">
        <v>3</v>
      </c>
      <c r="IE12" s="11">
        <v>3</v>
      </c>
      <c r="IF12" s="11">
        <v>3</v>
      </c>
      <c r="IG12" s="11">
        <v>3</v>
      </c>
      <c r="IH12" s="11">
        <f>3</f>
        <v>3</v>
      </c>
      <c r="II12" s="61">
        <v>3</v>
      </c>
      <c r="IJ12" s="61">
        <v>3</v>
      </c>
      <c r="IK12" s="61">
        <v>3</v>
      </c>
      <c r="IL12" s="61">
        <v>3</v>
      </c>
      <c r="IM12" s="61">
        <v>3</v>
      </c>
      <c r="IN12" s="61">
        <v>3</v>
      </c>
      <c r="IO12" s="61">
        <v>3</v>
      </c>
      <c r="IP12" s="61">
        <v>4</v>
      </c>
      <c r="IQ12" s="61">
        <v>4</v>
      </c>
      <c r="IR12" s="348">
        <f>AVERAGE([1]CongestionIndex!$C$113:$D$113)</f>
        <v>4</v>
      </c>
      <c r="IS12" s="61">
        <v>4</v>
      </c>
      <c r="IT12" s="61">
        <v>3</v>
      </c>
      <c r="IU12" s="61">
        <v>3</v>
      </c>
      <c r="IV12" s="61">
        <v>3</v>
      </c>
      <c r="IW12" s="61">
        <v>3</v>
      </c>
      <c r="IX12" s="61">
        <v>3</v>
      </c>
      <c r="IY12" s="61">
        <v>3</v>
      </c>
      <c r="IZ12" s="61">
        <v>3</v>
      </c>
      <c r="JA12" s="61">
        <v>3</v>
      </c>
      <c r="JB12" s="61">
        <v>3</v>
      </c>
      <c r="JC12" s="61">
        <v>3</v>
      </c>
      <c r="JD12" s="61">
        <v>3</v>
      </c>
      <c r="JE12" s="61">
        <v>3</v>
      </c>
      <c r="JF12" s="61">
        <v>3</v>
      </c>
      <c r="JG12" s="61">
        <v>3</v>
      </c>
      <c r="JH12" s="61">
        <v>3</v>
      </c>
      <c r="JI12" s="61">
        <v>3</v>
      </c>
      <c r="JJ12" s="61">
        <v>3</v>
      </c>
      <c r="JK12" s="61">
        <v>3</v>
      </c>
      <c r="JL12" s="61">
        <v>3</v>
      </c>
      <c r="JM12" s="61">
        <v>3</v>
      </c>
      <c r="JN12" s="61">
        <v>3</v>
      </c>
      <c r="JO12" s="61">
        <v>3</v>
      </c>
      <c r="JP12" s="61">
        <v>3</v>
      </c>
      <c r="JQ12" s="61">
        <f>AVERAGE(CongestionIndex!$C$113:$D$113)</f>
        <v>3</v>
      </c>
      <c r="JR12" s="149"/>
      <c r="JS12" s="156"/>
      <c r="JT12" s="152"/>
    </row>
    <row r="13" spans="1:281" s="160" customFormat="1" ht="13.5">
      <c r="A13" s="77" t="s">
        <v>25</v>
      </c>
      <c r="B13" s="78">
        <v>0</v>
      </c>
      <c r="C13" s="78">
        <v>0</v>
      </c>
      <c r="D13" s="78">
        <v>0</v>
      </c>
      <c r="E13" s="78">
        <v>0</v>
      </c>
      <c r="F13" s="78">
        <v>3.5</v>
      </c>
      <c r="G13" s="78">
        <v>0</v>
      </c>
      <c r="H13" s="78">
        <v>0</v>
      </c>
      <c r="I13" s="78">
        <v>0</v>
      </c>
      <c r="J13" s="78">
        <v>0</v>
      </c>
      <c r="K13" s="78">
        <v>0</v>
      </c>
      <c r="L13" s="78">
        <v>0.5</v>
      </c>
      <c r="M13" s="78">
        <v>0</v>
      </c>
      <c r="N13" s="78">
        <v>0</v>
      </c>
      <c r="O13" s="78">
        <v>0</v>
      </c>
      <c r="P13" s="78">
        <v>0.5</v>
      </c>
      <c r="Q13" s="78">
        <v>0</v>
      </c>
      <c r="R13" s="78">
        <v>1</v>
      </c>
      <c r="S13" s="78">
        <v>0</v>
      </c>
      <c r="T13" s="78">
        <v>0</v>
      </c>
      <c r="U13" s="78">
        <v>0</v>
      </c>
      <c r="V13" s="78">
        <v>0</v>
      </c>
      <c r="W13" s="78">
        <v>0</v>
      </c>
      <c r="X13" s="78">
        <v>0</v>
      </c>
      <c r="Y13" s="78">
        <v>0</v>
      </c>
      <c r="Z13" s="78">
        <v>0</v>
      </c>
      <c r="AA13" s="78">
        <v>0</v>
      </c>
      <c r="AB13" s="78">
        <v>0</v>
      </c>
      <c r="AC13" s="78">
        <v>0</v>
      </c>
      <c r="AD13" s="78">
        <v>0</v>
      </c>
      <c r="AE13" s="78">
        <v>0</v>
      </c>
      <c r="AF13" s="78">
        <v>0</v>
      </c>
      <c r="AG13" s="78">
        <v>0</v>
      </c>
      <c r="AH13" s="78">
        <v>0</v>
      </c>
      <c r="AI13" s="78">
        <v>0</v>
      </c>
      <c r="AJ13" s="78">
        <v>0</v>
      </c>
      <c r="AK13" s="78">
        <v>1.5</v>
      </c>
      <c r="AL13" s="78">
        <v>0</v>
      </c>
      <c r="AM13" s="78">
        <v>0</v>
      </c>
      <c r="AN13" s="78">
        <v>0</v>
      </c>
      <c r="AO13" s="78">
        <v>0</v>
      </c>
      <c r="AP13" s="78">
        <v>0</v>
      </c>
      <c r="AQ13" s="78">
        <v>0</v>
      </c>
      <c r="AR13" s="78">
        <v>0</v>
      </c>
      <c r="AS13" s="78">
        <v>0</v>
      </c>
      <c r="AT13" s="78">
        <v>0</v>
      </c>
      <c r="AU13" s="78">
        <v>0</v>
      </c>
      <c r="AV13" s="78">
        <v>1.5</v>
      </c>
      <c r="AW13" s="78">
        <v>0</v>
      </c>
      <c r="AX13" s="78">
        <v>0</v>
      </c>
      <c r="AY13" s="78">
        <v>0</v>
      </c>
      <c r="AZ13" s="78">
        <v>0</v>
      </c>
      <c r="BA13" s="78">
        <v>0</v>
      </c>
      <c r="BB13" s="78">
        <v>0</v>
      </c>
      <c r="BC13" s="78">
        <v>1.5</v>
      </c>
      <c r="BD13" s="78">
        <v>0</v>
      </c>
      <c r="BE13" s="78">
        <v>0</v>
      </c>
      <c r="BF13" s="78">
        <v>0</v>
      </c>
      <c r="BG13" s="78">
        <v>0</v>
      </c>
      <c r="BH13" s="78">
        <v>2</v>
      </c>
      <c r="BI13" s="78">
        <v>0</v>
      </c>
      <c r="BJ13" s="78">
        <v>0</v>
      </c>
      <c r="BK13" s="78">
        <v>0</v>
      </c>
      <c r="BL13" s="78">
        <v>0</v>
      </c>
      <c r="BM13" s="78">
        <v>0</v>
      </c>
      <c r="BN13" s="78">
        <v>1</v>
      </c>
      <c r="BO13" s="78">
        <v>0</v>
      </c>
      <c r="BP13" s="78">
        <v>0</v>
      </c>
      <c r="BQ13" s="78">
        <v>0</v>
      </c>
      <c r="BR13" s="78">
        <v>1</v>
      </c>
      <c r="BS13" s="78">
        <v>1</v>
      </c>
      <c r="BT13" s="78">
        <v>1.5</v>
      </c>
      <c r="BU13" s="78">
        <v>1.5</v>
      </c>
      <c r="BV13" s="78">
        <v>0.5</v>
      </c>
      <c r="BW13" s="78">
        <v>0</v>
      </c>
      <c r="BX13" s="78">
        <v>0</v>
      </c>
      <c r="BY13" s="78">
        <v>0</v>
      </c>
      <c r="BZ13" s="78">
        <v>0</v>
      </c>
      <c r="CA13" s="78">
        <v>0</v>
      </c>
      <c r="CB13" s="78">
        <v>0</v>
      </c>
      <c r="CC13" s="78">
        <v>0</v>
      </c>
      <c r="CD13" s="78">
        <v>0</v>
      </c>
      <c r="CE13" s="78">
        <v>0</v>
      </c>
      <c r="CF13" s="78">
        <v>0</v>
      </c>
      <c r="CG13" s="78">
        <v>0</v>
      </c>
      <c r="CH13" s="78">
        <v>0</v>
      </c>
      <c r="CI13" s="78">
        <v>0</v>
      </c>
      <c r="CJ13" s="78">
        <v>0</v>
      </c>
      <c r="CK13" s="78">
        <v>0</v>
      </c>
      <c r="CL13" s="78">
        <v>0.5</v>
      </c>
      <c r="CM13" s="78">
        <v>0.5</v>
      </c>
      <c r="CN13" s="78">
        <v>0</v>
      </c>
      <c r="CO13" s="78">
        <v>0.5</v>
      </c>
      <c r="CP13" s="78">
        <v>0</v>
      </c>
      <c r="CQ13" s="78">
        <v>5.5</v>
      </c>
      <c r="CR13" s="78">
        <v>0.5</v>
      </c>
      <c r="CS13" s="78">
        <v>0</v>
      </c>
      <c r="CT13" s="78">
        <v>0</v>
      </c>
      <c r="CU13" s="78">
        <v>0</v>
      </c>
      <c r="CV13" s="78">
        <v>0</v>
      </c>
      <c r="CW13" s="78">
        <v>0.5</v>
      </c>
      <c r="CX13" s="78">
        <v>0</v>
      </c>
      <c r="CY13" s="78">
        <v>0</v>
      </c>
      <c r="CZ13" s="78">
        <v>0</v>
      </c>
      <c r="DA13" s="78">
        <v>0.5</v>
      </c>
      <c r="DB13" s="78">
        <v>0</v>
      </c>
      <c r="DC13" s="78">
        <v>0</v>
      </c>
      <c r="DD13" s="78">
        <v>0.5</v>
      </c>
      <c r="DE13" s="78">
        <v>0</v>
      </c>
      <c r="DF13" s="78">
        <v>0</v>
      </c>
      <c r="DG13" s="78">
        <v>1.5</v>
      </c>
      <c r="DH13" s="78">
        <v>0</v>
      </c>
      <c r="DI13" s="78">
        <v>0.5</v>
      </c>
      <c r="DJ13" s="78">
        <v>1</v>
      </c>
      <c r="DK13" s="78">
        <v>0</v>
      </c>
      <c r="DL13" s="78">
        <v>1</v>
      </c>
      <c r="DM13" s="78">
        <v>0.5</v>
      </c>
      <c r="DN13" s="78">
        <v>0</v>
      </c>
      <c r="DO13" s="78">
        <v>0</v>
      </c>
      <c r="DP13" s="78">
        <v>0</v>
      </c>
      <c r="DQ13" s="78">
        <v>0</v>
      </c>
      <c r="DR13" s="78">
        <v>1.5</v>
      </c>
      <c r="DS13" s="78">
        <v>0.5</v>
      </c>
      <c r="DT13" s="78">
        <v>0.5</v>
      </c>
      <c r="DU13" s="78">
        <v>1</v>
      </c>
      <c r="DV13" s="78">
        <v>1</v>
      </c>
      <c r="DW13" s="78">
        <v>0.5</v>
      </c>
      <c r="DX13" s="78">
        <v>1</v>
      </c>
      <c r="DY13" s="78">
        <v>1</v>
      </c>
      <c r="DZ13" s="78">
        <v>0.5</v>
      </c>
      <c r="EA13" s="78">
        <v>0</v>
      </c>
      <c r="EB13" s="78">
        <v>0.5</v>
      </c>
      <c r="EC13" s="78">
        <v>0.5</v>
      </c>
      <c r="ED13" s="78">
        <v>2.5</v>
      </c>
      <c r="EE13" s="78">
        <v>1.5</v>
      </c>
      <c r="EF13" s="78">
        <v>1</v>
      </c>
      <c r="EG13" s="78">
        <v>1.5</v>
      </c>
      <c r="EH13" s="78">
        <v>1.5</v>
      </c>
      <c r="EI13" s="78">
        <v>1.5</v>
      </c>
      <c r="EJ13" s="78">
        <v>1</v>
      </c>
      <c r="EK13" s="78">
        <v>1.5</v>
      </c>
      <c r="EL13" s="78">
        <v>1</v>
      </c>
      <c r="EM13" s="78">
        <v>1</v>
      </c>
      <c r="EN13" s="78">
        <v>1</v>
      </c>
      <c r="EO13" s="78">
        <v>1</v>
      </c>
      <c r="EP13" s="78">
        <v>1</v>
      </c>
      <c r="EQ13" s="78">
        <v>1</v>
      </c>
      <c r="ER13" s="78">
        <v>1</v>
      </c>
      <c r="ES13" s="78">
        <v>1.5</v>
      </c>
      <c r="ET13" s="78">
        <v>1.5</v>
      </c>
      <c r="EU13" s="78">
        <v>1</v>
      </c>
      <c r="EV13" s="78">
        <v>0.5</v>
      </c>
      <c r="EW13" s="78">
        <v>0.5</v>
      </c>
      <c r="EX13" s="78">
        <v>0.5</v>
      </c>
      <c r="EY13" s="78">
        <v>1.5</v>
      </c>
      <c r="EZ13" s="78">
        <v>1.5</v>
      </c>
      <c r="FA13" s="78">
        <v>0.5</v>
      </c>
      <c r="FB13" s="78">
        <v>1</v>
      </c>
      <c r="FC13" s="78">
        <v>1</v>
      </c>
      <c r="FD13" s="78">
        <v>1</v>
      </c>
      <c r="FE13" s="78">
        <v>1.5</v>
      </c>
      <c r="FF13" s="78">
        <v>1.5</v>
      </c>
      <c r="FG13" s="78">
        <v>1.5</v>
      </c>
      <c r="FH13" s="78">
        <v>0.5</v>
      </c>
      <c r="FI13" s="78">
        <v>1.5</v>
      </c>
      <c r="FJ13" s="78">
        <v>1.5</v>
      </c>
      <c r="FK13" s="78">
        <v>1</v>
      </c>
      <c r="FL13" s="78">
        <v>1</v>
      </c>
      <c r="FM13" s="78">
        <v>1.5</v>
      </c>
      <c r="FN13" s="78">
        <v>1</v>
      </c>
      <c r="FO13" s="78">
        <v>0.5</v>
      </c>
      <c r="FP13" s="78">
        <v>0.5</v>
      </c>
      <c r="FQ13" s="78">
        <v>1</v>
      </c>
      <c r="FR13" s="78">
        <v>0.5</v>
      </c>
      <c r="FS13" s="78">
        <v>0.5</v>
      </c>
      <c r="FT13" s="78">
        <v>0.5</v>
      </c>
      <c r="FU13" s="78">
        <v>0.5</v>
      </c>
      <c r="FV13" s="78">
        <v>0.5</v>
      </c>
      <c r="FW13" s="78">
        <v>0.5</v>
      </c>
      <c r="FX13" s="78">
        <v>0.5</v>
      </c>
      <c r="FY13" s="78">
        <v>0.5</v>
      </c>
      <c r="FZ13" s="78">
        <v>0.5</v>
      </c>
      <c r="GA13" s="78">
        <v>0.5</v>
      </c>
      <c r="GB13" s="78">
        <v>0</v>
      </c>
      <c r="GC13" s="78">
        <v>1.5</v>
      </c>
      <c r="GD13" s="78">
        <v>1.5</v>
      </c>
      <c r="GE13" s="78">
        <v>1</v>
      </c>
      <c r="GF13" s="78">
        <v>0.5</v>
      </c>
      <c r="GG13" s="78">
        <v>0.5</v>
      </c>
      <c r="GH13" s="78">
        <v>0.5</v>
      </c>
      <c r="GI13" s="78">
        <v>1.5</v>
      </c>
      <c r="GJ13" s="78">
        <v>1.5</v>
      </c>
      <c r="GK13" s="78">
        <v>0.5</v>
      </c>
      <c r="GL13" s="78">
        <v>2.5</v>
      </c>
      <c r="GM13" s="78">
        <v>0.5</v>
      </c>
      <c r="GN13" s="78">
        <v>0.5</v>
      </c>
      <c r="GO13" s="78">
        <v>0.5</v>
      </c>
      <c r="GP13" s="78">
        <v>1.5</v>
      </c>
      <c r="GQ13" s="78">
        <v>2.5</v>
      </c>
      <c r="GR13" s="78">
        <v>1</v>
      </c>
      <c r="GS13" s="78">
        <v>0.5</v>
      </c>
      <c r="GT13" s="78">
        <v>2.5</v>
      </c>
      <c r="GU13" s="78">
        <v>0.5</v>
      </c>
      <c r="GV13" s="78">
        <v>0.5</v>
      </c>
      <c r="GW13" s="78">
        <v>0.5</v>
      </c>
      <c r="GX13" s="78">
        <v>0.5</v>
      </c>
      <c r="GY13" s="78">
        <v>0.5</v>
      </c>
      <c r="GZ13" s="78">
        <v>0.5</v>
      </c>
      <c r="HA13" s="78">
        <v>0.5</v>
      </c>
      <c r="HB13" s="78">
        <v>0.5</v>
      </c>
      <c r="HC13" s="78">
        <v>0.5</v>
      </c>
      <c r="HD13" s="78">
        <v>0.5</v>
      </c>
      <c r="HE13" s="78">
        <v>0.5</v>
      </c>
      <c r="HF13" s="78">
        <v>0.5</v>
      </c>
      <c r="HG13" s="78">
        <v>0.5</v>
      </c>
      <c r="HH13" s="78">
        <v>0.5</v>
      </c>
      <c r="HI13" s="78">
        <v>0.5</v>
      </c>
      <c r="HJ13" s="78">
        <v>0.5</v>
      </c>
      <c r="HK13" s="78">
        <v>0.5</v>
      </c>
      <c r="HL13" s="78">
        <v>1.5</v>
      </c>
      <c r="HM13" s="78">
        <v>0.5</v>
      </c>
      <c r="HN13" s="78">
        <v>1.5</v>
      </c>
      <c r="HO13" s="78">
        <v>1.5</v>
      </c>
      <c r="HP13" s="78">
        <v>1.5</v>
      </c>
      <c r="HQ13" s="78">
        <v>0.5</v>
      </c>
      <c r="HR13" s="78">
        <v>0.5</v>
      </c>
      <c r="HS13" s="78">
        <v>0.5</v>
      </c>
      <c r="HT13" s="78">
        <v>1.5</v>
      </c>
      <c r="HU13" s="78">
        <v>0.5</v>
      </c>
      <c r="HV13" s="78">
        <v>0.5</v>
      </c>
      <c r="HW13" s="78">
        <v>0.5</v>
      </c>
      <c r="HX13" s="78">
        <v>0.5</v>
      </c>
      <c r="HY13" s="78">
        <v>0.5</v>
      </c>
      <c r="HZ13" s="78">
        <v>0.5</v>
      </c>
      <c r="IA13" s="78">
        <v>0.5</v>
      </c>
      <c r="IB13" s="78">
        <v>0.5</v>
      </c>
      <c r="IC13" s="78">
        <v>0.5</v>
      </c>
      <c r="ID13" s="78">
        <v>0.5</v>
      </c>
      <c r="IE13" s="78">
        <v>0.5</v>
      </c>
      <c r="IF13" s="78">
        <v>0.5</v>
      </c>
      <c r="IG13" s="78">
        <v>1.5</v>
      </c>
      <c r="IH13" s="78">
        <f>1.5</f>
        <v>1.5</v>
      </c>
      <c r="II13" s="160">
        <v>1.5</v>
      </c>
      <c r="IJ13" s="160">
        <v>1.5</v>
      </c>
      <c r="IK13" s="160">
        <v>1</v>
      </c>
      <c r="IL13" s="160">
        <v>1</v>
      </c>
      <c r="IM13" s="160">
        <v>1.5</v>
      </c>
      <c r="IN13" s="160">
        <v>1.5</v>
      </c>
      <c r="IO13" s="160">
        <v>1</v>
      </c>
      <c r="IP13" s="160">
        <v>0.5</v>
      </c>
      <c r="IQ13" s="160">
        <v>1.5</v>
      </c>
      <c r="IR13" s="349">
        <f>AVERAGE([1]CongestionIndex!$C$114:$D$114)</f>
        <v>0.5</v>
      </c>
      <c r="IS13" s="160">
        <v>0.5</v>
      </c>
      <c r="IT13" s="160">
        <v>0.5</v>
      </c>
      <c r="IU13" s="160">
        <v>0.5</v>
      </c>
      <c r="IV13" s="160">
        <v>1.5</v>
      </c>
      <c r="IW13" s="160">
        <v>0.5</v>
      </c>
      <c r="IX13" s="160">
        <v>0.5</v>
      </c>
      <c r="IY13" s="160">
        <v>0.5</v>
      </c>
      <c r="IZ13" s="160">
        <v>0.5</v>
      </c>
      <c r="JA13" s="160">
        <v>0.5</v>
      </c>
      <c r="JB13" s="160">
        <v>1</v>
      </c>
      <c r="JC13" s="160">
        <v>1</v>
      </c>
      <c r="JD13" s="160">
        <v>1</v>
      </c>
      <c r="JE13" s="160">
        <v>2.5</v>
      </c>
      <c r="JF13" s="160">
        <v>2.5</v>
      </c>
      <c r="JG13" s="160">
        <v>2.5</v>
      </c>
      <c r="JH13" s="160">
        <v>2.5</v>
      </c>
      <c r="JI13" s="160">
        <v>2.5</v>
      </c>
      <c r="JJ13" s="160">
        <v>2.5</v>
      </c>
      <c r="JK13" s="160">
        <v>2.5</v>
      </c>
      <c r="JL13" s="160">
        <v>2.5</v>
      </c>
      <c r="JM13" s="160">
        <v>0.5</v>
      </c>
      <c r="JN13" s="160">
        <v>0.5</v>
      </c>
      <c r="JO13" s="160">
        <v>0.5</v>
      </c>
      <c r="JP13" s="160">
        <v>0.5</v>
      </c>
      <c r="JQ13" s="160">
        <f>AVERAGE(CongestionIndex!$C$114:$D$114)</f>
        <v>0.5</v>
      </c>
      <c r="JR13" s="323"/>
      <c r="JS13" s="324"/>
      <c r="JT13" s="161"/>
    </row>
    <row r="14" spans="1:281" s="322" customFormat="1" ht="15">
      <c r="A14" s="320" t="s">
        <v>27</v>
      </c>
      <c r="B14" s="327">
        <v>10.5</v>
      </c>
      <c r="C14" s="327">
        <v>10.5</v>
      </c>
      <c r="D14" s="327">
        <v>10.5</v>
      </c>
      <c r="E14" s="327">
        <v>15.5</v>
      </c>
      <c r="F14" s="327">
        <v>15</v>
      </c>
      <c r="G14" s="327">
        <v>8.5</v>
      </c>
      <c r="H14" s="327">
        <v>7.5</v>
      </c>
      <c r="I14" s="327">
        <v>10.5</v>
      </c>
      <c r="J14" s="327">
        <v>10.5</v>
      </c>
      <c r="K14" s="327">
        <v>10.5</v>
      </c>
      <c r="L14" s="327">
        <v>2.5</v>
      </c>
      <c r="M14" s="327">
        <v>1</v>
      </c>
      <c r="N14" s="327">
        <v>7</v>
      </c>
      <c r="O14" s="327">
        <v>5</v>
      </c>
      <c r="P14" s="327">
        <v>10.5</v>
      </c>
      <c r="Q14" s="327">
        <v>20</v>
      </c>
      <c r="R14" s="327">
        <v>17.5</v>
      </c>
      <c r="S14" s="327">
        <v>17.5</v>
      </c>
      <c r="T14" s="327">
        <v>8.5</v>
      </c>
      <c r="U14" s="327">
        <v>8.5</v>
      </c>
      <c r="V14" s="327">
        <v>8.5</v>
      </c>
      <c r="W14" s="327">
        <v>10.5</v>
      </c>
      <c r="X14" s="327">
        <v>10.5</v>
      </c>
      <c r="Y14" s="327">
        <v>7.5</v>
      </c>
      <c r="Z14" s="327">
        <v>10.5</v>
      </c>
      <c r="AA14" s="327">
        <v>12.5</v>
      </c>
      <c r="AB14" s="327">
        <v>12.5</v>
      </c>
      <c r="AC14" s="327">
        <v>15</v>
      </c>
      <c r="AD14" s="327">
        <v>15</v>
      </c>
      <c r="AE14" s="327">
        <v>20</v>
      </c>
      <c r="AF14" s="327">
        <v>20</v>
      </c>
      <c r="AG14" s="327">
        <v>17.5</v>
      </c>
      <c r="AH14" s="327">
        <v>20</v>
      </c>
      <c r="AI14" s="327">
        <v>17.5</v>
      </c>
      <c r="AJ14" s="327">
        <v>17.5</v>
      </c>
      <c r="AK14" s="327">
        <v>17.5</v>
      </c>
      <c r="AL14" s="327">
        <v>17.5</v>
      </c>
      <c r="AM14" s="327">
        <v>20</v>
      </c>
      <c r="AN14" s="327">
        <v>20</v>
      </c>
      <c r="AO14" s="327">
        <v>25</v>
      </c>
      <c r="AP14" s="327">
        <v>25</v>
      </c>
      <c r="AQ14" s="327">
        <v>25</v>
      </c>
      <c r="AR14" s="327">
        <v>25</v>
      </c>
      <c r="AS14" s="327">
        <v>25</v>
      </c>
      <c r="AT14" s="327">
        <v>25</v>
      </c>
      <c r="AU14" s="327">
        <v>25</v>
      </c>
      <c r="AV14" s="327">
        <v>27.5</v>
      </c>
      <c r="AW14" s="327">
        <v>27.5</v>
      </c>
      <c r="AX14" s="327">
        <v>27.5</v>
      </c>
      <c r="AY14" s="327">
        <v>25</v>
      </c>
      <c r="AZ14" s="327">
        <v>27.5</v>
      </c>
      <c r="BA14" s="327">
        <v>27.5</v>
      </c>
      <c r="BB14" s="327">
        <v>27.5</v>
      </c>
      <c r="BC14" s="327">
        <v>27.5</v>
      </c>
      <c r="BD14" s="327">
        <v>32.5</v>
      </c>
      <c r="BE14" s="327">
        <v>30</v>
      </c>
      <c r="BF14" s="327">
        <v>22</v>
      </c>
      <c r="BG14" s="327">
        <v>23.5</v>
      </c>
      <c r="BH14" s="327">
        <v>24.5</v>
      </c>
      <c r="BI14" s="327">
        <v>23.5</v>
      </c>
      <c r="BJ14" s="327">
        <v>23.5</v>
      </c>
      <c r="BK14" s="327">
        <v>25</v>
      </c>
      <c r="BL14" s="327">
        <v>29.5</v>
      </c>
      <c r="BM14" s="327">
        <v>29.5</v>
      </c>
      <c r="BN14" s="327">
        <v>30.5</v>
      </c>
      <c r="BO14" s="327">
        <v>27</v>
      </c>
      <c r="BP14" s="327">
        <v>28</v>
      </c>
      <c r="BQ14" s="327">
        <v>22</v>
      </c>
      <c r="BR14" s="327">
        <v>23</v>
      </c>
      <c r="BS14" s="327">
        <v>22.5</v>
      </c>
      <c r="BT14" s="327">
        <v>35</v>
      </c>
      <c r="BU14" s="327">
        <v>29.5</v>
      </c>
      <c r="BV14" s="327">
        <v>30</v>
      </c>
      <c r="BW14" s="327">
        <v>31</v>
      </c>
      <c r="BX14" s="327">
        <v>25.5</v>
      </c>
      <c r="BY14" s="327">
        <v>25.5</v>
      </c>
      <c r="BZ14" s="327">
        <v>27</v>
      </c>
      <c r="CA14" s="327">
        <v>22</v>
      </c>
      <c r="CB14" s="327">
        <v>22</v>
      </c>
      <c r="CC14" s="327">
        <v>22.5</v>
      </c>
      <c r="CD14" s="327">
        <v>21.5</v>
      </c>
      <c r="CE14" s="327">
        <v>25</v>
      </c>
      <c r="CF14" s="327">
        <v>25</v>
      </c>
      <c r="CG14" s="327">
        <v>19</v>
      </c>
      <c r="CH14" s="327">
        <v>17</v>
      </c>
      <c r="CI14" s="327">
        <v>18</v>
      </c>
      <c r="CJ14" s="327">
        <v>18</v>
      </c>
      <c r="CK14" s="327">
        <v>15.5</v>
      </c>
      <c r="CL14" s="327">
        <v>15.5</v>
      </c>
      <c r="CM14" s="327">
        <v>14</v>
      </c>
      <c r="CN14" s="327">
        <v>12.5</v>
      </c>
      <c r="CO14" s="327">
        <v>14</v>
      </c>
      <c r="CP14" s="327">
        <v>11</v>
      </c>
      <c r="CQ14" s="327">
        <v>12.5</v>
      </c>
      <c r="CR14" s="327">
        <v>17.5</v>
      </c>
      <c r="CS14" s="327">
        <v>14.5</v>
      </c>
      <c r="CT14" s="327">
        <v>16.5</v>
      </c>
      <c r="CU14" s="327">
        <v>15.5</v>
      </c>
      <c r="CV14" s="327">
        <v>14</v>
      </c>
      <c r="CW14" s="327">
        <v>14.5</v>
      </c>
      <c r="CX14" s="327">
        <v>12</v>
      </c>
      <c r="CY14" s="327">
        <v>9.5</v>
      </c>
      <c r="CZ14" s="327">
        <v>7</v>
      </c>
      <c r="DA14" s="327">
        <v>7.5</v>
      </c>
      <c r="DB14" s="327">
        <v>12</v>
      </c>
      <c r="DC14" s="327">
        <v>13</v>
      </c>
      <c r="DD14" s="327">
        <v>15.5</v>
      </c>
      <c r="DE14" s="327">
        <v>9</v>
      </c>
      <c r="DF14" s="327">
        <v>9.5</v>
      </c>
      <c r="DG14" s="327">
        <v>7.5</v>
      </c>
      <c r="DH14" s="327">
        <v>8.5</v>
      </c>
      <c r="DI14" s="327">
        <v>11</v>
      </c>
      <c r="DJ14" s="327">
        <v>12.5</v>
      </c>
      <c r="DK14" s="327">
        <v>12.5</v>
      </c>
      <c r="DL14" s="327">
        <v>10.5</v>
      </c>
      <c r="DM14" s="327">
        <v>14</v>
      </c>
      <c r="DN14" s="327">
        <v>13</v>
      </c>
      <c r="DO14" s="327">
        <v>6</v>
      </c>
      <c r="DP14" s="327">
        <v>12</v>
      </c>
      <c r="DQ14" s="327">
        <v>6.5</v>
      </c>
      <c r="DR14" s="327">
        <v>12</v>
      </c>
      <c r="DS14" s="327">
        <v>7</v>
      </c>
      <c r="DT14" s="327">
        <v>10.5</v>
      </c>
      <c r="DU14" s="327">
        <v>13</v>
      </c>
      <c r="DV14" s="327">
        <v>7.5</v>
      </c>
      <c r="DW14" s="327">
        <v>7.5</v>
      </c>
      <c r="DX14" s="327">
        <v>8.5</v>
      </c>
      <c r="DY14" s="327">
        <v>13</v>
      </c>
      <c r="DZ14" s="327">
        <v>14.5</v>
      </c>
      <c r="EA14" s="327">
        <v>10</v>
      </c>
      <c r="EB14" s="327">
        <v>9</v>
      </c>
      <c r="EC14" s="327">
        <v>9</v>
      </c>
      <c r="ED14" s="327">
        <v>6</v>
      </c>
      <c r="EE14" s="327">
        <v>9.5</v>
      </c>
      <c r="EF14" s="327">
        <v>9</v>
      </c>
      <c r="EG14" s="327">
        <v>15</v>
      </c>
      <c r="EH14" s="327">
        <v>12.5</v>
      </c>
      <c r="EI14" s="327">
        <v>15</v>
      </c>
      <c r="EJ14" s="327">
        <v>15</v>
      </c>
      <c r="EK14" s="327">
        <v>15</v>
      </c>
      <c r="EL14" s="327">
        <v>15</v>
      </c>
      <c r="EM14" s="327">
        <v>15</v>
      </c>
      <c r="EN14" s="327">
        <v>15</v>
      </c>
      <c r="EO14" s="327">
        <v>15</v>
      </c>
      <c r="EP14" s="327">
        <v>15</v>
      </c>
      <c r="EQ14" s="327">
        <v>15</v>
      </c>
      <c r="ER14" s="327">
        <v>17.5</v>
      </c>
      <c r="ES14" s="327">
        <v>12.5</v>
      </c>
      <c r="ET14" s="327">
        <v>12.5</v>
      </c>
      <c r="EU14" s="327">
        <v>12.5</v>
      </c>
      <c r="EV14" s="327">
        <v>12.5</v>
      </c>
      <c r="EW14" s="327">
        <v>12.5</v>
      </c>
      <c r="EX14" s="327">
        <v>12.5</v>
      </c>
      <c r="EY14" s="327">
        <v>12.5</v>
      </c>
      <c r="EZ14" s="327">
        <v>12.5</v>
      </c>
      <c r="FA14" s="327">
        <v>12.5</v>
      </c>
      <c r="FB14" s="327">
        <v>16.5</v>
      </c>
      <c r="FC14" s="327">
        <v>12.5</v>
      </c>
      <c r="FD14" s="327">
        <v>12.5</v>
      </c>
      <c r="FE14" s="327">
        <v>12.5</v>
      </c>
      <c r="FF14" s="327">
        <v>12.5</v>
      </c>
      <c r="FG14" s="327">
        <v>12.5</v>
      </c>
      <c r="FH14" s="327">
        <v>12.5</v>
      </c>
      <c r="FI14" s="327">
        <v>12.5</v>
      </c>
      <c r="FJ14" s="327">
        <v>12.5</v>
      </c>
      <c r="FK14" s="327">
        <v>12.5</v>
      </c>
      <c r="FL14" s="327">
        <v>12.5</v>
      </c>
      <c r="FM14" s="327">
        <v>12.5</v>
      </c>
      <c r="FN14" s="327">
        <v>12.5</v>
      </c>
      <c r="FO14" s="327">
        <v>12.5</v>
      </c>
      <c r="FP14" s="327">
        <v>12.5</v>
      </c>
      <c r="FQ14" s="327">
        <v>12.5</v>
      </c>
      <c r="FR14" s="327">
        <v>12.5</v>
      </c>
      <c r="FS14" s="327">
        <v>12.5</v>
      </c>
      <c r="FT14" s="327">
        <v>12.5</v>
      </c>
      <c r="FU14" s="327">
        <v>12.5</v>
      </c>
      <c r="FV14" s="327">
        <v>12.5</v>
      </c>
      <c r="FW14" s="327">
        <v>12.5</v>
      </c>
      <c r="FX14" s="327">
        <v>12.5</v>
      </c>
      <c r="FY14" s="327">
        <v>12.5</v>
      </c>
      <c r="FZ14" s="327">
        <v>12.5</v>
      </c>
      <c r="GA14" s="327">
        <v>15</v>
      </c>
      <c r="GB14" s="327">
        <v>15</v>
      </c>
      <c r="GC14" s="327">
        <v>12.5</v>
      </c>
      <c r="GD14" s="327">
        <v>17.5</v>
      </c>
      <c r="GE14" s="327">
        <v>15</v>
      </c>
      <c r="GF14" s="327">
        <v>15</v>
      </c>
      <c r="GG14" s="327">
        <v>15</v>
      </c>
      <c r="GH14" s="327">
        <v>12.5</v>
      </c>
      <c r="GI14" s="327">
        <v>12.5</v>
      </c>
      <c r="GJ14" s="327">
        <v>10</v>
      </c>
      <c r="GK14" s="327">
        <v>15</v>
      </c>
      <c r="GL14" s="327">
        <v>12.5</v>
      </c>
      <c r="GM14" s="327">
        <v>12.5</v>
      </c>
      <c r="GN14" s="327">
        <v>10</v>
      </c>
      <c r="GO14" s="327">
        <v>12.5</v>
      </c>
      <c r="GP14" s="327">
        <v>10</v>
      </c>
      <c r="GQ14" s="327">
        <v>12.5</v>
      </c>
      <c r="GR14" s="327">
        <v>15</v>
      </c>
      <c r="GS14" s="327">
        <v>12.5</v>
      </c>
      <c r="GT14" s="327">
        <v>12.5</v>
      </c>
      <c r="GU14" s="327">
        <v>12.5</v>
      </c>
      <c r="GV14" s="327">
        <v>12.5</v>
      </c>
      <c r="GW14" s="327">
        <v>12.5</v>
      </c>
      <c r="GX14" s="327">
        <v>12.5</v>
      </c>
      <c r="GY14" s="327">
        <v>12.5</v>
      </c>
      <c r="GZ14" s="327">
        <v>15</v>
      </c>
      <c r="HA14" s="327">
        <v>15</v>
      </c>
      <c r="HB14" s="327">
        <v>15</v>
      </c>
      <c r="HC14" s="327">
        <v>10</v>
      </c>
      <c r="HD14" s="327">
        <v>12.5</v>
      </c>
      <c r="HE14" s="327">
        <v>12.5</v>
      </c>
      <c r="HF14" s="327">
        <v>12.5</v>
      </c>
      <c r="HG14" s="327">
        <v>12.5</v>
      </c>
      <c r="HH14" s="327">
        <v>12.5</v>
      </c>
      <c r="HI14" s="327">
        <v>12.5</v>
      </c>
      <c r="HJ14" s="327">
        <v>12.5</v>
      </c>
      <c r="HK14" s="327">
        <v>12.5</v>
      </c>
      <c r="HL14" s="327">
        <v>12.5</v>
      </c>
      <c r="HM14" s="327">
        <v>12.5</v>
      </c>
      <c r="HN14" s="327">
        <v>12.5</v>
      </c>
      <c r="HO14" s="327">
        <v>12.5</v>
      </c>
      <c r="HP14" s="327">
        <v>12.5</v>
      </c>
      <c r="HQ14" s="327">
        <v>12.5</v>
      </c>
      <c r="HR14" s="327">
        <v>12.5</v>
      </c>
      <c r="HS14" s="327">
        <v>12.5</v>
      </c>
      <c r="HT14" s="327">
        <v>12.5</v>
      </c>
      <c r="HU14" s="327">
        <v>12.5</v>
      </c>
      <c r="HV14" s="327">
        <v>7.5</v>
      </c>
      <c r="HW14" s="327">
        <v>7.5</v>
      </c>
      <c r="HX14" s="327">
        <v>7.5</v>
      </c>
      <c r="HY14" s="327">
        <v>7.5</v>
      </c>
      <c r="HZ14" s="327">
        <v>7.5</v>
      </c>
      <c r="IA14" s="327">
        <v>7.5</v>
      </c>
      <c r="IB14" s="327">
        <v>7.5</v>
      </c>
      <c r="IC14" s="327">
        <v>7.5</v>
      </c>
      <c r="ID14" s="327">
        <v>7.5</v>
      </c>
      <c r="IE14" s="327">
        <v>7.5</v>
      </c>
      <c r="IF14" s="327">
        <v>7.5</v>
      </c>
      <c r="IG14" s="327">
        <v>5</v>
      </c>
      <c r="IH14" s="327">
        <v>5</v>
      </c>
      <c r="II14" s="328">
        <v>5</v>
      </c>
      <c r="IJ14" s="309">
        <v>5</v>
      </c>
      <c r="IK14" s="309">
        <v>5</v>
      </c>
      <c r="IL14" s="309">
        <v>5</v>
      </c>
      <c r="IM14" s="309">
        <v>5</v>
      </c>
      <c r="IN14" s="309">
        <v>5</v>
      </c>
      <c r="IO14" s="309">
        <v>5</v>
      </c>
      <c r="IP14" s="309">
        <v>5</v>
      </c>
      <c r="IQ14" s="309">
        <v>5</v>
      </c>
      <c r="IR14" s="350">
        <f>AVERAGE([1]CongestionIndex!$C$115:$D$115)</f>
        <v>5</v>
      </c>
      <c r="IS14" s="309">
        <v>5</v>
      </c>
      <c r="IT14" s="309">
        <v>5</v>
      </c>
      <c r="IU14" s="309">
        <v>5</v>
      </c>
      <c r="IV14" s="309">
        <v>5</v>
      </c>
      <c r="IW14" s="309">
        <v>5</v>
      </c>
      <c r="IX14" s="309">
        <v>5</v>
      </c>
      <c r="IY14" s="309">
        <v>5</v>
      </c>
      <c r="IZ14" s="309">
        <v>5</v>
      </c>
      <c r="JA14" s="309">
        <v>5</v>
      </c>
      <c r="JB14" s="309">
        <v>5</v>
      </c>
      <c r="JC14" s="309">
        <v>5</v>
      </c>
      <c r="JD14" s="309">
        <v>7.5</v>
      </c>
      <c r="JE14" s="309">
        <v>7.5</v>
      </c>
      <c r="JF14" s="309">
        <v>7.5</v>
      </c>
      <c r="JG14" s="309">
        <v>7.5</v>
      </c>
      <c r="JH14" s="309">
        <v>7.5</v>
      </c>
      <c r="JI14" s="309">
        <v>7.5</v>
      </c>
      <c r="JJ14" s="309">
        <v>7.5</v>
      </c>
      <c r="JK14" s="309">
        <v>7.5</v>
      </c>
      <c r="JL14" s="309">
        <v>7.5</v>
      </c>
      <c r="JM14" s="309">
        <v>7.5</v>
      </c>
      <c r="JN14" s="309">
        <v>7.5</v>
      </c>
      <c r="JO14" s="309">
        <v>7.5</v>
      </c>
      <c r="JP14" s="309">
        <v>7.5</v>
      </c>
      <c r="JQ14" s="309">
        <f>AVERAGE(CongestionIndex!$C$115:$D$115)</f>
        <v>7.5</v>
      </c>
      <c r="JR14" s="309">
        <f>SUM(JQ12:JQ26)/15</f>
        <v>5.0333333333333332</v>
      </c>
      <c r="JS14" s="309">
        <f>SUM(JP12:JP26)/15</f>
        <v>4.4333333333333336</v>
      </c>
      <c r="JT14" s="309">
        <f>JR14-JS14</f>
        <v>0.59999999999999964</v>
      </c>
    </row>
    <row r="15" spans="1:281" s="154" customFormat="1" ht="13.5">
      <c r="A15" s="316" t="s">
        <v>28</v>
      </c>
      <c r="B15" s="318">
        <v>4</v>
      </c>
      <c r="C15" s="318">
        <v>2</v>
      </c>
      <c r="D15" s="318">
        <v>4</v>
      </c>
      <c r="E15" s="318">
        <v>0.5</v>
      </c>
      <c r="F15" s="318">
        <v>0.5</v>
      </c>
      <c r="G15" s="318">
        <v>0.5</v>
      </c>
      <c r="H15" s="318">
        <v>0.5</v>
      </c>
      <c r="I15" s="318">
        <v>4.5</v>
      </c>
      <c r="J15" s="318">
        <v>6</v>
      </c>
      <c r="K15" s="318">
        <v>5</v>
      </c>
      <c r="L15" s="318">
        <v>2.5</v>
      </c>
      <c r="M15" s="318">
        <v>2</v>
      </c>
      <c r="N15" s="318">
        <v>6</v>
      </c>
      <c r="O15" s="318">
        <v>14.5</v>
      </c>
      <c r="P15" s="318">
        <v>12</v>
      </c>
      <c r="Q15" s="318">
        <v>8.5</v>
      </c>
      <c r="R15" s="318">
        <v>6</v>
      </c>
      <c r="S15" s="318">
        <v>4</v>
      </c>
      <c r="T15" s="318">
        <v>4</v>
      </c>
      <c r="U15" s="318">
        <v>4</v>
      </c>
      <c r="V15" s="318">
        <v>5.5</v>
      </c>
      <c r="W15" s="318">
        <v>3.5</v>
      </c>
      <c r="X15" s="318">
        <v>4.5</v>
      </c>
      <c r="Y15" s="318">
        <v>2</v>
      </c>
      <c r="Z15" s="318">
        <v>1.5</v>
      </c>
      <c r="AA15" s="318">
        <v>1.5</v>
      </c>
      <c r="AB15" s="318">
        <v>0</v>
      </c>
      <c r="AC15" s="318">
        <v>3</v>
      </c>
      <c r="AD15" s="318">
        <v>2.5</v>
      </c>
      <c r="AE15" s="318">
        <v>2</v>
      </c>
      <c r="AF15" s="318">
        <v>2</v>
      </c>
      <c r="AG15" s="318">
        <v>5</v>
      </c>
      <c r="AH15" s="318">
        <v>6</v>
      </c>
      <c r="AI15" s="318">
        <v>6</v>
      </c>
      <c r="AJ15" s="318">
        <v>5</v>
      </c>
      <c r="AK15" s="318">
        <v>5</v>
      </c>
      <c r="AL15" s="318">
        <v>5.5</v>
      </c>
      <c r="AM15" s="318">
        <v>4</v>
      </c>
      <c r="AN15" s="318">
        <v>3.5</v>
      </c>
      <c r="AO15" s="318">
        <v>2.5</v>
      </c>
      <c r="AP15" s="318">
        <v>2.5</v>
      </c>
      <c r="AQ15" s="318">
        <v>3.5</v>
      </c>
      <c r="AR15" s="318">
        <v>3.5</v>
      </c>
      <c r="AS15" s="318">
        <v>3.5</v>
      </c>
      <c r="AT15" s="318">
        <v>3</v>
      </c>
      <c r="AU15" s="318">
        <v>3.5</v>
      </c>
      <c r="AV15" s="318">
        <v>3.5</v>
      </c>
      <c r="AW15" s="318">
        <v>3</v>
      </c>
      <c r="AX15" s="318">
        <v>1.5</v>
      </c>
      <c r="AY15" s="318">
        <v>5</v>
      </c>
      <c r="AZ15" s="318">
        <v>2</v>
      </c>
      <c r="BA15" s="318">
        <v>2.5</v>
      </c>
      <c r="BB15" s="318">
        <v>4</v>
      </c>
      <c r="BC15" s="318">
        <v>3.5</v>
      </c>
      <c r="BD15" s="318">
        <v>4</v>
      </c>
      <c r="BE15" s="318">
        <v>4</v>
      </c>
      <c r="BF15" s="318">
        <v>3</v>
      </c>
      <c r="BG15" s="318">
        <v>2</v>
      </c>
      <c r="BH15" s="318">
        <v>2.5</v>
      </c>
      <c r="BI15" s="318">
        <v>5.5</v>
      </c>
      <c r="BJ15" s="318">
        <v>2.5</v>
      </c>
      <c r="BK15" s="318">
        <v>5</v>
      </c>
      <c r="BL15" s="318">
        <v>4</v>
      </c>
      <c r="BM15" s="318">
        <v>6.5</v>
      </c>
      <c r="BN15" s="318">
        <v>2.5</v>
      </c>
      <c r="BO15" s="318">
        <v>0.5</v>
      </c>
      <c r="BP15" s="318">
        <v>0.5</v>
      </c>
      <c r="BQ15" s="318">
        <v>2</v>
      </c>
      <c r="BR15" s="318">
        <v>2.5</v>
      </c>
      <c r="BS15" s="318">
        <v>1.5</v>
      </c>
      <c r="BT15" s="318">
        <v>4.5</v>
      </c>
      <c r="BU15" s="318">
        <v>3</v>
      </c>
      <c r="BV15" s="318">
        <v>3.5</v>
      </c>
      <c r="BW15" s="318">
        <v>3</v>
      </c>
      <c r="BX15" s="318">
        <v>3.5</v>
      </c>
      <c r="BY15" s="318">
        <v>4.5</v>
      </c>
      <c r="BZ15" s="318">
        <v>4</v>
      </c>
      <c r="CA15" s="318">
        <v>5</v>
      </c>
      <c r="CB15" s="318">
        <v>7</v>
      </c>
      <c r="CC15" s="318">
        <v>7.5</v>
      </c>
      <c r="CD15" s="318">
        <v>5</v>
      </c>
      <c r="CE15" s="318">
        <v>2.5</v>
      </c>
      <c r="CF15" s="318">
        <v>1</v>
      </c>
      <c r="CG15" s="318">
        <v>3</v>
      </c>
      <c r="CH15" s="318">
        <v>2</v>
      </c>
      <c r="CI15" s="318">
        <v>2</v>
      </c>
      <c r="CJ15" s="318">
        <v>2</v>
      </c>
      <c r="CK15" s="318">
        <v>2.5</v>
      </c>
      <c r="CL15" s="318">
        <v>1</v>
      </c>
      <c r="CM15" s="318">
        <v>2</v>
      </c>
      <c r="CN15" s="318">
        <v>1.5</v>
      </c>
      <c r="CO15" s="318">
        <v>3.5</v>
      </c>
      <c r="CP15" s="318">
        <v>0</v>
      </c>
      <c r="CQ15" s="318">
        <v>2</v>
      </c>
      <c r="CR15" s="318">
        <v>2.5</v>
      </c>
      <c r="CS15" s="318">
        <v>2.5</v>
      </c>
      <c r="CT15" s="318">
        <v>3.5</v>
      </c>
      <c r="CU15" s="318">
        <v>3</v>
      </c>
      <c r="CV15" s="318">
        <v>4</v>
      </c>
      <c r="CW15" s="318">
        <v>2.5</v>
      </c>
      <c r="CX15" s="318">
        <v>3.5</v>
      </c>
      <c r="CY15" s="318">
        <v>2.5</v>
      </c>
      <c r="CZ15" s="318">
        <v>2</v>
      </c>
      <c r="DA15" s="318">
        <v>2</v>
      </c>
      <c r="DB15" s="318">
        <v>2.5</v>
      </c>
      <c r="DC15" s="318">
        <v>2.5</v>
      </c>
      <c r="DD15" s="318">
        <v>3.5</v>
      </c>
      <c r="DE15" s="318">
        <v>0</v>
      </c>
      <c r="DF15" s="318">
        <v>4.5</v>
      </c>
      <c r="DG15" s="318">
        <v>3</v>
      </c>
      <c r="DH15" s="318">
        <v>7.5</v>
      </c>
      <c r="DI15" s="318">
        <v>3</v>
      </c>
      <c r="DJ15" s="318">
        <v>4</v>
      </c>
      <c r="DK15" s="318">
        <v>4</v>
      </c>
      <c r="DL15" s="318">
        <v>8</v>
      </c>
      <c r="DM15" s="318">
        <v>3</v>
      </c>
      <c r="DN15" s="318">
        <v>2.5</v>
      </c>
      <c r="DO15" s="318">
        <v>6.5</v>
      </c>
      <c r="DP15" s="318">
        <v>3.5</v>
      </c>
      <c r="DQ15" s="318">
        <v>8</v>
      </c>
      <c r="DR15" s="318">
        <v>5.5</v>
      </c>
      <c r="DS15" s="318">
        <v>5.5</v>
      </c>
      <c r="DT15" s="318">
        <v>6</v>
      </c>
      <c r="DU15" s="318">
        <v>6</v>
      </c>
      <c r="DV15" s="318">
        <v>7.5</v>
      </c>
      <c r="DW15" s="318">
        <v>8.5</v>
      </c>
      <c r="DX15" s="318">
        <v>9</v>
      </c>
      <c r="DY15" s="318">
        <v>9</v>
      </c>
      <c r="DZ15" s="318">
        <v>4</v>
      </c>
      <c r="EA15" s="318">
        <v>4</v>
      </c>
      <c r="EB15" s="318">
        <v>4</v>
      </c>
      <c r="EC15" s="318">
        <v>4.5</v>
      </c>
      <c r="ED15" s="318">
        <v>6</v>
      </c>
      <c r="EE15" s="318">
        <v>9</v>
      </c>
      <c r="EF15" s="318">
        <v>7</v>
      </c>
      <c r="EG15" s="318">
        <v>6</v>
      </c>
      <c r="EH15" s="318">
        <v>7</v>
      </c>
      <c r="EI15" s="318">
        <v>10.5</v>
      </c>
      <c r="EJ15" s="318">
        <v>7</v>
      </c>
      <c r="EK15" s="318">
        <v>4.5</v>
      </c>
      <c r="EL15" s="318">
        <v>6</v>
      </c>
      <c r="EM15" s="318">
        <v>4.5</v>
      </c>
      <c r="EN15" s="318">
        <v>5.5</v>
      </c>
      <c r="EO15" s="318">
        <v>4.5</v>
      </c>
      <c r="EP15" s="318">
        <v>5.5</v>
      </c>
      <c r="EQ15" s="318">
        <v>7</v>
      </c>
      <c r="ER15" s="318">
        <v>2.5</v>
      </c>
      <c r="ES15" s="318">
        <v>4</v>
      </c>
      <c r="ET15" s="318">
        <v>5</v>
      </c>
      <c r="EU15" s="318">
        <v>4.5</v>
      </c>
      <c r="EV15" s="318">
        <v>5</v>
      </c>
      <c r="EW15" s="318">
        <v>5.5</v>
      </c>
      <c r="EX15" s="318">
        <v>5.5</v>
      </c>
      <c r="EY15" s="318">
        <v>7</v>
      </c>
      <c r="EZ15" s="318">
        <v>7</v>
      </c>
      <c r="FA15" s="318">
        <v>7.5</v>
      </c>
      <c r="FB15" s="318">
        <v>7.5</v>
      </c>
      <c r="FC15" s="318">
        <v>3.5</v>
      </c>
      <c r="FD15" s="318">
        <v>5.5</v>
      </c>
      <c r="FE15" s="318">
        <v>4.5</v>
      </c>
      <c r="FF15" s="318">
        <v>4</v>
      </c>
      <c r="FG15" s="318">
        <v>7</v>
      </c>
      <c r="FH15" s="318">
        <v>10.5</v>
      </c>
      <c r="FI15" s="318">
        <v>14.5</v>
      </c>
      <c r="FJ15" s="318">
        <v>6.5</v>
      </c>
      <c r="FK15" s="318">
        <v>6</v>
      </c>
      <c r="FL15" s="318">
        <v>7</v>
      </c>
      <c r="FM15" s="318">
        <v>4.5</v>
      </c>
      <c r="FN15" s="318">
        <v>5.5</v>
      </c>
      <c r="FO15" s="318">
        <v>7</v>
      </c>
      <c r="FP15" s="318">
        <v>4</v>
      </c>
      <c r="FQ15" s="318">
        <v>4</v>
      </c>
      <c r="FR15" s="318">
        <v>4.5</v>
      </c>
      <c r="FS15" s="318">
        <v>8</v>
      </c>
      <c r="FT15" s="318">
        <v>4</v>
      </c>
      <c r="FU15" s="318">
        <v>5</v>
      </c>
      <c r="FV15" s="318">
        <v>4.5</v>
      </c>
      <c r="FW15" s="318">
        <v>7</v>
      </c>
      <c r="FX15" s="318">
        <v>7</v>
      </c>
      <c r="FY15" s="318">
        <v>5</v>
      </c>
      <c r="FZ15" s="318">
        <v>3</v>
      </c>
      <c r="GA15" s="318">
        <v>3.5</v>
      </c>
      <c r="GB15" s="318">
        <v>4</v>
      </c>
      <c r="GC15" s="318">
        <v>4.5</v>
      </c>
      <c r="GD15" s="318">
        <v>5</v>
      </c>
      <c r="GE15" s="318">
        <v>4.5</v>
      </c>
      <c r="GF15" s="318">
        <v>4.5</v>
      </c>
      <c r="GG15" s="318">
        <v>4</v>
      </c>
      <c r="GH15" s="318">
        <v>4</v>
      </c>
      <c r="GI15" s="318">
        <v>4</v>
      </c>
      <c r="GJ15" s="318">
        <v>3</v>
      </c>
      <c r="GK15" s="318">
        <v>3.5</v>
      </c>
      <c r="GL15" s="318">
        <v>3.5</v>
      </c>
      <c r="GM15" s="318">
        <v>5</v>
      </c>
      <c r="GN15" s="318">
        <v>4.5</v>
      </c>
      <c r="GO15" s="318">
        <v>4.5</v>
      </c>
      <c r="GP15" s="318">
        <v>5</v>
      </c>
      <c r="GQ15" s="318">
        <v>3.5</v>
      </c>
      <c r="GR15" s="318">
        <v>3.5</v>
      </c>
      <c r="GS15" s="318">
        <v>4.5</v>
      </c>
      <c r="GT15" s="318">
        <v>4.5</v>
      </c>
      <c r="GU15" s="318">
        <v>4.5</v>
      </c>
      <c r="GV15" s="318">
        <v>4.5</v>
      </c>
      <c r="GW15" s="318">
        <v>4.5</v>
      </c>
      <c r="GX15" s="318">
        <v>4.5</v>
      </c>
      <c r="GY15" s="318">
        <v>4.5</v>
      </c>
      <c r="GZ15" s="318">
        <v>4.5</v>
      </c>
      <c r="HA15" s="318">
        <v>4.5</v>
      </c>
      <c r="HB15" s="318">
        <v>4.5</v>
      </c>
      <c r="HC15" s="318">
        <v>4.5</v>
      </c>
      <c r="HD15" s="318">
        <v>4.5</v>
      </c>
      <c r="HE15" s="318">
        <v>4.5</v>
      </c>
      <c r="HF15" s="318">
        <v>2.5</v>
      </c>
      <c r="HG15" s="318">
        <v>4.5</v>
      </c>
      <c r="HH15" s="318">
        <v>4.5</v>
      </c>
      <c r="HI15" s="318">
        <v>5</v>
      </c>
      <c r="HJ15" s="318">
        <v>4.5</v>
      </c>
      <c r="HK15" s="318">
        <v>4.5</v>
      </c>
      <c r="HL15" s="318">
        <v>4</v>
      </c>
      <c r="HM15" s="318">
        <v>4.5</v>
      </c>
      <c r="HN15" s="318">
        <v>4.5</v>
      </c>
      <c r="HO15" s="318">
        <v>3.5</v>
      </c>
      <c r="HP15" s="318">
        <v>3.5</v>
      </c>
      <c r="HQ15" s="318">
        <v>3.5</v>
      </c>
      <c r="HR15" s="318">
        <v>5</v>
      </c>
      <c r="HS15" s="318">
        <v>5</v>
      </c>
      <c r="HT15" s="318">
        <v>5</v>
      </c>
      <c r="HU15" s="318">
        <v>3.5</v>
      </c>
      <c r="HV15" s="318">
        <v>3.5</v>
      </c>
      <c r="HW15" s="318">
        <v>3.5</v>
      </c>
      <c r="HX15" s="318">
        <v>4</v>
      </c>
      <c r="HY15" s="318">
        <v>7.5</v>
      </c>
      <c r="HZ15" s="318">
        <v>7.5</v>
      </c>
      <c r="IA15" s="318">
        <v>7.5</v>
      </c>
      <c r="IB15" s="318">
        <v>6</v>
      </c>
      <c r="IC15" s="318">
        <v>6</v>
      </c>
      <c r="ID15" s="318">
        <v>6</v>
      </c>
      <c r="IE15" s="318">
        <v>6</v>
      </c>
      <c r="IF15" s="318">
        <v>6</v>
      </c>
      <c r="IG15" s="267">
        <v>3.5</v>
      </c>
      <c r="IH15" s="267">
        <v>5</v>
      </c>
      <c r="II15" s="154">
        <v>5</v>
      </c>
      <c r="IJ15" s="154">
        <v>3.5</v>
      </c>
      <c r="IK15" s="154">
        <v>3.5</v>
      </c>
      <c r="IL15" s="154">
        <v>3.5</v>
      </c>
      <c r="IM15" s="154">
        <v>3.5</v>
      </c>
      <c r="IN15" s="154">
        <v>7</v>
      </c>
      <c r="IO15" s="154">
        <v>7</v>
      </c>
      <c r="IP15" s="154">
        <v>7</v>
      </c>
      <c r="IQ15" s="154">
        <v>7</v>
      </c>
      <c r="IR15" s="154">
        <f>AVERAGE([1]CongestionIndex!$C$116:$D$116)</f>
        <v>7</v>
      </c>
      <c r="IS15" s="154">
        <v>7</v>
      </c>
      <c r="IT15" s="154">
        <v>7</v>
      </c>
      <c r="IU15" s="154">
        <v>4.5</v>
      </c>
      <c r="IV15" s="154">
        <v>4.5</v>
      </c>
      <c r="IW15" s="154">
        <v>4.5</v>
      </c>
      <c r="IX15" s="154">
        <v>4.5</v>
      </c>
      <c r="IY15" s="154">
        <v>7</v>
      </c>
      <c r="IZ15" s="154">
        <v>4.5</v>
      </c>
      <c r="JA15" s="154">
        <v>4.5</v>
      </c>
      <c r="JB15" s="154">
        <v>4.5</v>
      </c>
      <c r="JC15" s="154">
        <v>4.5</v>
      </c>
      <c r="JD15" s="154">
        <v>4.5</v>
      </c>
      <c r="JE15" s="154">
        <v>4.5</v>
      </c>
      <c r="JF15" s="154">
        <v>4.5</v>
      </c>
      <c r="JG15" s="154">
        <v>4.5</v>
      </c>
      <c r="JH15" s="154">
        <v>4.5</v>
      </c>
      <c r="JI15" s="154">
        <v>4.5</v>
      </c>
      <c r="JJ15" s="154">
        <v>4.5</v>
      </c>
      <c r="JK15" s="154">
        <v>4.5</v>
      </c>
      <c r="JL15" s="154">
        <v>4.5</v>
      </c>
      <c r="JM15" s="154">
        <v>6</v>
      </c>
      <c r="JN15" s="154">
        <v>7</v>
      </c>
      <c r="JO15" s="154">
        <v>7</v>
      </c>
      <c r="JP15" s="154">
        <v>7</v>
      </c>
      <c r="JQ15" s="154">
        <f>AVERAGE(CongestionIndex!$C$116:$D$116)</f>
        <v>7</v>
      </c>
      <c r="JR15" s="325"/>
      <c r="JS15" s="326"/>
      <c r="JT15" s="326"/>
    </row>
    <row r="16" spans="1:281" s="61" customFormat="1" ht="13.5">
      <c r="A16" s="60" t="s">
        <v>30</v>
      </c>
      <c r="B16" s="11">
        <v>0</v>
      </c>
      <c r="C16" s="11">
        <v>1</v>
      </c>
      <c r="D16" s="11">
        <v>0</v>
      </c>
      <c r="E16" s="11">
        <v>0</v>
      </c>
      <c r="F16" s="11">
        <v>0</v>
      </c>
      <c r="G16" s="11">
        <v>0</v>
      </c>
      <c r="H16" s="11">
        <v>0.5</v>
      </c>
      <c r="I16" s="11">
        <v>0</v>
      </c>
      <c r="J16" s="11">
        <v>0</v>
      </c>
      <c r="K16" s="11">
        <v>0</v>
      </c>
      <c r="L16" s="11">
        <v>0</v>
      </c>
      <c r="M16" s="11">
        <v>0</v>
      </c>
      <c r="N16" s="11">
        <v>1</v>
      </c>
      <c r="O16" s="11">
        <v>0</v>
      </c>
      <c r="P16" s="11">
        <v>0</v>
      </c>
      <c r="Q16" s="11">
        <v>0</v>
      </c>
      <c r="R16" s="11">
        <v>0</v>
      </c>
      <c r="S16" s="11">
        <v>0</v>
      </c>
      <c r="T16" s="11">
        <v>0</v>
      </c>
      <c r="U16" s="11">
        <v>0</v>
      </c>
      <c r="V16" s="11">
        <v>0</v>
      </c>
      <c r="W16" s="11">
        <v>0</v>
      </c>
      <c r="X16" s="11">
        <v>0</v>
      </c>
      <c r="Y16" s="11">
        <v>0</v>
      </c>
      <c r="Z16" s="11">
        <v>0</v>
      </c>
      <c r="AA16" s="11">
        <v>0</v>
      </c>
      <c r="AB16" s="11">
        <v>0</v>
      </c>
      <c r="AC16" s="11">
        <v>0</v>
      </c>
      <c r="AD16" s="11">
        <v>0</v>
      </c>
      <c r="AE16" s="11">
        <v>0</v>
      </c>
      <c r="AF16" s="11">
        <v>2</v>
      </c>
      <c r="AG16" s="11">
        <v>0.5</v>
      </c>
      <c r="AH16" s="11">
        <v>0.5</v>
      </c>
      <c r="AI16" s="11">
        <v>0.5</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0</v>
      </c>
      <c r="CJ16" s="11">
        <v>0</v>
      </c>
      <c r="CK16" s="11">
        <v>0</v>
      </c>
      <c r="CL16" s="11">
        <v>0</v>
      </c>
      <c r="CM16" s="11">
        <v>0</v>
      </c>
      <c r="CN16" s="11">
        <v>0</v>
      </c>
      <c r="CO16" s="11">
        <v>0</v>
      </c>
      <c r="CP16" s="11">
        <v>0</v>
      </c>
      <c r="CQ16" s="11">
        <v>1</v>
      </c>
      <c r="CR16" s="11">
        <v>0</v>
      </c>
      <c r="CS16" s="11">
        <v>0</v>
      </c>
      <c r="CT16" s="11">
        <v>0</v>
      </c>
      <c r="CU16" s="11">
        <v>0.5</v>
      </c>
      <c r="CV16" s="11">
        <v>0</v>
      </c>
      <c r="CW16" s="11">
        <v>0</v>
      </c>
      <c r="CX16" s="11">
        <v>0</v>
      </c>
      <c r="CY16" s="11">
        <v>0</v>
      </c>
      <c r="CZ16" s="11">
        <v>0</v>
      </c>
      <c r="DA16" s="11">
        <v>0</v>
      </c>
      <c r="DB16" s="11">
        <v>0.5</v>
      </c>
      <c r="DC16" s="11">
        <v>0</v>
      </c>
      <c r="DD16" s="11">
        <v>0</v>
      </c>
      <c r="DE16" s="11">
        <v>1</v>
      </c>
      <c r="DF16" s="11">
        <v>0</v>
      </c>
      <c r="DG16" s="11">
        <v>0</v>
      </c>
      <c r="DH16" s="11">
        <v>2.5</v>
      </c>
      <c r="DI16" s="11">
        <v>3.5</v>
      </c>
      <c r="DJ16" s="11">
        <v>1.5</v>
      </c>
      <c r="DK16" s="11">
        <v>0.5</v>
      </c>
      <c r="DL16" s="11">
        <v>1</v>
      </c>
      <c r="DM16" s="11">
        <v>0</v>
      </c>
      <c r="DN16" s="11">
        <v>0</v>
      </c>
      <c r="DO16" s="11">
        <v>0</v>
      </c>
      <c r="DP16" s="11">
        <v>0</v>
      </c>
      <c r="DQ16" s="11">
        <v>0</v>
      </c>
      <c r="DR16" s="11">
        <v>0.5</v>
      </c>
      <c r="DS16" s="11">
        <v>0.5</v>
      </c>
      <c r="DT16" s="11">
        <v>0.5</v>
      </c>
      <c r="DU16" s="11">
        <v>0.5</v>
      </c>
      <c r="DV16" s="11">
        <v>0.5</v>
      </c>
      <c r="DW16" s="11">
        <v>1</v>
      </c>
      <c r="DX16" s="11">
        <v>1.5</v>
      </c>
      <c r="DY16" s="11">
        <v>1.5</v>
      </c>
      <c r="DZ16" s="11">
        <v>1.5</v>
      </c>
      <c r="EA16" s="11">
        <v>1.5</v>
      </c>
      <c r="EB16" s="11">
        <v>3</v>
      </c>
      <c r="EC16" s="11">
        <v>3</v>
      </c>
      <c r="ED16" s="11">
        <v>0.5</v>
      </c>
      <c r="EE16" s="11">
        <v>0.5</v>
      </c>
      <c r="EF16" s="11">
        <v>0.5</v>
      </c>
      <c r="EG16" s="11">
        <v>0.5</v>
      </c>
      <c r="EH16" s="11">
        <v>0.5</v>
      </c>
      <c r="EI16" s="11">
        <v>0.5</v>
      </c>
      <c r="EJ16" s="11">
        <v>0.5</v>
      </c>
      <c r="EK16" s="11">
        <v>0.5</v>
      </c>
      <c r="EL16" s="11">
        <v>0.5</v>
      </c>
      <c r="EM16" s="11">
        <v>0.5</v>
      </c>
      <c r="EN16" s="11">
        <v>2</v>
      </c>
      <c r="EO16" s="11">
        <v>2</v>
      </c>
      <c r="EP16" s="11">
        <v>2</v>
      </c>
      <c r="EQ16" s="11">
        <v>2</v>
      </c>
      <c r="ER16" s="11">
        <v>1</v>
      </c>
      <c r="ES16" s="11">
        <v>2</v>
      </c>
      <c r="ET16" s="11">
        <v>2</v>
      </c>
      <c r="EU16" s="11">
        <v>2</v>
      </c>
      <c r="EV16" s="11">
        <v>2</v>
      </c>
      <c r="EW16" s="11">
        <v>2</v>
      </c>
      <c r="EX16" s="11">
        <v>2</v>
      </c>
      <c r="EY16" s="11">
        <v>1.5</v>
      </c>
      <c r="EZ16" s="11">
        <v>1</v>
      </c>
      <c r="FA16" s="11">
        <v>1</v>
      </c>
      <c r="FB16" s="11">
        <v>1.5</v>
      </c>
      <c r="FC16" s="11">
        <v>3.5</v>
      </c>
      <c r="FD16" s="11">
        <v>1.5</v>
      </c>
      <c r="FE16" s="11">
        <v>1.5</v>
      </c>
      <c r="FF16" s="11">
        <v>1.5</v>
      </c>
      <c r="FG16" s="11">
        <v>1.5</v>
      </c>
      <c r="FH16" s="11">
        <v>1.5</v>
      </c>
      <c r="FI16" s="11">
        <v>4</v>
      </c>
      <c r="FJ16" s="11">
        <v>3</v>
      </c>
      <c r="FK16" s="11">
        <v>3.5</v>
      </c>
      <c r="FL16" s="11">
        <v>3.5</v>
      </c>
      <c r="FM16" s="11">
        <v>2</v>
      </c>
      <c r="FN16" s="11">
        <v>2</v>
      </c>
      <c r="FO16" s="11">
        <v>2</v>
      </c>
      <c r="FP16" s="11">
        <v>2</v>
      </c>
      <c r="FQ16" s="11">
        <v>3.5</v>
      </c>
      <c r="FR16" s="11">
        <v>3.5</v>
      </c>
      <c r="FS16" s="11">
        <v>3.5</v>
      </c>
      <c r="FT16" s="11">
        <v>0.5</v>
      </c>
      <c r="FU16" s="11">
        <v>0.5</v>
      </c>
      <c r="FV16" s="11">
        <v>1.5</v>
      </c>
      <c r="FW16" s="11">
        <v>1.5</v>
      </c>
      <c r="FX16" s="11">
        <v>1.5</v>
      </c>
      <c r="FY16" s="11">
        <v>2.5</v>
      </c>
      <c r="FZ16" s="11">
        <v>2</v>
      </c>
      <c r="GA16" s="11">
        <v>1.5</v>
      </c>
      <c r="GB16" s="11">
        <v>0.5</v>
      </c>
      <c r="GC16" s="11">
        <v>0.5</v>
      </c>
      <c r="GD16" s="11">
        <v>3</v>
      </c>
      <c r="GE16" s="11">
        <v>1.5</v>
      </c>
      <c r="GF16" s="11">
        <v>2.5</v>
      </c>
      <c r="GG16" s="11">
        <v>2.5</v>
      </c>
      <c r="GH16" s="11">
        <v>1.5</v>
      </c>
      <c r="GI16" s="11">
        <v>1.5</v>
      </c>
      <c r="GJ16" s="11">
        <v>1.5</v>
      </c>
      <c r="GK16" s="11">
        <v>0.5</v>
      </c>
      <c r="GL16" s="11">
        <v>1</v>
      </c>
      <c r="GM16" s="11">
        <v>1.5</v>
      </c>
      <c r="GN16" s="11">
        <v>2.5</v>
      </c>
      <c r="GO16" s="11">
        <v>1.5</v>
      </c>
      <c r="GP16" s="11">
        <v>2.5</v>
      </c>
      <c r="GQ16" s="11">
        <v>0.5</v>
      </c>
      <c r="GR16" s="11">
        <v>1.5</v>
      </c>
      <c r="GS16" s="11">
        <v>1.5</v>
      </c>
      <c r="GT16" s="11">
        <v>1.5</v>
      </c>
      <c r="GU16" s="11">
        <v>0.5</v>
      </c>
      <c r="GV16" s="11">
        <v>0.5</v>
      </c>
      <c r="GW16" s="11">
        <v>0.5</v>
      </c>
      <c r="GX16" s="11">
        <v>0.5</v>
      </c>
      <c r="GY16" s="11">
        <v>0.5</v>
      </c>
      <c r="GZ16" s="11">
        <v>0.5</v>
      </c>
      <c r="HA16" s="11">
        <v>0.5</v>
      </c>
      <c r="HB16" s="11">
        <v>0.5</v>
      </c>
      <c r="HC16" s="11">
        <v>0.5</v>
      </c>
      <c r="HD16" s="11">
        <v>0.5</v>
      </c>
      <c r="HE16" s="11">
        <v>1.5</v>
      </c>
      <c r="HF16" s="11">
        <v>1.5</v>
      </c>
      <c r="HG16" s="11">
        <v>0.5</v>
      </c>
      <c r="HH16" s="11">
        <v>0.5</v>
      </c>
      <c r="HI16" s="11">
        <v>1</v>
      </c>
      <c r="HJ16" s="11">
        <v>0.5</v>
      </c>
      <c r="HK16" s="11">
        <v>0.5</v>
      </c>
      <c r="HL16" s="11">
        <v>1.5</v>
      </c>
      <c r="HM16" s="11">
        <v>1.5</v>
      </c>
      <c r="HN16" s="11">
        <v>1.5</v>
      </c>
      <c r="HO16" s="11">
        <v>1.5</v>
      </c>
      <c r="HP16" s="11">
        <v>1.5</v>
      </c>
      <c r="HQ16" s="11">
        <v>1</v>
      </c>
      <c r="HR16" s="11">
        <v>1</v>
      </c>
      <c r="HS16" s="11">
        <v>0.5</v>
      </c>
      <c r="HT16" s="11">
        <v>0.5</v>
      </c>
      <c r="HU16" s="11">
        <v>1</v>
      </c>
      <c r="HV16" s="11">
        <v>0.5</v>
      </c>
      <c r="HW16" s="11">
        <v>0.5</v>
      </c>
      <c r="HX16" s="11">
        <v>1.5</v>
      </c>
      <c r="HY16" s="11">
        <v>1</v>
      </c>
      <c r="HZ16" s="11">
        <v>1.5</v>
      </c>
      <c r="IA16" s="11">
        <v>1</v>
      </c>
      <c r="IB16" s="11">
        <v>0</v>
      </c>
      <c r="IC16" s="11">
        <v>0</v>
      </c>
      <c r="ID16" s="11">
        <v>0</v>
      </c>
      <c r="IE16" s="11">
        <v>0</v>
      </c>
      <c r="IF16" s="11">
        <v>0</v>
      </c>
      <c r="IG16" s="11">
        <v>1.5</v>
      </c>
      <c r="IH16" s="11">
        <v>1.5</v>
      </c>
      <c r="II16" s="61">
        <v>1.5</v>
      </c>
      <c r="IJ16" s="61">
        <v>2</v>
      </c>
      <c r="IK16" s="61">
        <v>2</v>
      </c>
      <c r="IL16" s="61">
        <v>2</v>
      </c>
      <c r="IM16" s="61">
        <v>2</v>
      </c>
      <c r="IN16" s="61">
        <v>2</v>
      </c>
      <c r="IO16" s="61">
        <v>2</v>
      </c>
      <c r="IP16" s="61">
        <v>2</v>
      </c>
      <c r="IQ16" s="61">
        <v>2</v>
      </c>
      <c r="IR16" s="348">
        <f>AVERAGE([1]CongestionIndex!$C$117:$D$117)</f>
        <v>2</v>
      </c>
      <c r="IS16" s="61">
        <v>2</v>
      </c>
      <c r="IT16" s="61">
        <v>2</v>
      </c>
      <c r="IU16" s="61">
        <v>2</v>
      </c>
      <c r="IV16" s="61">
        <v>2</v>
      </c>
      <c r="IW16" s="61">
        <v>2</v>
      </c>
      <c r="IX16" s="61">
        <v>2</v>
      </c>
      <c r="IY16" s="61">
        <v>1.5</v>
      </c>
      <c r="IZ16" s="61">
        <v>1.5</v>
      </c>
      <c r="JA16" s="61">
        <v>1.5</v>
      </c>
      <c r="JB16" s="61">
        <v>1.5</v>
      </c>
      <c r="JC16" s="61">
        <v>1.5</v>
      </c>
      <c r="JD16" s="61">
        <v>1.5</v>
      </c>
      <c r="JE16" s="61">
        <v>1.5</v>
      </c>
      <c r="JF16" s="61">
        <v>1.5</v>
      </c>
      <c r="JG16" s="61">
        <v>1.5</v>
      </c>
      <c r="JH16" s="61">
        <v>1.5</v>
      </c>
      <c r="JI16" s="61">
        <v>1.5</v>
      </c>
      <c r="JJ16" s="61">
        <v>1.5</v>
      </c>
      <c r="JK16" s="61">
        <v>1.5</v>
      </c>
      <c r="JL16" s="61">
        <v>1.5</v>
      </c>
      <c r="JM16" s="61">
        <v>1</v>
      </c>
      <c r="JN16" s="61">
        <v>1.5</v>
      </c>
      <c r="JO16" s="61">
        <v>1.5</v>
      </c>
      <c r="JP16" s="61">
        <v>1.5</v>
      </c>
      <c r="JQ16" s="61">
        <f>AVERAGE(CongestionIndex!$C$117:$D$117)</f>
        <v>1.5</v>
      </c>
      <c r="JR16" s="149"/>
      <c r="JS16" s="156"/>
      <c r="JT16" s="162"/>
    </row>
    <row r="17" spans="1:280" s="61" customFormat="1" ht="13.5">
      <c r="A17" s="64" t="s">
        <v>32</v>
      </c>
      <c r="B17" s="11">
        <v>0</v>
      </c>
      <c r="C17" s="11">
        <v>0</v>
      </c>
      <c r="D17" s="11">
        <v>0</v>
      </c>
      <c r="E17" s="11">
        <v>0.5</v>
      </c>
      <c r="F17" s="11">
        <v>0</v>
      </c>
      <c r="G17" s="11">
        <v>1</v>
      </c>
      <c r="H17" s="11">
        <v>1</v>
      </c>
      <c r="I17" s="11">
        <v>0</v>
      </c>
      <c r="J17" s="11">
        <v>0</v>
      </c>
      <c r="K17" s="11">
        <v>0</v>
      </c>
      <c r="L17" s="11">
        <v>0</v>
      </c>
      <c r="M17" s="11">
        <v>0</v>
      </c>
      <c r="N17" s="11">
        <v>1</v>
      </c>
      <c r="O17" s="11">
        <v>1</v>
      </c>
      <c r="P17" s="11">
        <v>0</v>
      </c>
      <c r="Q17" s="11">
        <v>0</v>
      </c>
      <c r="R17" s="11">
        <v>0</v>
      </c>
      <c r="S17" s="11">
        <v>0</v>
      </c>
      <c r="T17" s="11">
        <v>0</v>
      </c>
      <c r="U17" s="11">
        <v>1.5</v>
      </c>
      <c r="V17" s="11">
        <v>0</v>
      </c>
      <c r="W17" s="11">
        <v>0</v>
      </c>
      <c r="X17" s="11">
        <v>0</v>
      </c>
      <c r="Y17" s="11">
        <v>0</v>
      </c>
      <c r="Z17" s="11">
        <v>0</v>
      </c>
      <c r="AA17" s="11">
        <v>0</v>
      </c>
      <c r="AB17" s="11">
        <v>0</v>
      </c>
      <c r="AC17" s="11">
        <v>0</v>
      </c>
      <c r="AD17" s="11">
        <v>1</v>
      </c>
      <c r="AE17" s="11">
        <v>1</v>
      </c>
      <c r="AF17" s="11">
        <v>1</v>
      </c>
      <c r="AG17" s="11">
        <v>0</v>
      </c>
      <c r="AH17" s="11">
        <v>1.5</v>
      </c>
      <c r="AI17" s="11">
        <v>1.5</v>
      </c>
      <c r="AJ17" s="11">
        <v>0</v>
      </c>
      <c r="AK17" s="11">
        <v>0</v>
      </c>
      <c r="AL17" s="11">
        <v>2</v>
      </c>
      <c r="AM17" s="11">
        <v>1</v>
      </c>
      <c r="AN17" s="11">
        <v>1</v>
      </c>
      <c r="AO17" s="11">
        <v>1</v>
      </c>
      <c r="AP17" s="11">
        <v>0</v>
      </c>
      <c r="AQ17" s="11">
        <v>0</v>
      </c>
      <c r="AR17" s="11">
        <v>0.5</v>
      </c>
      <c r="AS17" s="11">
        <v>0.5</v>
      </c>
      <c r="AT17" s="11">
        <v>0.5</v>
      </c>
      <c r="AU17" s="11">
        <v>0</v>
      </c>
      <c r="AV17" s="11">
        <v>0</v>
      </c>
      <c r="AW17" s="11">
        <v>0</v>
      </c>
      <c r="AX17" s="11">
        <v>0</v>
      </c>
      <c r="AY17" s="11">
        <v>0.5</v>
      </c>
      <c r="AZ17" s="11">
        <v>1</v>
      </c>
      <c r="BA17" s="11">
        <v>0</v>
      </c>
      <c r="BB17" s="11">
        <v>0</v>
      </c>
      <c r="BC17" s="11">
        <v>0</v>
      </c>
      <c r="BD17" s="11">
        <v>0</v>
      </c>
      <c r="BE17" s="11">
        <v>1</v>
      </c>
      <c r="BF17" s="11">
        <v>0</v>
      </c>
      <c r="BG17" s="11">
        <v>0</v>
      </c>
      <c r="BH17" s="11">
        <v>0</v>
      </c>
      <c r="BI17" s="11">
        <v>0</v>
      </c>
      <c r="BJ17" s="11">
        <v>0</v>
      </c>
      <c r="BK17" s="11">
        <v>0</v>
      </c>
      <c r="BL17" s="11">
        <v>0</v>
      </c>
      <c r="BM17" s="11">
        <v>0</v>
      </c>
      <c r="BN17" s="11">
        <v>0</v>
      </c>
      <c r="BO17" s="11">
        <v>0</v>
      </c>
      <c r="BP17" s="11">
        <v>0</v>
      </c>
      <c r="BQ17" s="11">
        <v>0</v>
      </c>
      <c r="BR17" s="11">
        <v>0</v>
      </c>
      <c r="BS17" s="11">
        <v>0.5</v>
      </c>
      <c r="BT17" s="11">
        <v>0</v>
      </c>
      <c r="BU17" s="11">
        <v>1</v>
      </c>
      <c r="BV17" s="11">
        <v>0</v>
      </c>
      <c r="BW17" s="11">
        <v>0</v>
      </c>
      <c r="BX17" s="11">
        <v>0</v>
      </c>
      <c r="BY17" s="11">
        <v>2.5</v>
      </c>
      <c r="BZ17" s="11">
        <v>0</v>
      </c>
      <c r="CA17" s="11">
        <v>0</v>
      </c>
      <c r="CB17" s="11">
        <v>0</v>
      </c>
      <c r="CC17" s="11">
        <v>0</v>
      </c>
      <c r="CD17" s="11">
        <v>0</v>
      </c>
      <c r="CE17" s="11">
        <v>0</v>
      </c>
      <c r="CF17" s="11">
        <v>0</v>
      </c>
      <c r="CG17" s="11">
        <v>3</v>
      </c>
      <c r="CH17" s="11">
        <v>3</v>
      </c>
      <c r="CI17" s="11">
        <v>1</v>
      </c>
      <c r="CJ17" s="11">
        <v>0</v>
      </c>
      <c r="CK17" s="11">
        <v>1.5</v>
      </c>
      <c r="CL17" s="11">
        <v>0</v>
      </c>
      <c r="CM17" s="11">
        <v>1</v>
      </c>
      <c r="CN17" s="11">
        <v>0</v>
      </c>
      <c r="CO17" s="11">
        <v>1.5</v>
      </c>
      <c r="CP17" s="11">
        <v>0</v>
      </c>
      <c r="CQ17" s="11">
        <v>0</v>
      </c>
      <c r="CR17" s="11">
        <v>4</v>
      </c>
      <c r="CS17" s="11">
        <v>0</v>
      </c>
      <c r="CT17" s="11">
        <v>0</v>
      </c>
      <c r="CU17" s="11">
        <v>1.5</v>
      </c>
      <c r="CV17" s="11">
        <v>1.5</v>
      </c>
      <c r="CW17" s="11">
        <v>2.5</v>
      </c>
      <c r="CX17" s="11">
        <v>3</v>
      </c>
      <c r="CY17" s="11">
        <v>1.5</v>
      </c>
      <c r="CZ17" s="11">
        <v>4.5</v>
      </c>
      <c r="DA17" s="11">
        <v>0</v>
      </c>
      <c r="DB17" s="11">
        <v>0</v>
      </c>
      <c r="DC17" s="11">
        <v>3.5</v>
      </c>
      <c r="DD17" s="11">
        <v>2.5</v>
      </c>
      <c r="DE17" s="11">
        <v>2</v>
      </c>
      <c r="DF17" s="11">
        <v>0</v>
      </c>
      <c r="DG17" s="11">
        <v>0</v>
      </c>
      <c r="DH17" s="11">
        <v>3</v>
      </c>
      <c r="DI17" s="11">
        <v>2.5</v>
      </c>
      <c r="DJ17" s="11">
        <v>1</v>
      </c>
      <c r="DK17" s="11">
        <v>4</v>
      </c>
      <c r="DL17" s="11">
        <v>6</v>
      </c>
      <c r="DM17" s="11">
        <v>3.5</v>
      </c>
      <c r="DN17" s="11">
        <v>1</v>
      </c>
      <c r="DO17" s="11">
        <v>4</v>
      </c>
      <c r="DP17" s="11">
        <v>1</v>
      </c>
      <c r="DQ17" s="11">
        <v>1</v>
      </c>
      <c r="DR17" s="11">
        <v>2.5</v>
      </c>
      <c r="DS17" s="11">
        <v>2.5</v>
      </c>
      <c r="DT17" s="11">
        <v>2.5</v>
      </c>
      <c r="DU17" s="11">
        <v>3.5</v>
      </c>
      <c r="DV17" s="11">
        <v>3.5</v>
      </c>
      <c r="DW17" s="11">
        <v>3.5</v>
      </c>
      <c r="DX17" s="11">
        <v>3.5</v>
      </c>
      <c r="DY17" s="11">
        <v>3</v>
      </c>
      <c r="DZ17" s="11">
        <v>2.5</v>
      </c>
      <c r="EA17" s="11">
        <v>5</v>
      </c>
      <c r="EB17" s="11">
        <v>12</v>
      </c>
      <c r="EC17" s="11">
        <v>13</v>
      </c>
      <c r="ED17" s="11">
        <v>1</v>
      </c>
      <c r="EE17" s="11">
        <v>2</v>
      </c>
      <c r="EF17" s="11">
        <v>9</v>
      </c>
      <c r="EG17" s="11">
        <v>9</v>
      </c>
      <c r="EH17" s="11">
        <v>1</v>
      </c>
      <c r="EI17" s="11">
        <v>0.5</v>
      </c>
      <c r="EJ17" s="11">
        <v>0.5</v>
      </c>
      <c r="EK17" s="11">
        <v>0.5</v>
      </c>
      <c r="EL17" s="11">
        <v>0.5</v>
      </c>
      <c r="EM17" s="11">
        <v>2</v>
      </c>
      <c r="EN17" s="11">
        <v>2</v>
      </c>
      <c r="EO17" s="11">
        <v>2</v>
      </c>
      <c r="EP17" s="11">
        <v>2</v>
      </c>
      <c r="EQ17" s="11">
        <v>2</v>
      </c>
      <c r="ER17" s="11">
        <v>2</v>
      </c>
      <c r="ES17" s="11">
        <v>2</v>
      </c>
      <c r="ET17" s="11">
        <v>2</v>
      </c>
      <c r="EU17" s="11">
        <v>2</v>
      </c>
      <c r="EV17" s="11">
        <v>2</v>
      </c>
      <c r="EW17" s="11">
        <v>2</v>
      </c>
      <c r="EX17" s="11">
        <v>1.5</v>
      </c>
      <c r="EY17" s="11">
        <v>1.5</v>
      </c>
      <c r="EZ17" s="11">
        <v>1.5</v>
      </c>
      <c r="FA17" s="11">
        <v>1.5</v>
      </c>
      <c r="FB17" s="11">
        <v>1.5</v>
      </c>
      <c r="FC17" s="11">
        <v>2.5</v>
      </c>
      <c r="FD17" s="11">
        <v>2</v>
      </c>
      <c r="FE17" s="11">
        <v>2</v>
      </c>
      <c r="FF17" s="11">
        <v>2</v>
      </c>
      <c r="FG17" s="11">
        <v>2</v>
      </c>
      <c r="FH17" s="11">
        <v>2</v>
      </c>
      <c r="FI17" s="11">
        <v>2</v>
      </c>
      <c r="FJ17" s="11">
        <v>2</v>
      </c>
      <c r="FK17" s="11">
        <v>2</v>
      </c>
      <c r="FL17" s="11">
        <v>2</v>
      </c>
      <c r="FM17" s="11">
        <v>5</v>
      </c>
      <c r="FN17" s="11">
        <v>2</v>
      </c>
      <c r="FO17" s="11">
        <v>2</v>
      </c>
      <c r="FP17" s="11">
        <v>2</v>
      </c>
      <c r="FQ17" s="11">
        <v>2</v>
      </c>
      <c r="FR17" s="11">
        <v>2</v>
      </c>
      <c r="FS17" s="11">
        <v>3</v>
      </c>
      <c r="FT17" s="11">
        <v>3</v>
      </c>
      <c r="FU17" s="11">
        <v>3</v>
      </c>
      <c r="FV17" s="11">
        <v>3</v>
      </c>
      <c r="FW17" s="11">
        <v>3</v>
      </c>
      <c r="FX17" s="11">
        <v>3</v>
      </c>
      <c r="FY17" s="11">
        <v>3</v>
      </c>
      <c r="FZ17" s="11">
        <v>2.5</v>
      </c>
      <c r="GA17" s="11">
        <v>2.5</v>
      </c>
      <c r="GB17" s="11">
        <v>3</v>
      </c>
      <c r="GC17" s="11">
        <v>3</v>
      </c>
      <c r="GD17" s="11">
        <v>2.5</v>
      </c>
      <c r="GE17" s="11">
        <v>3</v>
      </c>
      <c r="GF17" s="11">
        <v>3</v>
      </c>
      <c r="GG17" s="11">
        <v>3</v>
      </c>
      <c r="GH17" s="11">
        <v>3.5</v>
      </c>
      <c r="GI17" s="11">
        <v>3</v>
      </c>
      <c r="GJ17" s="11">
        <v>3</v>
      </c>
      <c r="GK17" s="11">
        <v>3</v>
      </c>
      <c r="GL17" s="11">
        <v>3</v>
      </c>
      <c r="GM17" s="11">
        <v>2.5</v>
      </c>
      <c r="GN17" s="11">
        <v>3</v>
      </c>
      <c r="GO17" s="11">
        <v>3</v>
      </c>
      <c r="GP17" s="11">
        <v>3.5</v>
      </c>
      <c r="GQ17" s="11">
        <v>3</v>
      </c>
      <c r="GR17" s="11">
        <v>3.5</v>
      </c>
      <c r="GS17" s="11">
        <v>3</v>
      </c>
      <c r="GT17" s="11">
        <v>2.5</v>
      </c>
      <c r="GU17" s="11">
        <v>3</v>
      </c>
      <c r="GV17" s="11">
        <v>3</v>
      </c>
      <c r="GW17" s="11">
        <v>3</v>
      </c>
      <c r="GX17" s="11">
        <v>3</v>
      </c>
      <c r="GY17" s="11">
        <v>3</v>
      </c>
      <c r="GZ17" s="11">
        <v>3</v>
      </c>
      <c r="HA17" s="11">
        <v>3</v>
      </c>
      <c r="HB17" s="11">
        <v>7.5</v>
      </c>
      <c r="HC17" s="11">
        <v>3</v>
      </c>
      <c r="HD17" s="11">
        <v>2.5</v>
      </c>
      <c r="HE17" s="11">
        <v>3</v>
      </c>
      <c r="HF17" s="11">
        <v>3</v>
      </c>
      <c r="HG17" s="11">
        <v>3</v>
      </c>
      <c r="HH17" s="11">
        <v>6.5</v>
      </c>
      <c r="HI17" s="11">
        <v>3</v>
      </c>
      <c r="HJ17" s="11">
        <v>3</v>
      </c>
      <c r="HK17" s="11">
        <v>3</v>
      </c>
      <c r="HL17" s="11">
        <v>3</v>
      </c>
      <c r="HM17" s="11">
        <v>3</v>
      </c>
      <c r="HN17" s="11">
        <v>3</v>
      </c>
      <c r="HO17" s="11">
        <v>3</v>
      </c>
      <c r="HP17" s="11">
        <v>3</v>
      </c>
      <c r="HQ17" s="11">
        <v>3</v>
      </c>
      <c r="HR17" s="11">
        <v>3</v>
      </c>
      <c r="HS17" s="11">
        <v>3</v>
      </c>
      <c r="HT17" s="11">
        <v>3</v>
      </c>
      <c r="HU17" s="11">
        <v>3</v>
      </c>
      <c r="HV17" s="11">
        <v>3</v>
      </c>
      <c r="HW17" s="11">
        <v>3</v>
      </c>
      <c r="HX17" s="11">
        <v>2.5</v>
      </c>
      <c r="HY17" s="11">
        <v>3</v>
      </c>
      <c r="HZ17" s="11">
        <v>3</v>
      </c>
      <c r="IA17" s="11">
        <v>3</v>
      </c>
      <c r="IB17" s="11">
        <v>3</v>
      </c>
      <c r="IC17" s="11">
        <v>3</v>
      </c>
      <c r="ID17" s="11">
        <v>3</v>
      </c>
      <c r="IE17" s="11">
        <v>3</v>
      </c>
      <c r="IF17" s="11">
        <v>3</v>
      </c>
      <c r="IG17" s="11">
        <v>2.5</v>
      </c>
      <c r="IH17" s="11">
        <v>3</v>
      </c>
      <c r="II17" s="61">
        <v>2.5</v>
      </c>
      <c r="IJ17" s="61">
        <v>2</v>
      </c>
      <c r="IK17" s="61">
        <v>2.5</v>
      </c>
      <c r="IL17" s="61">
        <v>2.5</v>
      </c>
      <c r="IM17" s="61">
        <v>2</v>
      </c>
      <c r="IN17" s="61">
        <v>2</v>
      </c>
      <c r="IO17" s="61">
        <v>2.5</v>
      </c>
      <c r="IP17" s="61">
        <v>2.5</v>
      </c>
      <c r="IQ17" s="61">
        <v>2</v>
      </c>
      <c r="IR17" s="348">
        <f>AVERAGE([1]CongestionIndex!$C$118:$D$118)</f>
        <v>2</v>
      </c>
      <c r="IS17" s="61">
        <v>2.5</v>
      </c>
      <c r="IT17" s="61">
        <v>2</v>
      </c>
      <c r="IU17" s="61">
        <v>2</v>
      </c>
      <c r="IV17" s="61">
        <v>2</v>
      </c>
      <c r="IW17" s="61">
        <v>2</v>
      </c>
      <c r="IX17" s="61">
        <v>2</v>
      </c>
      <c r="IY17" s="61">
        <v>2</v>
      </c>
      <c r="IZ17" s="61">
        <v>2</v>
      </c>
      <c r="JA17" s="61">
        <v>2</v>
      </c>
      <c r="JB17" s="61">
        <v>2</v>
      </c>
      <c r="JC17" s="61">
        <v>2.5</v>
      </c>
      <c r="JD17" s="61">
        <v>2.5</v>
      </c>
      <c r="JE17" s="61">
        <v>1.5</v>
      </c>
      <c r="JF17" s="61">
        <v>1.5</v>
      </c>
      <c r="JG17" s="61">
        <v>2.5</v>
      </c>
      <c r="JH17" s="61">
        <v>2.5</v>
      </c>
      <c r="JI17" s="61">
        <v>2.5</v>
      </c>
      <c r="JJ17" s="61">
        <v>2.5</v>
      </c>
      <c r="JK17" s="61">
        <v>2.5</v>
      </c>
      <c r="JL17" s="61">
        <v>2.5</v>
      </c>
      <c r="JM17" s="61">
        <v>2.5</v>
      </c>
      <c r="JN17" s="61">
        <v>2.5</v>
      </c>
      <c r="JO17" s="61">
        <v>2.5</v>
      </c>
      <c r="JP17" s="61">
        <v>2.5</v>
      </c>
      <c r="JQ17" s="61">
        <f>AVERAGE(CongestionIndex!$C$118:$D$118)</f>
        <v>2.5</v>
      </c>
      <c r="JR17" s="149"/>
      <c r="JS17" s="156"/>
      <c r="JT17" s="152"/>
    </row>
    <row r="18" spans="1:280" s="61" customFormat="1" ht="13.5">
      <c r="A18" s="60" t="s">
        <v>34</v>
      </c>
      <c r="B18" s="11">
        <v>3.5</v>
      </c>
      <c r="C18" s="11">
        <v>3.5</v>
      </c>
      <c r="D18" s="11">
        <v>3.5</v>
      </c>
      <c r="E18" s="11">
        <v>3.5</v>
      </c>
      <c r="F18" s="11">
        <v>3.5</v>
      </c>
      <c r="G18" s="11">
        <v>3.5</v>
      </c>
      <c r="H18" s="11">
        <v>1.5</v>
      </c>
      <c r="I18" s="11">
        <v>1</v>
      </c>
      <c r="J18" s="11">
        <v>1</v>
      </c>
      <c r="K18" s="11">
        <v>1</v>
      </c>
      <c r="L18" s="11">
        <v>1</v>
      </c>
      <c r="M18" s="11">
        <v>1</v>
      </c>
      <c r="N18" s="11">
        <v>1</v>
      </c>
      <c r="O18" s="11">
        <v>2</v>
      </c>
      <c r="P18" s="11">
        <v>2</v>
      </c>
      <c r="Q18" s="11">
        <v>2</v>
      </c>
      <c r="R18" s="11">
        <v>2</v>
      </c>
      <c r="S18" s="11">
        <v>2</v>
      </c>
      <c r="T18" s="11">
        <v>2</v>
      </c>
      <c r="U18" s="11">
        <v>2</v>
      </c>
      <c r="V18" s="11">
        <v>2</v>
      </c>
      <c r="W18" s="11">
        <v>3</v>
      </c>
      <c r="X18" s="11">
        <v>2</v>
      </c>
      <c r="Y18" s="11">
        <v>2.5</v>
      </c>
      <c r="Z18" s="11">
        <v>2.5</v>
      </c>
      <c r="AA18" s="11">
        <v>2.5</v>
      </c>
      <c r="AB18" s="11">
        <v>2.5</v>
      </c>
      <c r="AC18" s="11">
        <v>3.5</v>
      </c>
      <c r="AD18" s="11">
        <v>4.5</v>
      </c>
      <c r="AE18" s="11">
        <v>4.5</v>
      </c>
      <c r="AF18" s="11">
        <v>6</v>
      </c>
      <c r="AG18" s="11">
        <v>6</v>
      </c>
      <c r="AH18" s="11">
        <v>6</v>
      </c>
      <c r="AI18" s="11">
        <v>6</v>
      </c>
      <c r="AJ18" s="11">
        <v>6</v>
      </c>
      <c r="AK18" s="11">
        <v>6</v>
      </c>
      <c r="AL18" s="11">
        <v>6</v>
      </c>
      <c r="AM18" s="11">
        <v>6</v>
      </c>
      <c r="AN18" s="11">
        <v>6</v>
      </c>
      <c r="AO18" s="11">
        <v>6</v>
      </c>
      <c r="AP18" s="11">
        <v>6</v>
      </c>
      <c r="AQ18" s="11">
        <v>6</v>
      </c>
      <c r="AR18" s="11">
        <v>6</v>
      </c>
      <c r="AS18" s="11">
        <v>6</v>
      </c>
      <c r="AT18" s="11">
        <v>8</v>
      </c>
      <c r="AU18" s="11">
        <v>6</v>
      </c>
      <c r="AV18" s="11">
        <v>6</v>
      </c>
      <c r="AW18" s="11">
        <v>6</v>
      </c>
      <c r="AX18" s="11">
        <v>3.5</v>
      </c>
      <c r="AY18" s="11">
        <v>3.5</v>
      </c>
      <c r="AZ18" s="11">
        <v>3.5</v>
      </c>
      <c r="BA18" s="11">
        <v>3.5</v>
      </c>
      <c r="BB18" s="11">
        <v>3.5</v>
      </c>
      <c r="BC18" s="11">
        <v>5.5</v>
      </c>
      <c r="BD18" s="11">
        <v>4.5</v>
      </c>
      <c r="BE18" s="11">
        <v>9</v>
      </c>
      <c r="BF18" s="11">
        <v>4</v>
      </c>
      <c r="BG18" s="11">
        <v>2.5</v>
      </c>
      <c r="BH18" s="11">
        <v>7</v>
      </c>
      <c r="BI18" s="11">
        <v>7</v>
      </c>
      <c r="BJ18" s="11">
        <v>3</v>
      </c>
      <c r="BK18" s="11">
        <v>2</v>
      </c>
      <c r="BL18" s="11">
        <v>5</v>
      </c>
      <c r="BM18" s="11">
        <v>0.5</v>
      </c>
      <c r="BN18" s="11">
        <v>1</v>
      </c>
      <c r="BO18" s="11">
        <v>2</v>
      </c>
      <c r="BP18" s="11">
        <v>1</v>
      </c>
      <c r="BQ18" s="11">
        <v>6</v>
      </c>
      <c r="BR18" s="11">
        <v>6.5</v>
      </c>
      <c r="BS18" s="11">
        <v>5.5</v>
      </c>
      <c r="BT18" s="11">
        <v>15</v>
      </c>
      <c r="BU18" s="11">
        <v>17</v>
      </c>
      <c r="BV18" s="11">
        <v>15.5</v>
      </c>
      <c r="BW18" s="11">
        <v>15</v>
      </c>
      <c r="BX18" s="11">
        <v>10.5</v>
      </c>
      <c r="BY18" s="11">
        <v>9</v>
      </c>
      <c r="BZ18" s="11">
        <v>9</v>
      </c>
      <c r="CA18" s="11">
        <v>8.5</v>
      </c>
      <c r="CB18" s="11">
        <v>7</v>
      </c>
      <c r="CC18" s="11">
        <v>4.5</v>
      </c>
      <c r="CD18" s="11">
        <v>4.5</v>
      </c>
      <c r="CE18" s="11">
        <v>5.5</v>
      </c>
      <c r="CF18" s="11">
        <v>5</v>
      </c>
      <c r="CG18" s="11">
        <v>4</v>
      </c>
      <c r="CH18" s="11">
        <v>5</v>
      </c>
      <c r="CI18" s="11">
        <v>4.5</v>
      </c>
      <c r="CJ18" s="11">
        <v>4.5</v>
      </c>
      <c r="CK18" s="11">
        <v>4</v>
      </c>
      <c r="CL18" s="11">
        <v>4.5</v>
      </c>
      <c r="CM18" s="11">
        <v>5</v>
      </c>
      <c r="CN18" s="11">
        <v>1</v>
      </c>
      <c r="CO18" s="11">
        <v>2.5</v>
      </c>
      <c r="CP18" s="11">
        <v>2.5</v>
      </c>
      <c r="CQ18" s="11">
        <v>5</v>
      </c>
      <c r="CR18" s="11">
        <v>12</v>
      </c>
      <c r="CS18" s="11">
        <v>2.5</v>
      </c>
      <c r="CT18" s="11">
        <v>4</v>
      </c>
      <c r="CU18" s="11">
        <v>8.5</v>
      </c>
      <c r="CV18" s="11">
        <v>11</v>
      </c>
      <c r="CW18" s="11">
        <v>14</v>
      </c>
      <c r="CX18" s="11">
        <v>8.5</v>
      </c>
      <c r="CY18" s="11">
        <v>6.5</v>
      </c>
      <c r="CZ18" s="11">
        <v>8.5</v>
      </c>
      <c r="DA18" s="11">
        <v>3.5</v>
      </c>
      <c r="DB18" s="11">
        <v>7</v>
      </c>
      <c r="DC18" s="11">
        <v>4</v>
      </c>
      <c r="DD18" s="11">
        <v>7.5</v>
      </c>
      <c r="DE18" s="11">
        <v>1.5</v>
      </c>
      <c r="DF18" s="11">
        <v>2</v>
      </c>
      <c r="DG18" s="11">
        <v>3</v>
      </c>
      <c r="DH18" s="11">
        <v>4</v>
      </c>
      <c r="DI18" s="11">
        <v>8</v>
      </c>
      <c r="DJ18" s="11">
        <v>6</v>
      </c>
      <c r="DK18" s="11">
        <v>7</v>
      </c>
      <c r="DL18" s="11">
        <v>13.5</v>
      </c>
      <c r="DM18" s="11">
        <v>6.5</v>
      </c>
      <c r="DN18" s="11">
        <v>10</v>
      </c>
      <c r="DO18" s="11">
        <v>5.5</v>
      </c>
      <c r="DP18" s="11">
        <v>8</v>
      </c>
      <c r="DQ18" s="11">
        <v>8.5</v>
      </c>
      <c r="DR18" s="11">
        <v>13.5</v>
      </c>
      <c r="DS18" s="11">
        <v>12.5</v>
      </c>
      <c r="DT18" s="11">
        <v>9</v>
      </c>
      <c r="DU18" s="11">
        <v>9</v>
      </c>
      <c r="DV18" s="11">
        <v>10</v>
      </c>
      <c r="DW18" s="11">
        <v>8.5</v>
      </c>
      <c r="DX18" s="11">
        <v>7</v>
      </c>
      <c r="DY18" s="11">
        <v>10</v>
      </c>
      <c r="DZ18" s="11">
        <v>1.5</v>
      </c>
      <c r="EA18" s="11">
        <v>7</v>
      </c>
      <c r="EB18" s="11">
        <v>8</v>
      </c>
      <c r="EC18" s="11">
        <v>7.5</v>
      </c>
      <c r="ED18" s="11">
        <v>4.5</v>
      </c>
      <c r="EE18" s="11">
        <v>3.5</v>
      </c>
      <c r="EF18" s="11">
        <v>10.5</v>
      </c>
      <c r="EG18" s="11">
        <v>11</v>
      </c>
      <c r="EH18" s="11">
        <v>8.5</v>
      </c>
      <c r="EI18" s="11">
        <v>8.5</v>
      </c>
      <c r="EJ18" s="11">
        <v>8.5</v>
      </c>
      <c r="EK18" s="11">
        <v>11</v>
      </c>
      <c r="EL18" s="11">
        <v>15</v>
      </c>
      <c r="EM18" s="11">
        <v>12</v>
      </c>
      <c r="EN18" s="11">
        <v>8.5</v>
      </c>
      <c r="EO18" s="11">
        <v>8.5</v>
      </c>
      <c r="EP18" s="11">
        <v>8.5</v>
      </c>
      <c r="EQ18" s="11">
        <v>8.5</v>
      </c>
      <c r="ER18" s="11">
        <v>19</v>
      </c>
      <c r="ES18" s="11">
        <v>13.5</v>
      </c>
      <c r="ET18" s="11">
        <v>13.5</v>
      </c>
      <c r="EU18" s="11">
        <v>13.5</v>
      </c>
      <c r="EV18" s="11">
        <v>11</v>
      </c>
      <c r="EW18" s="11">
        <v>8.5</v>
      </c>
      <c r="EX18" s="11">
        <v>12</v>
      </c>
      <c r="EY18" s="11">
        <v>11</v>
      </c>
      <c r="EZ18" s="11">
        <v>11</v>
      </c>
      <c r="FA18" s="11">
        <v>11</v>
      </c>
      <c r="FB18" s="11">
        <v>12</v>
      </c>
      <c r="FC18" s="11">
        <v>11</v>
      </c>
      <c r="FD18" s="11">
        <v>13.5</v>
      </c>
      <c r="FE18" s="11">
        <v>9.5</v>
      </c>
      <c r="FF18" s="11">
        <v>9.5</v>
      </c>
      <c r="FG18" s="11">
        <v>11</v>
      </c>
      <c r="FH18" s="11">
        <v>11</v>
      </c>
      <c r="FI18" s="11">
        <v>9</v>
      </c>
      <c r="FJ18" s="11">
        <v>7</v>
      </c>
      <c r="FK18" s="11">
        <v>7</v>
      </c>
      <c r="FL18" s="11">
        <v>7</v>
      </c>
      <c r="FM18" s="11">
        <v>7</v>
      </c>
      <c r="FN18" s="11">
        <v>7</v>
      </c>
      <c r="FO18" s="11">
        <v>7</v>
      </c>
      <c r="FP18" s="11">
        <v>7</v>
      </c>
      <c r="FQ18" s="11">
        <v>7</v>
      </c>
      <c r="FR18" s="11">
        <v>7</v>
      </c>
      <c r="FS18" s="11">
        <v>7</v>
      </c>
      <c r="FT18" s="11">
        <v>7</v>
      </c>
      <c r="FU18" s="11">
        <v>7</v>
      </c>
      <c r="FV18" s="11">
        <v>7</v>
      </c>
      <c r="FW18" s="11">
        <v>7</v>
      </c>
      <c r="FX18" s="11">
        <v>7</v>
      </c>
      <c r="FY18" s="11">
        <v>7</v>
      </c>
      <c r="FZ18" s="11">
        <v>7</v>
      </c>
      <c r="GA18" s="11">
        <v>5</v>
      </c>
      <c r="GB18" s="11">
        <v>7</v>
      </c>
      <c r="GC18" s="11">
        <v>3.5</v>
      </c>
      <c r="GD18" s="11">
        <v>5</v>
      </c>
      <c r="GE18" s="11">
        <v>7</v>
      </c>
      <c r="GF18" s="11">
        <v>7</v>
      </c>
      <c r="GG18" s="11">
        <v>8</v>
      </c>
      <c r="GH18" s="11">
        <v>7</v>
      </c>
      <c r="GI18" s="11">
        <v>8</v>
      </c>
      <c r="GJ18" s="11">
        <v>6</v>
      </c>
      <c r="GK18" s="11">
        <v>7</v>
      </c>
      <c r="GL18" s="11">
        <v>8.5</v>
      </c>
      <c r="GM18" s="11">
        <v>7</v>
      </c>
      <c r="GN18" s="11">
        <v>7</v>
      </c>
      <c r="GO18" s="11">
        <v>6</v>
      </c>
      <c r="GP18" s="11">
        <v>8</v>
      </c>
      <c r="GQ18" s="11">
        <v>7</v>
      </c>
      <c r="GR18" s="11">
        <v>6</v>
      </c>
      <c r="GS18" s="11">
        <v>6</v>
      </c>
      <c r="GT18" s="11">
        <v>7</v>
      </c>
      <c r="GU18" s="11">
        <v>7</v>
      </c>
      <c r="GV18" s="11">
        <v>7</v>
      </c>
      <c r="GW18" s="11">
        <v>8</v>
      </c>
      <c r="GX18" s="11">
        <v>7</v>
      </c>
      <c r="GY18" s="11">
        <v>7</v>
      </c>
      <c r="GZ18" s="11">
        <v>5</v>
      </c>
      <c r="HA18" s="11">
        <v>5</v>
      </c>
      <c r="HB18" s="11">
        <v>7</v>
      </c>
      <c r="HC18" s="11">
        <v>7</v>
      </c>
      <c r="HD18" s="11">
        <v>7</v>
      </c>
      <c r="HE18" s="11">
        <v>6</v>
      </c>
      <c r="HF18" s="11">
        <v>8</v>
      </c>
      <c r="HG18" s="11">
        <v>5</v>
      </c>
      <c r="HH18" s="11">
        <v>6.5</v>
      </c>
      <c r="HI18" s="11">
        <v>7</v>
      </c>
      <c r="HJ18" s="11">
        <v>7</v>
      </c>
      <c r="HK18" s="11">
        <v>9</v>
      </c>
      <c r="HL18" s="11">
        <v>7</v>
      </c>
      <c r="HM18" s="11">
        <v>7</v>
      </c>
      <c r="HN18" s="11">
        <v>7</v>
      </c>
      <c r="HO18" s="11">
        <v>7</v>
      </c>
      <c r="HP18" s="11">
        <v>7</v>
      </c>
      <c r="HQ18" s="11">
        <v>8</v>
      </c>
      <c r="HR18" s="11">
        <v>8</v>
      </c>
      <c r="HS18" s="11">
        <v>6</v>
      </c>
      <c r="HT18" s="11">
        <v>5</v>
      </c>
      <c r="HU18" s="11">
        <v>8</v>
      </c>
      <c r="HV18" s="11">
        <v>7</v>
      </c>
      <c r="HW18" s="11">
        <v>7</v>
      </c>
      <c r="HX18" s="11">
        <v>8</v>
      </c>
      <c r="HY18" s="11">
        <v>5.5</v>
      </c>
      <c r="HZ18" s="11">
        <v>7</v>
      </c>
      <c r="IA18" s="11">
        <v>7</v>
      </c>
      <c r="IB18" s="11">
        <v>7</v>
      </c>
      <c r="IC18" s="11">
        <v>7</v>
      </c>
      <c r="ID18" s="11">
        <v>7</v>
      </c>
      <c r="IE18" s="11">
        <v>7</v>
      </c>
      <c r="IF18" s="11">
        <v>5</v>
      </c>
      <c r="IG18" s="11">
        <v>7</v>
      </c>
      <c r="IH18" s="11">
        <v>7</v>
      </c>
      <c r="II18" s="61">
        <v>7</v>
      </c>
      <c r="IJ18" s="61">
        <v>7</v>
      </c>
      <c r="IK18" s="61">
        <v>7</v>
      </c>
      <c r="IL18" s="61">
        <v>7</v>
      </c>
      <c r="IM18" s="61">
        <v>7</v>
      </c>
      <c r="IN18" s="61">
        <v>7</v>
      </c>
      <c r="IO18" s="61">
        <v>7</v>
      </c>
      <c r="IP18" s="61">
        <v>7</v>
      </c>
      <c r="IQ18" s="61">
        <v>7</v>
      </c>
      <c r="IR18" s="348">
        <f>AVERAGE([1]CongestionIndex!$C$119:$D$119)</f>
        <v>7</v>
      </c>
      <c r="IS18" s="61">
        <v>7</v>
      </c>
      <c r="IT18" s="61">
        <v>7</v>
      </c>
      <c r="IU18" s="61">
        <v>7</v>
      </c>
      <c r="IV18" s="61">
        <v>7</v>
      </c>
      <c r="IW18" s="61">
        <v>7</v>
      </c>
      <c r="IX18" s="61">
        <v>7</v>
      </c>
      <c r="IY18" s="61">
        <v>7</v>
      </c>
      <c r="IZ18" s="61">
        <v>7</v>
      </c>
      <c r="JA18" s="61">
        <v>7</v>
      </c>
      <c r="JB18" s="61">
        <v>7</v>
      </c>
      <c r="JC18" s="61">
        <v>7</v>
      </c>
      <c r="JD18" s="61">
        <v>7</v>
      </c>
      <c r="JE18" s="61">
        <v>7</v>
      </c>
      <c r="JF18" s="61">
        <v>7</v>
      </c>
      <c r="JG18" s="61">
        <v>7</v>
      </c>
      <c r="JH18" s="61">
        <v>7</v>
      </c>
      <c r="JI18" s="61">
        <v>7</v>
      </c>
      <c r="JJ18" s="61">
        <v>7</v>
      </c>
      <c r="JK18" s="61">
        <v>7</v>
      </c>
      <c r="JL18" s="61">
        <v>7</v>
      </c>
      <c r="JM18" s="61">
        <v>7</v>
      </c>
      <c r="JN18" s="61">
        <v>7</v>
      </c>
      <c r="JO18" s="61">
        <v>7</v>
      </c>
      <c r="JP18" s="61">
        <v>7</v>
      </c>
      <c r="JQ18" s="61">
        <f>AVERAGE(CongestionIndex!$C$119:$D$119)</f>
        <v>7</v>
      </c>
      <c r="JR18" s="149"/>
      <c r="JS18" s="156"/>
      <c r="JT18" s="152"/>
    </row>
    <row r="19" spans="1:280" s="61" customFormat="1" ht="13.5">
      <c r="A19" s="60" t="s">
        <v>36</v>
      </c>
      <c r="B19" s="11">
        <v>9.5</v>
      </c>
      <c r="C19" s="11">
        <v>12</v>
      </c>
      <c r="D19" s="11">
        <v>15</v>
      </c>
      <c r="E19" s="11">
        <v>15</v>
      </c>
      <c r="F19" s="11">
        <v>8.5</v>
      </c>
      <c r="G19" s="11">
        <v>8.5</v>
      </c>
      <c r="H19" s="11">
        <v>4.5</v>
      </c>
      <c r="I19" s="11">
        <v>2.5</v>
      </c>
      <c r="J19" s="11">
        <v>1.5</v>
      </c>
      <c r="K19" s="11">
        <v>1.5</v>
      </c>
      <c r="L19" s="11">
        <v>2.5</v>
      </c>
      <c r="M19" s="11">
        <v>2.5</v>
      </c>
      <c r="N19" s="11">
        <v>1</v>
      </c>
      <c r="O19" s="11">
        <v>3.5</v>
      </c>
      <c r="P19" s="11">
        <v>3.5</v>
      </c>
      <c r="Q19" s="11">
        <v>7.5</v>
      </c>
      <c r="R19" s="11">
        <v>7.5</v>
      </c>
      <c r="S19" s="11">
        <v>7.5</v>
      </c>
      <c r="T19" s="11">
        <v>2.5</v>
      </c>
      <c r="U19" s="11">
        <v>2.5</v>
      </c>
      <c r="V19" s="11">
        <v>2.5</v>
      </c>
      <c r="W19" s="11">
        <v>2.5</v>
      </c>
      <c r="X19" s="11">
        <v>2.5</v>
      </c>
      <c r="Y19" s="11">
        <v>2.5</v>
      </c>
      <c r="Z19" s="11">
        <v>3</v>
      </c>
      <c r="AA19" s="11">
        <v>2.5</v>
      </c>
      <c r="AB19" s="11">
        <v>2.5</v>
      </c>
      <c r="AC19" s="11">
        <v>7.5</v>
      </c>
      <c r="AD19" s="11">
        <v>7.5</v>
      </c>
      <c r="AE19" s="11">
        <v>7.5</v>
      </c>
      <c r="AF19" s="11">
        <v>7.5</v>
      </c>
      <c r="AG19" s="11">
        <v>7.5</v>
      </c>
      <c r="AH19" s="11">
        <v>7.5</v>
      </c>
      <c r="AI19" s="11">
        <v>6</v>
      </c>
      <c r="AJ19" s="11">
        <v>6</v>
      </c>
      <c r="AK19" s="11">
        <v>6</v>
      </c>
      <c r="AL19" s="11">
        <v>9.5</v>
      </c>
      <c r="AM19" s="11">
        <v>9.5</v>
      </c>
      <c r="AN19" s="11">
        <v>9.5</v>
      </c>
      <c r="AO19" s="11">
        <v>9.5</v>
      </c>
      <c r="AP19" s="11">
        <v>9.5</v>
      </c>
      <c r="AQ19" s="11">
        <v>9.5</v>
      </c>
      <c r="AR19" s="11">
        <v>9.5</v>
      </c>
      <c r="AS19" s="11">
        <v>9.5</v>
      </c>
      <c r="AT19" s="11">
        <v>9.5</v>
      </c>
      <c r="AU19" s="11">
        <v>9.5</v>
      </c>
      <c r="AV19" s="11">
        <v>3.5</v>
      </c>
      <c r="AW19" s="11">
        <v>5.5</v>
      </c>
      <c r="AX19" s="11">
        <v>5.5</v>
      </c>
      <c r="AY19" s="11">
        <v>10.5</v>
      </c>
      <c r="AZ19" s="11">
        <v>6</v>
      </c>
      <c r="BA19" s="11">
        <v>9.5</v>
      </c>
      <c r="BB19" s="11">
        <v>9.5</v>
      </c>
      <c r="BC19" s="11">
        <v>9.5</v>
      </c>
      <c r="BD19" s="11">
        <v>4</v>
      </c>
      <c r="BE19" s="11">
        <v>6</v>
      </c>
      <c r="BF19" s="11">
        <v>5.5</v>
      </c>
      <c r="BG19" s="11">
        <v>8.5</v>
      </c>
      <c r="BH19" s="11">
        <v>6.5</v>
      </c>
      <c r="BI19" s="11">
        <v>6</v>
      </c>
      <c r="BJ19" s="11">
        <v>7.5</v>
      </c>
      <c r="BK19" s="11">
        <v>8</v>
      </c>
      <c r="BL19" s="11">
        <v>7</v>
      </c>
      <c r="BM19" s="11">
        <v>8</v>
      </c>
      <c r="BN19" s="11">
        <v>9.5</v>
      </c>
      <c r="BO19" s="11">
        <v>8</v>
      </c>
      <c r="BP19" s="11">
        <v>4.5</v>
      </c>
      <c r="BQ19" s="11">
        <v>4.5</v>
      </c>
      <c r="BR19" s="11">
        <v>6.5</v>
      </c>
      <c r="BS19" s="11">
        <v>5.5</v>
      </c>
      <c r="BT19" s="11">
        <v>15</v>
      </c>
      <c r="BU19" s="11">
        <v>13.5</v>
      </c>
      <c r="BV19" s="11">
        <v>15</v>
      </c>
      <c r="BW19" s="11">
        <v>20.5</v>
      </c>
      <c r="BX19" s="11">
        <v>18.5</v>
      </c>
      <c r="BY19" s="11">
        <v>15</v>
      </c>
      <c r="BZ19" s="11">
        <v>20</v>
      </c>
      <c r="CA19" s="11">
        <v>18.5</v>
      </c>
      <c r="CB19" s="11">
        <v>12.5</v>
      </c>
      <c r="CC19" s="11">
        <v>5</v>
      </c>
      <c r="CD19" s="11">
        <v>4</v>
      </c>
      <c r="CE19" s="11">
        <v>6</v>
      </c>
      <c r="CF19" s="11">
        <v>5.5</v>
      </c>
      <c r="CG19" s="11">
        <v>4</v>
      </c>
      <c r="CH19" s="11">
        <v>4</v>
      </c>
      <c r="CI19" s="11">
        <v>5.5</v>
      </c>
      <c r="CJ19" s="11">
        <v>12</v>
      </c>
      <c r="CK19" s="11">
        <v>11</v>
      </c>
      <c r="CL19" s="11">
        <v>7</v>
      </c>
      <c r="CM19" s="11">
        <v>5.5</v>
      </c>
      <c r="CN19" s="11">
        <v>4</v>
      </c>
      <c r="CO19" s="11">
        <v>6</v>
      </c>
      <c r="CP19" s="11">
        <v>1.5</v>
      </c>
      <c r="CQ19" s="11">
        <v>6</v>
      </c>
      <c r="CR19" s="11">
        <v>6</v>
      </c>
      <c r="CS19" s="11">
        <v>6.5</v>
      </c>
      <c r="CT19" s="11">
        <v>3</v>
      </c>
      <c r="CU19" s="11">
        <v>10.5</v>
      </c>
      <c r="CV19" s="11">
        <v>8.5</v>
      </c>
      <c r="CW19" s="11">
        <v>13</v>
      </c>
      <c r="CX19" s="11">
        <v>10</v>
      </c>
      <c r="CY19" s="11">
        <v>4</v>
      </c>
      <c r="CZ19" s="11">
        <v>5.5</v>
      </c>
      <c r="DA19" s="11">
        <v>5.5</v>
      </c>
      <c r="DB19" s="11">
        <v>5.5</v>
      </c>
      <c r="DC19" s="11">
        <v>2.5</v>
      </c>
      <c r="DD19" s="11">
        <v>1</v>
      </c>
      <c r="DE19" s="11">
        <v>4.5</v>
      </c>
      <c r="DF19" s="11">
        <v>0.5</v>
      </c>
      <c r="DG19" s="11">
        <v>1.5</v>
      </c>
      <c r="DH19" s="11">
        <v>4.5</v>
      </c>
      <c r="DI19" s="11">
        <v>5</v>
      </c>
      <c r="DJ19" s="11">
        <v>4</v>
      </c>
      <c r="DK19" s="11">
        <v>4.5</v>
      </c>
      <c r="DL19" s="11">
        <v>3</v>
      </c>
      <c r="DM19" s="11">
        <v>0.5</v>
      </c>
      <c r="DN19" s="11">
        <v>2.5</v>
      </c>
      <c r="DO19" s="11">
        <v>4.5</v>
      </c>
      <c r="DP19" s="11">
        <v>7</v>
      </c>
      <c r="DQ19" s="11">
        <v>7</v>
      </c>
      <c r="DR19" s="11">
        <v>3</v>
      </c>
      <c r="DS19" s="11">
        <v>5</v>
      </c>
      <c r="DT19" s="11">
        <v>4</v>
      </c>
      <c r="DU19" s="11">
        <v>11</v>
      </c>
      <c r="DV19" s="11">
        <v>9</v>
      </c>
      <c r="DW19" s="11">
        <v>9</v>
      </c>
      <c r="DX19" s="11">
        <v>8</v>
      </c>
      <c r="DY19" s="11">
        <v>5</v>
      </c>
      <c r="DZ19" s="11">
        <v>5</v>
      </c>
      <c r="EA19" s="11">
        <v>7</v>
      </c>
      <c r="EB19" s="11">
        <v>3</v>
      </c>
      <c r="EC19" s="11">
        <v>3.5</v>
      </c>
      <c r="ED19" s="11">
        <v>2.5</v>
      </c>
      <c r="EE19" s="11">
        <v>4</v>
      </c>
      <c r="EF19" s="11">
        <v>2</v>
      </c>
      <c r="EG19" s="11">
        <v>4</v>
      </c>
      <c r="EH19" s="11">
        <v>4</v>
      </c>
      <c r="EI19" s="11">
        <v>8</v>
      </c>
      <c r="EJ19" s="11">
        <v>4</v>
      </c>
      <c r="EK19" s="11">
        <v>4</v>
      </c>
      <c r="EL19" s="11">
        <v>4</v>
      </c>
      <c r="EM19" s="11">
        <v>5</v>
      </c>
      <c r="EN19" s="11">
        <v>6</v>
      </c>
      <c r="EO19" s="11">
        <v>5</v>
      </c>
      <c r="EP19" s="11">
        <v>5</v>
      </c>
      <c r="EQ19" s="11">
        <v>6</v>
      </c>
      <c r="ER19" s="11">
        <v>8</v>
      </c>
      <c r="ES19" s="11">
        <v>5</v>
      </c>
      <c r="ET19" s="11">
        <v>4</v>
      </c>
      <c r="EU19" s="11">
        <v>4</v>
      </c>
      <c r="EV19" s="11">
        <v>5</v>
      </c>
      <c r="EW19" s="11">
        <v>5</v>
      </c>
      <c r="EX19" s="11">
        <v>6</v>
      </c>
      <c r="EY19" s="11">
        <v>6</v>
      </c>
      <c r="EZ19" s="11">
        <v>6</v>
      </c>
      <c r="FA19" s="11">
        <v>6</v>
      </c>
      <c r="FB19" s="11">
        <v>4</v>
      </c>
      <c r="FC19" s="11">
        <v>6</v>
      </c>
      <c r="FD19" s="11">
        <v>6</v>
      </c>
      <c r="FE19" s="11">
        <v>5</v>
      </c>
      <c r="FF19" s="11">
        <v>5</v>
      </c>
      <c r="FG19" s="11">
        <v>6</v>
      </c>
      <c r="FH19" s="11">
        <v>6</v>
      </c>
      <c r="FI19" s="11">
        <v>4</v>
      </c>
      <c r="FJ19" s="11">
        <v>6</v>
      </c>
      <c r="FK19" s="11">
        <v>6</v>
      </c>
      <c r="FL19" s="11">
        <v>6</v>
      </c>
      <c r="FM19" s="11">
        <v>6</v>
      </c>
      <c r="FN19" s="11">
        <v>6</v>
      </c>
      <c r="FO19" s="11">
        <v>6</v>
      </c>
      <c r="FP19" s="11">
        <v>6</v>
      </c>
      <c r="FQ19" s="11">
        <v>6</v>
      </c>
      <c r="FR19" s="11">
        <v>6</v>
      </c>
      <c r="FS19" s="11">
        <v>6</v>
      </c>
      <c r="FT19" s="11">
        <v>6</v>
      </c>
      <c r="FU19" s="11">
        <v>6</v>
      </c>
      <c r="FV19" s="11">
        <v>6</v>
      </c>
      <c r="FW19" s="11">
        <v>6</v>
      </c>
      <c r="FX19" s="11">
        <v>6</v>
      </c>
      <c r="FY19" s="11">
        <v>6</v>
      </c>
      <c r="FZ19" s="11">
        <v>6</v>
      </c>
      <c r="GA19" s="11">
        <v>5</v>
      </c>
      <c r="GB19" s="11">
        <v>6</v>
      </c>
      <c r="GC19" s="11">
        <v>6</v>
      </c>
      <c r="GD19" s="11">
        <v>5</v>
      </c>
      <c r="GE19" s="11">
        <v>5</v>
      </c>
      <c r="GF19" s="11">
        <v>6</v>
      </c>
      <c r="GG19" s="11">
        <v>5</v>
      </c>
      <c r="GH19" s="11">
        <v>6</v>
      </c>
      <c r="GI19" s="11">
        <v>5</v>
      </c>
      <c r="GJ19" s="11">
        <v>5</v>
      </c>
      <c r="GK19" s="11">
        <v>6</v>
      </c>
      <c r="GL19" s="11">
        <v>5</v>
      </c>
      <c r="GM19" s="11">
        <v>6</v>
      </c>
      <c r="GN19" s="11">
        <v>6</v>
      </c>
      <c r="GO19" s="11">
        <v>4</v>
      </c>
      <c r="GP19" s="11">
        <v>5</v>
      </c>
      <c r="GQ19" s="11">
        <v>6</v>
      </c>
      <c r="GR19" s="11">
        <v>5</v>
      </c>
      <c r="GS19" s="11">
        <v>5</v>
      </c>
      <c r="GT19" s="11">
        <v>4</v>
      </c>
      <c r="GU19" s="11">
        <v>6</v>
      </c>
      <c r="GV19" s="11">
        <v>6</v>
      </c>
      <c r="GW19" s="11">
        <v>4</v>
      </c>
      <c r="GX19" s="11">
        <v>6</v>
      </c>
      <c r="GY19" s="11">
        <v>6</v>
      </c>
      <c r="GZ19" s="11">
        <v>6</v>
      </c>
      <c r="HA19" s="11">
        <v>6</v>
      </c>
      <c r="HB19" s="11">
        <v>6</v>
      </c>
      <c r="HC19" s="11">
        <v>5</v>
      </c>
      <c r="HD19" s="11">
        <v>6</v>
      </c>
      <c r="HE19" s="11">
        <v>5</v>
      </c>
      <c r="HF19" s="11">
        <v>6</v>
      </c>
      <c r="HG19" s="11">
        <v>6</v>
      </c>
      <c r="HH19" s="11">
        <v>6</v>
      </c>
      <c r="HI19" s="11">
        <v>6</v>
      </c>
      <c r="HJ19" s="11">
        <v>6</v>
      </c>
      <c r="HK19" s="11">
        <v>6</v>
      </c>
      <c r="HL19" s="11">
        <v>6</v>
      </c>
      <c r="HM19" s="11">
        <v>6</v>
      </c>
      <c r="HN19" s="11">
        <v>6</v>
      </c>
      <c r="HO19" s="11">
        <v>6</v>
      </c>
      <c r="HP19" s="11">
        <v>6</v>
      </c>
      <c r="HQ19" s="11">
        <v>6</v>
      </c>
      <c r="HR19" s="11">
        <v>6</v>
      </c>
      <c r="HS19" s="11">
        <v>6</v>
      </c>
      <c r="HT19" s="11">
        <v>6</v>
      </c>
      <c r="HU19" s="11">
        <v>6</v>
      </c>
      <c r="HV19" s="11">
        <v>7.5</v>
      </c>
      <c r="HW19" s="11">
        <v>7.5</v>
      </c>
      <c r="HX19" s="11">
        <v>6</v>
      </c>
      <c r="HY19" s="11">
        <v>6</v>
      </c>
      <c r="HZ19" s="11">
        <v>6</v>
      </c>
      <c r="IA19" s="11">
        <v>6</v>
      </c>
      <c r="IB19" s="11">
        <v>6</v>
      </c>
      <c r="IC19" s="11">
        <v>6</v>
      </c>
      <c r="ID19" s="11">
        <v>6</v>
      </c>
      <c r="IE19" s="11">
        <v>6</v>
      </c>
      <c r="IF19" s="11">
        <v>6</v>
      </c>
      <c r="IG19" s="11">
        <v>6</v>
      </c>
      <c r="IH19" s="11">
        <v>6</v>
      </c>
      <c r="II19" s="61">
        <v>6</v>
      </c>
      <c r="IJ19" s="61">
        <v>6</v>
      </c>
      <c r="IK19" s="61">
        <v>6</v>
      </c>
      <c r="IL19" s="61">
        <v>6</v>
      </c>
      <c r="IM19" s="61">
        <v>6</v>
      </c>
      <c r="IN19" s="61">
        <v>6</v>
      </c>
      <c r="IO19" s="61">
        <v>6</v>
      </c>
      <c r="IP19" s="61">
        <v>6</v>
      </c>
      <c r="IQ19" s="61">
        <v>6</v>
      </c>
      <c r="IR19" s="348">
        <f>AVERAGE([1]CongestionIndex!$C$120:$D$120)</f>
        <v>6</v>
      </c>
      <c r="IS19" s="61">
        <v>6</v>
      </c>
      <c r="IT19" s="61">
        <v>6</v>
      </c>
      <c r="IU19" s="61">
        <v>6</v>
      </c>
      <c r="IV19" s="61">
        <v>6</v>
      </c>
      <c r="IW19" s="61">
        <v>6</v>
      </c>
      <c r="IX19" s="61">
        <v>6</v>
      </c>
      <c r="IY19" s="61">
        <v>6</v>
      </c>
      <c r="IZ19" s="61">
        <v>6</v>
      </c>
      <c r="JA19" s="61">
        <v>6</v>
      </c>
      <c r="JB19" s="61">
        <v>6</v>
      </c>
      <c r="JC19" s="61">
        <v>6</v>
      </c>
      <c r="JD19" s="61">
        <v>6</v>
      </c>
      <c r="JE19" s="61">
        <v>4.5</v>
      </c>
      <c r="JF19" s="61">
        <v>6</v>
      </c>
      <c r="JG19" s="61">
        <v>6</v>
      </c>
      <c r="JH19" s="61">
        <v>6</v>
      </c>
      <c r="JI19" s="61">
        <v>7.5</v>
      </c>
      <c r="JJ19" s="61">
        <v>7.5</v>
      </c>
      <c r="JK19" s="61">
        <v>7.5</v>
      </c>
      <c r="JL19" s="61">
        <v>6</v>
      </c>
      <c r="JM19" s="61">
        <v>7.5</v>
      </c>
      <c r="JN19" s="61">
        <v>7.5</v>
      </c>
      <c r="JO19" s="61">
        <v>6</v>
      </c>
      <c r="JP19" s="61">
        <v>6</v>
      </c>
      <c r="JQ19" s="61">
        <f>AVERAGE(CongestionIndex!$C$120:$D$120)</f>
        <v>6</v>
      </c>
      <c r="JR19" s="149"/>
      <c r="JS19" s="156"/>
      <c r="JT19" s="152"/>
    </row>
    <row r="20" spans="1:280" s="61" customFormat="1" ht="13.5">
      <c r="A20" s="60" t="s">
        <v>621</v>
      </c>
      <c r="B20" s="11">
        <v>7.5</v>
      </c>
      <c r="C20" s="11">
        <v>5.5</v>
      </c>
      <c r="D20" s="11">
        <v>5.5</v>
      </c>
      <c r="E20" s="11">
        <v>10</v>
      </c>
      <c r="F20" s="11">
        <v>13.5</v>
      </c>
      <c r="G20" s="11">
        <v>12</v>
      </c>
      <c r="H20" s="11">
        <v>12</v>
      </c>
      <c r="I20" s="11">
        <v>12</v>
      </c>
      <c r="J20" s="11">
        <v>12</v>
      </c>
      <c r="K20" s="11">
        <v>8.5</v>
      </c>
      <c r="L20" s="11">
        <v>7.5</v>
      </c>
      <c r="M20" s="11">
        <v>6.5</v>
      </c>
      <c r="N20" s="11">
        <v>6.5</v>
      </c>
      <c r="O20" s="11">
        <v>3.5</v>
      </c>
      <c r="P20" s="11">
        <v>3.5</v>
      </c>
      <c r="Q20" s="11">
        <v>6.5</v>
      </c>
      <c r="R20" s="11">
        <v>8.5</v>
      </c>
      <c r="S20" s="11">
        <v>8.5</v>
      </c>
      <c r="T20" s="11">
        <v>8.5</v>
      </c>
      <c r="U20" s="11">
        <v>8.5</v>
      </c>
      <c r="V20" s="11">
        <v>8.5</v>
      </c>
      <c r="W20" s="11">
        <v>10</v>
      </c>
      <c r="X20" s="11">
        <v>12</v>
      </c>
      <c r="Y20" s="11">
        <v>12</v>
      </c>
      <c r="Z20" s="11">
        <v>12</v>
      </c>
      <c r="AA20" s="11">
        <v>12</v>
      </c>
      <c r="AB20" s="11">
        <v>12</v>
      </c>
      <c r="AC20" s="11">
        <v>10</v>
      </c>
      <c r="AD20" s="11">
        <v>14</v>
      </c>
      <c r="AE20" s="11">
        <v>12</v>
      </c>
      <c r="AF20" s="11">
        <v>12</v>
      </c>
      <c r="AG20" s="11">
        <v>12</v>
      </c>
      <c r="AH20" s="11">
        <v>10</v>
      </c>
      <c r="AI20" s="11">
        <v>10</v>
      </c>
      <c r="AJ20" s="11">
        <v>10</v>
      </c>
      <c r="AK20" s="11">
        <v>10</v>
      </c>
      <c r="AL20" s="11">
        <v>12</v>
      </c>
      <c r="AM20" s="11">
        <v>12</v>
      </c>
      <c r="AN20" s="11">
        <v>12</v>
      </c>
      <c r="AO20" s="11">
        <v>12</v>
      </c>
      <c r="AP20" s="11">
        <v>12</v>
      </c>
      <c r="AQ20" s="11">
        <v>10</v>
      </c>
      <c r="AR20" s="11">
        <v>10</v>
      </c>
      <c r="AS20" s="11">
        <v>10</v>
      </c>
      <c r="AT20" s="11">
        <v>10</v>
      </c>
      <c r="AU20" s="11">
        <v>12</v>
      </c>
      <c r="AV20" s="11">
        <v>5.5</v>
      </c>
      <c r="AW20" s="11">
        <v>5.5</v>
      </c>
      <c r="AX20" s="11">
        <v>5.5</v>
      </c>
      <c r="AY20" s="11">
        <v>15</v>
      </c>
      <c r="AZ20" s="11">
        <v>17</v>
      </c>
      <c r="BA20" s="11">
        <v>14</v>
      </c>
      <c r="BB20" s="11">
        <v>14</v>
      </c>
      <c r="BC20" s="11">
        <v>14</v>
      </c>
      <c r="BD20" s="11">
        <v>10</v>
      </c>
      <c r="BE20" s="11">
        <v>10.5</v>
      </c>
      <c r="BF20" s="11">
        <v>12.5</v>
      </c>
      <c r="BG20" s="11">
        <v>12.5</v>
      </c>
      <c r="BH20" s="11">
        <v>13.5</v>
      </c>
      <c r="BI20" s="11">
        <v>15</v>
      </c>
      <c r="BJ20" s="11">
        <v>13</v>
      </c>
      <c r="BK20" s="11">
        <v>15.5</v>
      </c>
      <c r="BL20" s="11">
        <v>14</v>
      </c>
      <c r="BM20" s="11">
        <v>12.5</v>
      </c>
      <c r="BN20" s="11">
        <v>11</v>
      </c>
      <c r="BO20" s="11">
        <v>12</v>
      </c>
      <c r="BP20" s="11">
        <v>11</v>
      </c>
      <c r="BQ20" s="11">
        <v>17</v>
      </c>
      <c r="BR20" s="11">
        <v>16</v>
      </c>
      <c r="BS20" s="11">
        <v>14.5</v>
      </c>
      <c r="BT20" s="11">
        <v>15</v>
      </c>
      <c r="BU20" s="11">
        <v>14</v>
      </c>
      <c r="BV20" s="11">
        <v>14</v>
      </c>
      <c r="BW20" s="11">
        <v>15.5</v>
      </c>
      <c r="BX20" s="11">
        <v>13</v>
      </c>
      <c r="BY20" s="11">
        <v>12.5</v>
      </c>
      <c r="BZ20" s="11">
        <v>10</v>
      </c>
      <c r="CA20" s="11">
        <v>10</v>
      </c>
      <c r="CB20" s="11">
        <v>13</v>
      </c>
      <c r="CC20" s="11">
        <v>13.5</v>
      </c>
      <c r="CD20" s="11">
        <v>13.5</v>
      </c>
      <c r="CE20" s="11">
        <v>10</v>
      </c>
      <c r="CF20" s="11">
        <v>8.5</v>
      </c>
      <c r="CG20" s="11">
        <v>8</v>
      </c>
      <c r="CH20" s="11">
        <v>4.5</v>
      </c>
      <c r="CI20" s="11">
        <v>5</v>
      </c>
      <c r="CJ20" s="11">
        <v>11.5</v>
      </c>
      <c r="CK20" s="11">
        <v>10</v>
      </c>
      <c r="CL20" s="11">
        <v>8</v>
      </c>
      <c r="CM20" s="11">
        <v>11.5</v>
      </c>
      <c r="CN20" s="11">
        <v>14</v>
      </c>
      <c r="CO20" s="11">
        <v>12.5</v>
      </c>
      <c r="CP20" s="11">
        <v>13.5</v>
      </c>
      <c r="CQ20" s="11">
        <v>14</v>
      </c>
      <c r="CR20" s="11">
        <v>16</v>
      </c>
      <c r="CS20" s="11">
        <v>12</v>
      </c>
      <c r="CT20" s="11">
        <v>15</v>
      </c>
      <c r="CU20" s="11">
        <v>12</v>
      </c>
      <c r="CV20" s="11">
        <v>12</v>
      </c>
      <c r="CW20" s="11">
        <v>6.5</v>
      </c>
      <c r="CX20" s="11">
        <v>7.5</v>
      </c>
      <c r="CY20" s="11">
        <v>4.5</v>
      </c>
      <c r="CZ20" s="11">
        <v>3.5</v>
      </c>
      <c r="DA20" s="11">
        <v>2.5</v>
      </c>
      <c r="DB20" s="11">
        <v>5.5</v>
      </c>
      <c r="DC20" s="11">
        <v>9</v>
      </c>
      <c r="DD20" s="11">
        <v>7.5</v>
      </c>
      <c r="DE20" s="11">
        <v>16.5</v>
      </c>
      <c r="DF20" s="11">
        <v>18</v>
      </c>
      <c r="DG20" s="11">
        <v>13.5</v>
      </c>
      <c r="DH20" s="11">
        <v>13</v>
      </c>
      <c r="DI20" s="11">
        <v>6.5</v>
      </c>
      <c r="DJ20" s="11">
        <v>13.5</v>
      </c>
      <c r="DK20" s="11">
        <v>13</v>
      </c>
      <c r="DL20" s="11">
        <v>7.5</v>
      </c>
      <c r="DM20" s="11">
        <v>12</v>
      </c>
      <c r="DN20" s="11">
        <v>7.5</v>
      </c>
      <c r="DO20" s="11">
        <v>6</v>
      </c>
      <c r="DP20" s="11">
        <v>4.5</v>
      </c>
      <c r="DQ20" s="11">
        <v>6.5</v>
      </c>
      <c r="DR20" s="11">
        <v>4.5</v>
      </c>
      <c r="DS20" s="11">
        <v>3.5</v>
      </c>
      <c r="DT20" s="11">
        <v>3.5</v>
      </c>
      <c r="DU20" s="11">
        <v>5</v>
      </c>
      <c r="DV20" s="11">
        <v>5.5</v>
      </c>
      <c r="DW20" s="11">
        <v>4.5</v>
      </c>
      <c r="DX20" s="11">
        <v>5</v>
      </c>
      <c r="DY20" s="11">
        <v>7.5</v>
      </c>
      <c r="DZ20" s="11">
        <v>7.5</v>
      </c>
      <c r="EA20" s="11">
        <v>8</v>
      </c>
      <c r="EB20" s="11">
        <v>8</v>
      </c>
      <c r="EC20" s="11">
        <v>4</v>
      </c>
      <c r="ED20" s="11">
        <v>4.5</v>
      </c>
      <c r="EE20" s="11">
        <v>6</v>
      </c>
      <c r="EF20" s="11">
        <v>3.5</v>
      </c>
      <c r="EG20" s="11">
        <v>3</v>
      </c>
      <c r="EH20" s="11">
        <v>3</v>
      </c>
      <c r="EI20" s="11">
        <v>3</v>
      </c>
      <c r="EJ20" s="11">
        <v>2</v>
      </c>
      <c r="EK20" s="11">
        <v>7.5</v>
      </c>
      <c r="EL20" s="11">
        <v>6.5</v>
      </c>
      <c r="EM20" s="11">
        <v>6.5</v>
      </c>
      <c r="EN20" s="11">
        <v>8.5</v>
      </c>
      <c r="EO20" s="11">
        <v>12.5</v>
      </c>
      <c r="EP20" s="11">
        <v>10</v>
      </c>
      <c r="EQ20" s="11">
        <v>9</v>
      </c>
      <c r="ER20" s="11">
        <v>7.5</v>
      </c>
      <c r="ES20" s="11">
        <v>7.5</v>
      </c>
      <c r="ET20" s="11">
        <v>8.5</v>
      </c>
      <c r="EU20" s="11">
        <v>8</v>
      </c>
      <c r="EV20" s="11">
        <v>8</v>
      </c>
      <c r="EW20" s="11">
        <v>8</v>
      </c>
      <c r="EX20" s="11">
        <v>3</v>
      </c>
      <c r="EY20" s="11">
        <v>3</v>
      </c>
      <c r="EZ20" s="11">
        <v>2.5</v>
      </c>
      <c r="FA20" s="11">
        <v>3</v>
      </c>
      <c r="FB20" s="11">
        <v>7</v>
      </c>
      <c r="FC20" s="11">
        <v>3.5</v>
      </c>
      <c r="FD20" s="11">
        <v>3.5</v>
      </c>
      <c r="FE20" s="11">
        <v>4</v>
      </c>
      <c r="FF20" s="11">
        <v>5.5</v>
      </c>
      <c r="FG20" s="11">
        <v>3.5</v>
      </c>
      <c r="FH20" s="11">
        <v>5</v>
      </c>
      <c r="FI20" s="11">
        <v>1</v>
      </c>
      <c r="FJ20" s="11">
        <v>2</v>
      </c>
      <c r="FK20" s="11">
        <v>3</v>
      </c>
      <c r="FL20" s="11">
        <v>4.5</v>
      </c>
      <c r="FM20" s="11">
        <v>3.5</v>
      </c>
      <c r="FN20" s="11">
        <v>3.5</v>
      </c>
      <c r="FO20" s="11">
        <v>5.5</v>
      </c>
      <c r="FP20" s="11">
        <v>3.5</v>
      </c>
      <c r="FQ20" s="11">
        <v>3.5</v>
      </c>
      <c r="FR20" s="11">
        <v>3</v>
      </c>
      <c r="FS20" s="11">
        <v>2.5</v>
      </c>
      <c r="FT20" s="11">
        <v>2.5</v>
      </c>
      <c r="FU20" s="11">
        <v>3.5</v>
      </c>
      <c r="FV20" s="11">
        <v>3</v>
      </c>
      <c r="FW20" s="11">
        <v>4.5</v>
      </c>
      <c r="FX20" s="11">
        <v>2</v>
      </c>
      <c r="FY20" s="11">
        <v>3</v>
      </c>
      <c r="FZ20" s="11">
        <v>2.5</v>
      </c>
      <c r="GA20" s="11">
        <v>2.5</v>
      </c>
      <c r="GB20" s="11">
        <v>1.5</v>
      </c>
      <c r="GC20" s="11">
        <v>3</v>
      </c>
      <c r="GD20" s="11">
        <v>3</v>
      </c>
      <c r="GE20" s="11">
        <v>2</v>
      </c>
      <c r="GF20" s="11">
        <v>2</v>
      </c>
      <c r="GG20" s="11">
        <v>4.5</v>
      </c>
      <c r="GH20" s="11">
        <v>4.5</v>
      </c>
      <c r="GI20" s="11">
        <v>4.5</v>
      </c>
      <c r="GJ20" s="11">
        <v>4.5</v>
      </c>
      <c r="GK20" s="11">
        <v>5</v>
      </c>
      <c r="GL20" s="11">
        <v>3.5</v>
      </c>
      <c r="GM20" s="11">
        <v>3</v>
      </c>
      <c r="GN20" s="11">
        <v>3</v>
      </c>
      <c r="GO20" s="11">
        <v>3.5</v>
      </c>
      <c r="GP20" s="11">
        <v>3.5</v>
      </c>
      <c r="GQ20" s="11">
        <v>6.5</v>
      </c>
      <c r="GR20" s="11">
        <v>6.5</v>
      </c>
      <c r="GS20" s="11">
        <v>10.5</v>
      </c>
      <c r="GT20" s="11">
        <v>11</v>
      </c>
      <c r="GU20" s="11">
        <v>6.5</v>
      </c>
      <c r="GV20" s="11">
        <v>4.3</v>
      </c>
      <c r="GW20" s="11">
        <v>4.5</v>
      </c>
      <c r="GX20" s="11">
        <v>5</v>
      </c>
      <c r="GY20" s="11">
        <v>5</v>
      </c>
      <c r="GZ20" s="11">
        <v>8</v>
      </c>
      <c r="HA20" s="11">
        <v>7</v>
      </c>
      <c r="HB20" s="11">
        <v>7</v>
      </c>
      <c r="HC20" s="11">
        <v>8.5</v>
      </c>
      <c r="HD20" s="11">
        <v>8</v>
      </c>
      <c r="HE20" s="11">
        <v>8</v>
      </c>
      <c r="HF20" s="11">
        <v>8.5</v>
      </c>
      <c r="HG20" s="11">
        <v>4.5</v>
      </c>
      <c r="HH20" s="11">
        <v>5.5</v>
      </c>
      <c r="HI20" s="11">
        <v>5</v>
      </c>
      <c r="HJ20" s="11">
        <v>4.5</v>
      </c>
      <c r="HK20" s="11">
        <v>9.5</v>
      </c>
      <c r="HL20" s="11">
        <v>6.5</v>
      </c>
      <c r="HM20" s="11">
        <v>6.5</v>
      </c>
      <c r="HN20" s="11">
        <v>8.5</v>
      </c>
      <c r="HO20" s="11">
        <v>12</v>
      </c>
      <c r="HP20" s="11">
        <v>6.5</v>
      </c>
      <c r="HQ20" s="11">
        <v>10</v>
      </c>
      <c r="HR20" s="11">
        <v>9</v>
      </c>
      <c r="HS20" s="11">
        <v>5.5</v>
      </c>
      <c r="HT20" s="11">
        <v>7</v>
      </c>
      <c r="HU20" s="11">
        <v>4</v>
      </c>
      <c r="HV20" s="11">
        <v>4</v>
      </c>
      <c r="HW20" s="11">
        <v>6.5</v>
      </c>
      <c r="HX20" s="11">
        <v>4</v>
      </c>
      <c r="HY20" s="11">
        <v>9</v>
      </c>
      <c r="HZ20" s="11">
        <v>11</v>
      </c>
      <c r="IA20" s="11">
        <v>12</v>
      </c>
      <c r="IB20" s="11">
        <v>10</v>
      </c>
      <c r="IC20" s="11">
        <v>8.8000000000000007</v>
      </c>
      <c r="ID20" s="11">
        <v>6.6</v>
      </c>
      <c r="IE20" s="11">
        <v>6.5</v>
      </c>
      <c r="IF20" s="11">
        <v>6.5</v>
      </c>
      <c r="IG20" s="11">
        <v>6.5</v>
      </c>
      <c r="IH20" s="11">
        <v>5.5</v>
      </c>
      <c r="II20" s="61">
        <v>3.8</v>
      </c>
      <c r="IJ20" s="61">
        <v>6</v>
      </c>
      <c r="IK20" s="61">
        <v>6</v>
      </c>
      <c r="IL20" s="61">
        <v>6</v>
      </c>
      <c r="IM20" s="61">
        <v>3.5</v>
      </c>
      <c r="IN20" s="61">
        <v>3.5</v>
      </c>
      <c r="IO20" s="61">
        <v>3.5</v>
      </c>
      <c r="IP20" s="61">
        <v>3.5</v>
      </c>
      <c r="IQ20" s="61">
        <v>3</v>
      </c>
      <c r="IR20" s="348">
        <f>AVERAGE([1]CongestionIndex!$C$121:$D$121)</f>
        <v>2.5</v>
      </c>
      <c r="IS20" s="61">
        <v>3.5</v>
      </c>
      <c r="IT20" s="61">
        <v>3.5</v>
      </c>
      <c r="IU20" s="61">
        <v>3.5</v>
      </c>
      <c r="IV20" s="61">
        <v>3</v>
      </c>
      <c r="IW20" s="61">
        <v>3</v>
      </c>
      <c r="IX20" s="61">
        <v>3</v>
      </c>
      <c r="IY20" s="61">
        <v>3</v>
      </c>
      <c r="IZ20" s="61">
        <v>2.5</v>
      </c>
      <c r="JA20" s="61">
        <v>2</v>
      </c>
      <c r="JB20" s="61">
        <v>2</v>
      </c>
      <c r="JC20" s="61">
        <v>1.5</v>
      </c>
      <c r="JD20" s="61">
        <v>1.5</v>
      </c>
      <c r="JE20" s="61">
        <v>1.5</v>
      </c>
      <c r="JF20" s="61">
        <v>2.5</v>
      </c>
      <c r="JG20" s="61">
        <v>2.5</v>
      </c>
      <c r="JH20" s="61">
        <v>2</v>
      </c>
      <c r="JI20" s="61">
        <v>3</v>
      </c>
      <c r="JJ20" s="61">
        <v>3</v>
      </c>
      <c r="JK20" s="61">
        <v>3</v>
      </c>
      <c r="JL20" s="61">
        <v>5</v>
      </c>
      <c r="JM20" s="61">
        <v>2.5</v>
      </c>
      <c r="JN20" s="61">
        <v>2.5</v>
      </c>
      <c r="JO20" s="61">
        <v>6.5</v>
      </c>
      <c r="JP20" s="61">
        <v>5.5</v>
      </c>
      <c r="JQ20" s="61">
        <f>AVERAGE(CongestionIndex!$C$121:$D$121)</f>
        <v>5.5</v>
      </c>
      <c r="JR20" s="149"/>
      <c r="JS20" s="156"/>
      <c r="JT20" s="152"/>
    </row>
    <row r="21" spans="1:280" s="61" customFormat="1" ht="13.5">
      <c r="A21" s="60" t="s">
        <v>42</v>
      </c>
      <c r="B21" s="11">
        <v>2</v>
      </c>
      <c r="C21" s="11">
        <v>8.5</v>
      </c>
      <c r="D21" s="11">
        <v>8.5</v>
      </c>
      <c r="E21" s="11">
        <v>2.5</v>
      </c>
      <c r="F21" s="11">
        <v>2.5</v>
      </c>
      <c r="G21" s="11">
        <v>4.5</v>
      </c>
      <c r="H21" s="11">
        <v>0</v>
      </c>
      <c r="I21" s="11">
        <v>3</v>
      </c>
      <c r="J21" s="11">
        <v>4.5</v>
      </c>
      <c r="K21" s="11">
        <v>2.5</v>
      </c>
      <c r="L21" s="11">
        <v>1</v>
      </c>
      <c r="M21" s="11">
        <v>3</v>
      </c>
      <c r="N21" s="11">
        <v>7.5</v>
      </c>
      <c r="O21" s="11">
        <v>9</v>
      </c>
      <c r="P21" s="11">
        <v>7.5</v>
      </c>
      <c r="Q21" s="11">
        <v>4</v>
      </c>
      <c r="R21" s="11">
        <v>1.5</v>
      </c>
      <c r="S21" s="11">
        <v>1.5</v>
      </c>
      <c r="T21" s="11">
        <v>6.5</v>
      </c>
      <c r="U21" s="11">
        <v>9</v>
      </c>
      <c r="V21" s="11">
        <v>7.5</v>
      </c>
      <c r="W21" s="11">
        <v>11.5</v>
      </c>
      <c r="X21" s="11">
        <v>6</v>
      </c>
      <c r="Y21" s="11">
        <v>7</v>
      </c>
      <c r="Z21" s="11">
        <v>4</v>
      </c>
      <c r="AA21" s="11">
        <v>5.5</v>
      </c>
      <c r="AB21" s="11">
        <v>1.5</v>
      </c>
      <c r="AC21" s="11">
        <v>5</v>
      </c>
      <c r="AD21" s="11">
        <v>7.5</v>
      </c>
      <c r="AE21" s="11">
        <v>6</v>
      </c>
      <c r="AF21" s="11">
        <v>7</v>
      </c>
      <c r="AG21" s="11">
        <v>7.5</v>
      </c>
      <c r="AH21" s="11">
        <v>5</v>
      </c>
      <c r="AI21" s="11">
        <v>4</v>
      </c>
      <c r="AJ21" s="11">
        <v>1.5</v>
      </c>
      <c r="AK21" s="11">
        <v>2.5</v>
      </c>
      <c r="AL21" s="11">
        <v>6.5</v>
      </c>
      <c r="AM21" s="11">
        <v>0</v>
      </c>
      <c r="AN21" s="11">
        <v>0.5</v>
      </c>
      <c r="AO21" s="11">
        <v>4</v>
      </c>
      <c r="AP21" s="11">
        <v>4</v>
      </c>
      <c r="AQ21" s="11">
        <v>4</v>
      </c>
      <c r="AR21" s="11">
        <v>4</v>
      </c>
      <c r="AS21" s="11">
        <v>4</v>
      </c>
      <c r="AT21" s="11">
        <v>2.5</v>
      </c>
      <c r="AU21" s="11">
        <v>1.5</v>
      </c>
      <c r="AV21" s="11">
        <v>2.5</v>
      </c>
      <c r="AW21" s="11">
        <v>2.5</v>
      </c>
      <c r="AX21" s="11">
        <v>2.5</v>
      </c>
      <c r="AY21" s="11">
        <v>10</v>
      </c>
      <c r="AZ21" s="11">
        <v>7.5</v>
      </c>
      <c r="BA21" s="11">
        <v>8</v>
      </c>
      <c r="BB21" s="11">
        <v>8.5</v>
      </c>
      <c r="BC21" s="11">
        <v>1</v>
      </c>
      <c r="BD21" s="11">
        <v>3.5</v>
      </c>
      <c r="BE21" s="11">
        <v>9</v>
      </c>
      <c r="BF21" s="11">
        <v>7</v>
      </c>
      <c r="BG21" s="11">
        <v>4.5</v>
      </c>
      <c r="BH21" s="11">
        <v>4.5</v>
      </c>
      <c r="BI21" s="11">
        <v>6</v>
      </c>
      <c r="BJ21" s="11">
        <v>3</v>
      </c>
      <c r="BK21" s="11">
        <v>4</v>
      </c>
      <c r="BL21" s="11">
        <v>3</v>
      </c>
      <c r="BM21" s="11">
        <v>2.5</v>
      </c>
      <c r="BN21" s="11">
        <v>2.5</v>
      </c>
      <c r="BO21" s="11">
        <v>3</v>
      </c>
      <c r="BP21" s="11">
        <v>6</v>
      </c>
      <c r="BQ21" s="11">
        <v>4.5</v>
      </c>
      <c r="BR21" s="11">
        <v>4</v>
      </c>
      <c r="BS21" s="11">
        <v>1.5</v>
      </c>
      <c r="BT21" s="11">
        <v>2.5</v>
      </c>
      <c r="BU21" s="11">
        <v>3</v>
      </c>
      <c r="BV21" s="11">
        <v>4</v>
      </c>
      <c r="BW21" s="11">
        <v>2</v>
      </c>
      <c r="BX21" s="11">
        <v>5</v>
      </c>
      <c r="BY21" s="11">
        <v>4</v>
      </c>
      <c r="BZ21" s="11">
        <v>3.5</v>
      </c>
      <c r="CA21" s="11">
        <v>10</v>
      </c>
      <c r="CB21" s="11">
        <v>5.5</v>
      </c>
      <c r="CC21" s="11">
        <v>7</v>
      </c>
      <c r="CD21" s="11">
        <v>5</v>
      </c>
      <c r="CE21" s="11">
        <v>5</v>
      </c>
      <c r="CF21" s="11">
        <v>1.5</v>
      </c>
      <c r="CG21" s="11">
        <v>3</v>
      </c>
      <c r="CH21" s="11">
        <v>2.5</v>
      </c>
      <c r="CI21" s="11">
        <v>2</v>
      </c>
      <c r="CJ21" s="11">
        <v>3</v>
      </c>
      <c r="CK21" s="11">
        <v>1.5</v>
      </c>
      <c r="CL21" s="11">
        <v>1</v>
      </c>
      <c r="CM21" s="11">
        <v>4.5</v>
      </c>
      <c r="CN21" s="11">
        <v>3.5</v>
      </c>
      <c r="CO21" s="11">
        <v>3</v>
      </c>
      <c r="CP21" s="11">
        <v>0</v>
      </c>
      <c r="CQ21" s="11">
        <v>3.5</v>
      </c>
      <c r="CR21" s="11">
        <v>5.5</v>
      </c>
      <c r="CS21" s="11">
        <v>0</v>
      </c>
      <c r="CT21" s="11">
        <v>9</v>
      </c>
      <c r="CU21" s="11">
        <v>4</v>
      </c>
      <c r="CV21" s="11">
        <v>4</v>
      </c>
      <c r="CW21" s="11">
        <v>8.5</v>
      </c>
      <c r="CX21" s="11">
        <v>1.5</v>
      </c>
      <c r="CY21" s="11">
        <v>2</v>
      </c>
      <c r="CZ21" s="11">
        <v>1.5</v>
      </c>
      <c r="DA21" s="11">
        <v>0</v>
      </c>
      <c r="DB21" s="11">
        <v>7.5</v>
      </c>
      <c r="DC21" s="11">
        <v>3</v>
      </c>
      <c r="DD21" s="11">
        <v>0</v>
      </c>
      <c r="DE21" s="11">
        <v>4</v>
      </c>
      <c r="DF21" s="11">
        <v>3</v>
      </c>
      <c r="DG21" s="11">
        <v>2</v>
      </c>
      <c r="DH21" s="11">
        <v>6.5</v>
      </c>
      <c r="DI21" s="11">
        <v>5.5</v>
      </c>
      <c r="DJ21" s="11">
        <v>4.5</v>
      </c>
      <c r="DK21" s="11">
        <v>4.5</v>
      </c>
      <c r="DL21" s="11">
        <v>7.5</v>
      </c>
      <c r="DM21" s="11">
        <v>3.5</v>
      </c>
      <c r="DN21" s="11">
        <v>3.5</v>
      </c>
      <c r="DO21" s="11">
        <v>3.5</v>
      </c>
      <c r="DP21" s="11">
        <v>4</v>
      </c>
      <c r="DQ21" s="11">
        <v>8</v>
      </c>
      <c r="DR21" s="11">
        <v>9.5</v>
      </c>
      <c r="DS21" s="11">
        <v>10</v>
      </c>
      <c r="DT21" s="11">
        <v>11.5</v>
      </c>
      <c r="DU21" s="11">
        <v>11.5</v>
      </c>
      <c r="DV21" s="11">
        <v>10</v>
      </c>
      <c r="DW21" s="11">
        <v>10</v>
      </c>
      <c r="DX21" s="11">
        <v>10.5</v>
      </c>
      <c r="DY21" s="11">
        <v>12</v>
      </c>
      <c r="DZ21" s="11">
        <v>11</v>
      </c>
      <c r="EA21" s="11">
        <v>7</v>
      </c>
      <c r="EB21" s="11">
        <v>9</v>
      </c>
      <c r="EC21" s="11">
        <v>10</v>
      </c>
      <c r="ED21" s="11">
        <v>10</v>
      </c>
      <c r="EE21" s="11">
        <v>7</v>
      </c>
      <c r="EF21" s="11">
        <v>5</v>
      </c>
      <c r="EG21" s="11">
        <v>6</v>
      </c>
      <c r="EH21" s="11">
        <v>5</v>
      </c>
      <c r="EI21" s="11">
        <v>6</v>
      </c>
      <c r="EJ21" s="11">
        <v>6</v>
      </c>
      <c r="EK21" s="11">
        <v>6</v>
      </c>
      <c r="EL21" s="11">
        <v>6</v>
      </c>
      <c r="EM21" s="11">
        <v>6</v>
      </c>
      <c r="EN21" s="11">
        <v>6</v>
      </c>
      <c r="EO21" s="11">
        <v>6</v>
      </c>
      <c r="EP21" s="11">
        <v>6</v>
      </c>
      <c r="EQ21" s="11">
        <v>5</v>
      </c>
      <c r="ER21" s="11">
        <v>2</v>
      </c>
      <c r="ES21" s="11">
        <v>5.5</v>
      </c>
      <c r="ET21" s="11">
        <v>5.5</v>
      </c>
      <c r="EU21" s="11">
        <v>5.5</v>
      </c>
      <c r="EV21" s="11">
        <v>5</v>
      </c>
      <c r="EW21" s="11">
        <v>6</v>
      </c>
      <c r="EX21" s="11">
        <v>5</v>
      </c>
      <c r="EY21" s="11">
        <v>5</v>
      </c>
      <c r="EZ21" s="11">
        <v>7</v>
      </c>
      <c r="FA21" s="11">
        <v>5</v>
      </c>
      <c r="FB21" s="11">
        <v>5.5</v>
      </c>
      <c r="FC21" s="11">
        <v>5</v>
      </c>
      <c r="FD21" s="11">
        <v>5.5</v>
      </c>
      <c r="FE21" s="11">
        <v>6</v>
      </c>
      <c r="FF21" s="11">
        <v>6</v>
      </c>
      <c r="FG21" s="11">
        <v>10</v>
      </c>
      <c r="FH21" s="11">
        <v>7.5</v>
      </c>
      <c r="FI21" s="11">
        <v>9</v>
      </c>
      <c r="FJ21" s="11">
        <v>7</v>
      </c>
      <c r="FK21" s="11">
        <v>7</v>
      </c>
      <c r="FL21" s="11">
        <v>8.5</v>
      </c>
      <c r="FM21" s="11">
        <v>8.5</v>
      </c>
      <c r="FN21" s="11">
        <v>11</v>
      </c>
      <c r="FO21" s="11">
        <v>8.5</v>
      </c>
      <c r="FP21" s="11">
        <v>8.5</v>
      </c>
      <c r="FQ21" s="11">
        <v>8.5</v>
      </c>
      <c r="FR21" s="11">
        <v>8.5</v>
      </c>
      <c r="FS21" s="11">
        <v>8.5</v>
      </c>
      <c r="FT21" s="11">
        <v>8.5</v>
      </c>
      <c r="FU21" s="11">
        <v>8.5</v>
      </c>
      <c r="FV21" s="11">
        <v>8.5</v>
      </c>
      <c r="FW21" s="11">
        <v>7.5</v>
      </c>
      <c r="FX21" s="11">
        <v>8.5</v>
      </c>
      <c r="FY21" s="11">
        <v>8.5</v>
      </c>
      <c r="FZ21" s="11">
        <v>8.5</v>
      </c>
      <c r="GA21" s="11">
        <v>8.5</v>
      </c>
      <c r="GB21" s="11">
        <v>9.5</v>
      </c>
      <c r="GC21" s="11">
        <v>8.5</v>
      </c>
      <c r="GD21" s="11">
        <v>8.5</v>
      </c>
      <c r="GE21" s="11">
        <v>8.5</v>
      </c>
      <c r="GF21" s="11">
        <v>9.5</v>
      </c>
      <c r="GG21" s="11">
        <v>8.5</v>
      </c>
      <c r="GH21" s="11">
        <v>9</v>
      </c>
      <c r="GI21" s="11">
        <v>8.5</v>
      </c>
      <c r="GJ21" s="11">
        <v>8.5</v>
      </c>
      <c r="GK21" s="11">
        <v>8.5</v>
      </c>
      <c r="GL21" s="11">
        <v>8.5</v>
      </c>
      <c r="GM21" s="11">
        <v>8.5</v>
      </c>
      <c r="GN21" s="11">
        <v>8.5</v>
      </c>
      <c r="GO21" s="11">
        <v>8.5</v>
      </c>
      <c r="GP21" s="11">
        <v>8.5</v>
      </c>
      <c r="GQ21" s="11">
        <v>8.5</v>
      </c>
      <c r="GR21" s="11">
        <v>9</v>
      </c>
      <c r="GS21" s="11">
        <v>8.5</v>
      </c>
      <c r="GT21" s="11">
        <v>8.5</v>
      </c>
      <c r="GU21" s="11">
        <v>8.5</v>
      </c>
      <c r="GV21" s="11">
        <v>8.5</v>
      </c>
      <c r="GW21" s="11">
        <v>5</v>
      </c>
      <c r="GX21" s="11">
        <v>3.5</v>
      </c>
      <c r="GY21" s="11">
        <v>3.5</v>
      </c>
      <c r="GZ21" s="11">
        <v>4.5</v>
      </c>
      <c r="HA21" s="11">
        <v>5</v>
      </c>
      <c r="HB21" s="11">
        <v>5</v>
      </c>
      <c r="HC21" s="11">
        <v>4.5</v>
      </c>
      <c r="HD21" s="11">
        <v>3.5</v>
      </c>
      <c r="HE21" s="11">
        <v>4.5</v>
      </c>
      <c r="HF21" s="11">
        <v>4.5</v>
      </c>
      <c r="HG21" s="11">
        <v>5</v>
      </c>
      <c r="HH21" s="11">
        <v>4.5</v>
      </c>
      <c r="HI21" s="11">
        <v>4.5</v>
      </c>
      <c r="HJ21" s="11">
        <v>4.5</v>
      </c>
      <c r="HK21" s="11">
        <v>5</v>
      </c>
      <c r="HL21" s="11">
        <v>5</v>
      </c>
      <c r="HM21" s="11">
        <v>4.5</v>
      </c>
      <c r="HN21" s="11">
        <v>4.5</v>
      </c>
      <c r="HO21" s="11">
        <v>4.5</v>
      </c>
      <c r="HP21" s="11">
        <v>5</v>
      </c>
      <c r="HQ21" s="11">
        <v>4.5</v>
      </c>
      <c r="HR21" s="11">
        <v>6.5</v>
      </c>
      <c r="HS21" s="11">
        <v>4.5</v>
      </c>
      <c r="HT21" s="11">
        <v>3.5</v>
      </c>
      <c r="HU21" s="11">
        <v>3.5</v>
      </c>
      <c r="HV21" s="11">
        <v>3.5</v>
      </c>
      <c r="HW21" s="11">
        <v>4.5</v>
      </c>
      <c r="HX21" s="11">
        <v>4.5</v>
      </c>
      <c r="HY21" s="11">
        <v>5</v>
      </c>
      <c r="HZ21" s="11">
        <v>5</v>
      </c>
      <c r="IA21" s="11">
        <v>5</v>
      </c>
      <c r="IB21" s="11">
        <v>5</v>
      </c>
      <c r="IC21" s="11">
        <v>5</v>
      </c>
      <c r="ID21" s="11">
        <v>5</v>
      </c>
      <c r="IE21" s="11">
        <v>5</v>
      </c>
      <c r="IF21" s="11">
        <v>5</v>
      </c>
      <c r="IG21" s="11">
        <v>4.5</v>
      </c>
      <c r="IH21" s="11">
        <v>4.5</v>
      </c>
      <c r="II21" s="61">
        <v>4.5</v>
      </c>
      <c r="IJ21" s="61">
        <v>4.5</v>
      </c>
      <c r="IK21" s="61">
        <v>4.5</v>
      </c>
      <c r="IL21" s="61">
        <v>4.5</v>
      </c>
      <c r="IM21" s="61">
        <v>2.5</v>
      </c>
      <c r="IN21" s="61">
        <v>2.5</v>
      </c>
      <c r="IO21" s="61">
        <v>2.5</v>
      </c>
      <c r="IP21" s="61">
        <v>2.5</v>
      </c>
      <c r="IQ21" s="61">
        <v>5</v>
      </c>
      <c r="IR21" s="348">
        <f>AVERAGE([1]CongestionIndex!$C$122:$D$122)</f>
        <v>3.5</v>
      </c>
      <c r="IS21" s="61">
        <v>3.5</v>
      </c>
      <c r="IT21" s="61">
        <v>3.5</v>
      </c>
      <c r="IU21" s="61">
        <v>2.5</v>
      </c>
      <c r="IV21" s="61">
        <v>1.5</v>
      </c>
      <c r="IW21" s="61">
        <v>1.5</v>
      </c>
      <c r="IX21" s="61">
        <v>1.5</v>
      </c>
      <c r="IY21" s="61">
        <v>1.5</v>
      </c>
      <c r="IZ21" s="61">
        <v>1.5</v>
      </c>
      <c r="JA21" s="61">
        <v>1.5</v>
      </c>
      <c r="JB21" s="61">
        <v>1.5</v>
      </c>
      <c r="JC21" s="61">
        <v>1.5</v>
      </c>
      <c r="JD21" s="61">
        <v>1.5</v>
      </c>
      <c r="JE21" s="61">
        <v>1.5</v>
      </c>
      <c r="JF21" s="61">
        <v>1.5</v>
      </c>
      <c r="JG21" s="61">
        <v>1.5</v>
      </c>
      <c r="JH21" s="61">
        <v>1.5</v>
      </c>
      <c r="JI21" s="61">
        <v>2</v>
      </c>
      <c r="JJ21" s="61">
        <v>2</v>
      </c>
      <c r="JK21" s="61">
        <v>2</v>
      </c>
      <c r="JL21" s="61">
        <v>2</v>
      </c>
      <c r="JM21" s="61">
        <v>2.5</v>
      </c>
      <c r="JN21" s="61">
        <v>3</v>
      </c>
      <c r="JO21" s="61">
        <v>3</v>
      </c>
      <c r="JP21" s="61">
        <v>3</v>
      </c>
      <c r="JQ21" s="61">
        <f>AVERAGE(CongestionIndex!$C$122:$D$122)</f>
        <v>3</v>
      </c>
      <c r="JR21" s="149"/>
      <c r="JS21" s="156"/>
      <c r="JT21" s="152"/>
    </row>
    <row r="22" spans="1:280" s="61" customFormat="1" ht="13.5">
      <c r="A22" s="60" t="s">
        <v>44</v>
      </c>
      <c r="B22" s="11">
        <v>0.5</v>
      </c>
      <c r="C22" s="11">
        <v>3</v>
      </c>
      <c r="D22" s="11">
        <v>3.5</v>
      </c>
      <c r="E22" s="11">
        <v>0.5</v>
      </c>
      <c r="F22" s="11">
        <v>0.5</v>
      </c>
      <c r="G22" s="11">
        <v>0</v>
      </c>
      <c r="H22" s="11">
        <v>0</v>
      </c>
      <c r="I22" s="11">
        <v>0</v>
      </c>
      <c r="J22" s="11">
        <v>4.5</v>
      </c>
      <c r="K22" s="11">
        <v>0.5</v>
      </c>
      <c r="L22" s="11">
        <v>1.5</v>
      </c>
      <c r="M22" s="11">
        <v>0</v>
      </c>
      <c r="N22" s="11">
        <v>0</v>
      </c>
      <c r="O22" s="11">
        <v>0</v>
      </c>
      <c r="P22" s="11">
        <v>0.5</v>
      </c>
      <c r="Q22" s="11">
        <v>0.5</v>
      </c>
      <c r="R22" s="11">
        <v>0.5</v>
      </c>
      <c r="S22" s="11">
        <v>1</v>
      </c>
      <c r="T22" s="11">
        <v>0</v>
      </c>
      <c r="U22" s="11">
        <v>1</v>
      </c>
      <c r="V22" s="11">
        <v>0</v>
      </c>
      <c r="W22" s="11">
        <v>0</v>
      </c>
      <c r="X22" s="11">
        <v>4</v>
      </c>
      <c r="Y22" s="11">
        <v>1.5</v>
      </c>
      <c r="Z22" s="11">
        <v>2.5</v>
      </c>
      <c r="AA22" s="11">
        <v>0.5</v>
      </c>
      <c r="AB22" s="11">
        <v>0</v>
      </c>
      <c r="AC22" s="11">
        <v>2.5</v>
      </c>
      <c r="AD22" s="11">
        <v>3.5</v>
      </c>
      <c r="AE22" s="11">
        <v>5</v>
      </c>
      <c r="AF22" s="11">
        <v>5</v>
      </c>
      <c r="AG22" s="11">
        <v>5</v>
      </c>
      <c r="AH22" s="11">
        <v>0</v>
      </c>
      <c r="AI22" s="11">
        <v>0</v>
      </c>
      <c r="AJ22" s="11">
        <v>3.5</v>
      </c>
      <c r="AK22" s="11">
        <v>3</v>
      </c>
      <c r="AL22" s="11">
        <v>1.5</v>
      </c>
      <c r="AM22" s="11">
        <v>2</v>
      </c>
      <c r="AN22" s="11">
        <v>0.5</v>
      </c>
      <c r="AO22" s="11">
        <v>0</v>
      </c>
      <c r="AP22" s="11">
        <v>2</v>
      </c>
      <c r="AQ22" s="11">
        <v>1</v>
      </c>
      <c r="AR22" s="11">
        <v>0.5</v>
      </c>
      <c r="AS22" s="11">
        <v>0.5</v>
      </c>
      <c r="AT22" s="11">
        <v>0.5</v>
      </c>
      <c r="AU22" s="11">
        <v>0</v>
      </c>
      <c r="AV22" s="11">
        <v>0</v>
      </c>
      <c r="AW22" s="11">
        <v>0.5</v>
      </c>
      <c r="AX22" s="11">
        <v>0</v>
      </c>
      <c r="AY22" s="11">
        <v>0</v>
      </c>
      <c r="AZ22" s="11">
        <v>0</v>
      </c>
      <c r="BA22" s="11">
        <v>0</v>
      </c>
      <c r="BB22" s="11">
        <v>0</v>
      </c>
      <c r="BC22" s="11">
        <v>0</v>
      </c>
      <c r="BD22" s="11">
        <v>0.5</v>
      </c>
      <c r="BE22" s="11">
        <v>0</v>
      </c>
      <c r="BF22" s="11">
        <v>1</v>
      </c>
      <c r="BG22" s="11">
        <v>0</v>
      </c>
      <c r="BH22" s="11">
        <v>0</v>
      </c>
      <c r="BI22" s="11">
        <v>4</v>
      </c>
      <c r="BJ22" s="11">
        <v>0</v>
      </c>
      <c r="BK22" s="11">
        <v>0.5</v>
      </c>
      <c r="BL22" s="11">
        <v>2</v>
      </c>
      <c r="BM22" s="11">
        <v>0.5</v>
      </c>
      <c r="BN22" s="11">
        <v>0</v>
      </c>
      <c r="BO22" s="11">
        <v>0.5</v>
      </c>
      <c r="BP22" s="11">
        <v>0</v>
      </c>
      <c r="BQ22" s="11">
        <v>6</v>
      </c>
      <c r="BR22" s="11">
        <v>8</v>
      </c>
      <c r="BS22" s="11">
        <v>7</v>
      </c>
      <c r="BT22" s="11">
        <v>5</v>
      </c>
      <c r="BU22" s="11">
        <v>3.5</v>
      </c>
      <c r="BV22" s="11">
        <v>6</v>
      </c>
      <c r="BW22" s="11">
        <v>5</v>
      </c>
      <c r="BX22" s="11">
        <v>6.5</v>
      </c>
      <c r="BY22" s="11">
        <v>3</v>
      </c>
      <c r="BZ22" s="11">
        <v>3</v>
      </c>
      <c r="CA22" s="11">
        <v>0.5</v>
      </c>
      <c r="CB22" s="11">
        <v>3</v>
      </c>
      <c r="CC22" s="11">
        <v>2</v>
      </c>
      <c r="CD22" s="11">
        <v>2</v>
      </c>
      <c r="CE22" s="11">
        <v>6.5</v>
      </c>
      <c r="CF22" s="11">
        <v>8</v>
      </c>
      <c r="CG22" s="11">
        <v>3.5</v>
      </c>
      <c r="CH22" s="11">
        <v>1.5</v>
      </c>
      <c r="CI22" s="11">
        <v>1.5</v>
      </c>
      <c r="CJ22" s="11">
        <v>4</v>
      </c>
      <c r="CK22" s="11">
        <v>6.5</v>
      </c>
      <c r="CL22" s="11">
        <v>5.5</v>
      </c>
      <c r="CM22" s="11">
        <v>13</v>
      </c>
      <c r="CN22" s="11">
        <v>13.5</v>
      </c>
      <c r="CO22" s="11">
        <v>12.5</v>
      </c>
      <c r="CP22" s="11">
        <v>11.5</v>
      </c>
      <c r="CQ22" s="11">
        <v>11.5</v>
      </c>
      <c r="CR22" s="11">
        <v>12</v>
      </c>
      <c r="CS22" s="11">
        <v>5</v>
      </c>
      <c r="CT22" s="11">
        <v>10.5</v>
      </c>
      <c r="CU22" s="11">
        <v>12</v>
      </c>
      <c r="CV22" s="11">
        <v>13</v>
      </c>
      <c r="CW22" s="11">
        <v>12.5</v>
      </c>
      <c r="CX22" s="11">
        <v>14</v>
      </c>
      <c r="CY22" s="11">
        <v>15</v>
      </c>
      <c r="CZ22" s="11">
        <v>12</v>
      </c>
      <c r="DA22" s="11">
        <v>12</v>
      </c>
      <c r="DB22" s="11">
        <v>12</v>
      </c>
      <c r="DC22" s="11">
        <v>12.5</v>
      </c>
      <c r="DD22" s="11">
        <v>3</v>
      </c>
      <c r="DE22" s="11">
        <v>5</v>
      </c>
      <c r="DF22" s="11">
        <v>4.5</v>
      </c>
      <c r="DG22" s="11">
        <v>4.5</v>
      </c>
      <c r="DH22" s="11">
        <v>2</v>
      </c>
      <c r="DI22" s="11">
        <v>7</v>
      </c>
      <c r="DJ22" s="11">
        <v>2.5</v>
      </c>
      <c r="DK22" s="11">
        <v>2.5</v>
      </c>
      <c r="DL22" s="11">
        <v>8.5</v>
      </c>
      <c r="DM22" s="11">
        <v>8</v>
      </c>
      <c r="DN22" s="11">
        <v>6.5</v>
      </c>
      <c r="DO22" s="11">
        <v>1.5</v>
      </c>
      <c r="DP22" s="11">
        <v>8</v>
      </c>
      <c r="DQ22" s="11">
        <v>12</v>
      </c>
      <c r="DR22" s="11">
        <v>10</v>
      </c>
      <c r="DS22" s="11">
        <v>10</v>
      </c>
      <c r="DT22" s="11">
        <v>10</v>
      </c>
      <c r="DU22" s="11">
        <v>7.5</v>
      </c>
      <c r="DV22" s="11">
        <v>6</v>
      </c>
      <c r="DW22" s="11">
        <v>6</v>
      </c>
      <c r="DX22" s="11">
        <v>6</v>
      </c>
      <c r="DY22" s="11">
        <v>7</v>
      </c>
      <c r="DZ22" s="11">
        <v>2</v>
      </c>
      <c r="EA22" s="11">
        <v>2</v>
      </c>
      <c r="EB22" s="11">
        <v>1</v>
      </c>
      <c r="EC22" s="11">
        <v>1</v>
      </c>
      <c r="ED22" s="11">
        <v>3.5</v>
      </c>
      <c r="EE22" s="11">
        <v>5.5</v>
      </c>
      <c r="EF22" s="11">
        <v>6.5</v>
      </c>
      <c r="EG22" s="11">
        <v>5</v>
      </c>
      <c r="EH22" s="11">
        <v>7</v>
      </c>
      <c r="EI22" s="11">
        <v>1</v>
      </c>
      <c r="EJ22" s="11">
        <v>0.5</v>
      </c>
      <c r="EK22" s="11">
        <v>0.5</v>
      </c>
      <c r="EL22" s="11">
        <v>0.5</v>
      </c>
      <c r="EM22" s="11">
        <v>1.5</v>
      </c>
      <c r="EN22" s="11">
        <v>1</v>
      </c>
      <c r="EO22" s="11">
        <v>3.5</v>
      </c>
      <c r="EP22" s="11">
        <v>5.5</v>
      </c>
      <c r="EQ22" s="11">
        <v>6</v>
      </c>
      <c r="ER22" s="11">
        <v>10</v>
      </c>
      <c r="ES22" s="11">
        <v>3.5</v>
      </c>
      <c r="ET22" s="11">
        <v>3.5</v>
      </c>
      <c r="EU22" s="11">
        <v>4</v>
      </c>
      <c r="EV22" s="11">
        <v>3.5</v>
      </c>
      <c r="EW22" s="11">
        <v>3.5</v>
      </c>
      <c r="EX22" s="11">
        <v>3.5</v>
      </c>
      <c r="EY22" s="11">
        <v>2</v>
      </c>
      <c r="EZ22" s="11">
        <v>2.5</v>
      </c>
      <c r="FA22" s="11">
        <v>2.5</v>
      </c>
      <c r="FB22" s="11">
        <v>7.5</v>
      </c>
      <c r="FC22" s="11">
        <v>3</v>
      </c>
      <c r="FD22" s="11">
        <v>3</v>
      </c>
      <c r="FE22" s="11">
        <v>5</v>
      </c>
      <c r="FF22" s="11">
        <v>5</v>
      </c>
      <c r="FG22" s="11">
        <v>0.5</v>
      </c>
      <c r="FH22" s="11">
        <v>0.5</v>
      </c>
      <c r="FI22" s="11">
        <v>0.5</v>
      </c>
      <c r="FJ22" s="11">
        <v>0.5</v>
      </c>
      <c r="FK22" s="11">
        <v>0.5</v>
      </c>
      <c r="FL22" s="11">
        <v>0.5</v>
      </c>
      <c r="FM22" s="11">
        <v>0.5</v>
      </c>
      <c r="FN22" s="11">
        <v>0.5</v>
      </c>
      <c r="FO22" s="11">
        <v>1</v>
      </c>
      <c r="FP22" s="11">
        <v>0.5</v>
      </c>
      <c r="FQ22" s="11">
        <v>4.5</v>
      </c>
      <c r="FR22" s="11">
        <v>1.5</v>
      </c>
      <c r="FS22" s="11">
        <v>1.5</v>
      </c>
      <c r="FT22" s="11">
        <v>2</v>
      </c>
      <c r="FU22" s="11">
        <v>6</v>
      </c>
      <c r="FV22" s="11">
        <v>9.5</v>
      </c>
      <c r="FW22" s="11">
        <v>11</v>
      </c>
      <c r="FX22" s="11">
        <v>10.5</v>
      </c>
      <c r="FY22" s="11">
        <v>5</v>
      </c>
      <c r="FZ22" s="11">
        <v>1</v>
      </c>
      <c r="GA22" s="11">
        <v>2.5</v>
      </c>
      <c r="GB22" s="11">
        <v>1</v>
      </c>
      <c r="GC22" s="11">
        <v>2.5</v>
      </c>
      <c r="GD22" s="11">
        <v>1</v>
      </c>
      <c r="GE22" s="11">
        <v>1</v>
      </c>
      <c r="GF22" s="11">
        <v>0.5</v>
      </c>
      <c r="GG22" s="11">
        <v>0.5</v>
      </c>
      <c r="GH22" s="11">
        <v>1.5</v>
      </c>
      <c r="GI22" s="11">
        <v>1</v>
      </c>
      <c r="GJ22" s="11">
        <v>1</v>
      </c>
      <c r="GK22" s="11">
        <v>1.5</v>
      </c>
      <c r="GL22" s="11">
        <v>2.5</v>
      </c>
      <c r="GM22" s="11">
        <v>1</v>
      </c>
      <c r="GN22" s="11">
        <v>1.5</v>
      </c>
      <c r="GO22" s="11">
        <v>3.5</v>
      </c>
      <c r="GP22" s="11">
        <v>3</v>
      </c>
      <c r="GQ22" s="11">
        <v>8</v>
      </c>
      <c r="GR22" s="11">
        <v>9</v>
      </c>
      <c r="GS22" s="11">
        <v>9</v>
      </c>
      <c r="GT22" s="11">
        <v>7</v>
      </c>
      <c r="GU22" s="11">
        <v>9</v>
      </c>
      <c r="GV22" s="11">
        <v>8.5</v>
      </c>
      <c r="GW22" s="11">
        <v>5.5</v>
      </c>
      <c r="GX22" s="11">
        <v>6.5</v>
      </c>
      <c r="GY22" s="11">
        <v>6.5</v>
      </c>
      <c r="GZ22" s="11">
        <v>5</v>
      </c>
      <c r="HA22" s="11">
        <v>3.5</v>
      </c>
      <c r="HB22" s="11">
        <v>3.5</v>
      </c>
      <c r="HC22" s="11">
        <v>8</v>
      </c>
      <c r="HD22" s="11">
        <v>8.5</v>
      </c>
      <c r="HE22" s="11">
        <v>9</v>
      </c>
      <c r="HF22" s="11">
        <v>9</v>
      </c>
      <c r="HG22" s="11">
        <v>5.5</v>
      </c>
      <c r="HH22" s="11">
        <v>4</v>
      </c>
      <c r="HI22" s="11">
        <v>3</v>
      </c>
      <c r="HJ22" s="11">
        <v>6.5</v>
      </c>
      <c r="HK22" s="11">
        <v>6.5</v>
      </c>
      <c r="HL22" s="11">
        <v>6.5</v>
      </c>
      <c r="HM22" s="11">
        <v>3.5</v>
      </c>
      <c r="HN22" s="11">
        <v>6.5</v>
      </c>
      <c r="HO22" s="11">
        <v>6.5</v>
      </c>
      <c r="HP22" s="11">
        <v>4.5</v>
      </c>
      <c r="HQ22" s="11">
        <v>4.5</v>
      </c>
      <c r="HR22" s="11">
        <v>4</v>
      </c>
      <c r="HS22" s="11">
        <v>3</v>
      </c>
      <c r="HT22" s="11">
        <v>3.5</v>
      </c>
      <c r="HU22" s="11">
        <v>6.5</v>
      </c>
      <c r="HV22" s="11">
        <v>6.5</v>
      </c>
      <c r="HW22" s="11">
        <v>3.5</v>
      </c>
      <c r="HX22" s="11">
        <v>8</v>
      </c>
      <c r="HY22" s="11">
        <v>6.5</v>
      </c>
      <c r="HZ22" s="11">
        <v>9</v>
      </c>
      <c r="IA22" s="11">
        <v>7.5</v>
      </c>
      <c r="IB22" s="11">
        <v>6</v>
      </c>
      <c r="IC22" s="11">
        <v>10</v>
      </c>
      <c r="ID22" s="11">
        <v>8</v>
      </c>
      <c r="IE22" s="11">
        <v>10</v>
      </c>
      <c r="IF22" s="11">
        <v>9</v>
      </c>
      <c r="IG22" s="11">
        <v>5</v>
      </c>
      <c r="IH22" s="11">
        <v>5</v>
      </c>
      <c r="II22" s="61">
        <v>2</v>
      </c>
      <c r="IJ22" s="61">
        <v>9.5</v>
      </c>
      <c r="IK22" s="61">
        <v>9.5</v>
      </c>
      <c r="IL22" s="61">
        <v>4</v>
      </c>
      <c r="IM22" s="61">
        <v>9</v>
      </c>
      <c r="IN22" s="61">
        <v>9</v>
      </c>
      <c r="IO22" s="61">
        <v>9</v>
      </c>
      <c r="IP22" s="61">
        <v>9</v>
      </c>
      <c r="IQ22" s="61">
        <v>3</v>
      </c>
      <c r="IR22" s="348">
        <f>AVERAGE([1]CongestionIndex!$C$123:$D$123)</f>
        <v>5</v>
      </c>
      <c r="IS22" s="61">
        <v>2.5</v>
      </c>
      <c r="IT22" s="61">
        <v>2.5</v>
      </c>
      <c r="IU22" s="61">
        <v>2.5</v>
      </c>
      <c r="IV22" s="61">
        <v>3</v>
      </c>
      <c r="IW22" s="61">
        <v>4.5</v>
      </c>
      <c r="IX22" s="61">
        <v>2.5</v>
      </c>
      <c r="IY22" s="61">
        <v>4.5</v>
      </c>
      <c r="IZ22" s="61">
        <v>4</v>
      </c>
      <c r="JA22" s="61">
        <v>3</v>
      </c>
      <c r="JB22" s="61">
        <v>1.5</v>
      </c>
      <c r="JC22" s="61">
        <v>1.5</v>
      </c>
      <c r="JD22" s="61">
        <v>1.5</v>
      </c>
      <c r="JE22" s="61">
        <v>1.5</v>
      </c>
      <c r="JF22" s="61">
        <v>1.5</v>
      </c>
      <c r="JG22" s="61">
        <v>1.5</v>
      </c>
      <c r="JH22" s="61">
        <v>1.5</v>
      </c>
      <c r="JI22" s="61">
        <v>5</v>
      </c>
      <c r="JJ22" s="61">
        <v>3</v>
      </c>
      <c r="JK22" s="61">
        <v>4.5</v>
      </c>
      <c r="JL22" s="61">
        <v>3</v>
      </c>
      <c r="JM22" s="61">
        <v>3.5</v>
      </c>
      <c r="JN22" s="61">
        <v>2.5</v>
      </c>
      <c r="JO22" s="61">
        <v>2.5</v>
      </c>
      <c r="JP22" s="61">
        <v>2.5</v>
      </c>
      <c r="JQ22" s="61">
        <f>AVERAGE(CongestionIndex!$C$123:$D$123)</f>
        <v>2.5</v>
      </c>
      <c r="JR22" s="149"/>
      <c r="JS22" s="156"/>
      <c r="JT22" s="152"/>
    </row>
    <row r="23" spans="1:280" s="61" customFormat="1" ht="13.5">
      <c r="A23" s="60" t="s">
        <v>46</v>
      </c>
      <c r="B23" s="11">
        <v>0</v>
      </c>
      <c r="C23" s="11">
        <v>0</v>
      </c>
      <c r="D23" s="11">
        <v>0.5</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v>0</v>
      </c>
      <c r="AH23" s="11">
        <v>0</v>
      </c>
      <c r="AI23" s="11">
        <v>0</v>
      </c>
      <c r="AJ23" s="11">
        <v>0</v>
      </c>
      <c r="AK23" s="11">
        <v>0</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0</v>
      </c>
      <c r="BV23" s="11">
        <v>0</v>
      </c>
      <c r="BW23" s="11">
        <v>0</v>
      </c>
      <c r="BX23" s="11">
        <v>0</v>
      </c>
      <c r="BY23" s="11">
        <v>0</v>
      </c>
      <c r="BZ23" s="11">
        <v>0</v>
      </c>
      <c r="CA23" s="11">
        <v>0</v>
      </c>
      <c r="CB23" s="11">
        <v>0</v>
      </c>
      <c r="CC23" s="11">
        <v>0</v>
      </c>
      <c r="CD23" s="11">
        <v>0</v>
      </c>
      <c r="CE23" s="11">
        <v>0</v>
      </c>
      <c r="CF23" s="11">
        <v>0</v>
      </c>
      <c r="CG23" s="11">
        <v>0</v>
      </c>
      <c r="CH23" s="11">
        <v>0</v>
      </c>
      <c r="CI23" s="11">
        <v>0</v>
      </c>
      <c r="CJ23" s="11">
        <v>0</v>
      </c>
      <c r="CK23" s="11">
        <v>0</v>
      </c>
      <c r="CL23" s="11">
        <v>0</v>
      </c>
      <c r="CM23" s="11">
        <v>0</v>
      </c>
      <c r="CN23" s="11">
        <v>0</v>
      </c>
      <c r="CO23" s="11">
        <v>0</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9</v>
      </c>
      <c r="DQ23" s="11">
        <v>0</v>
      </c>
      <c r="DR23" s="11">
        <v>0</v>
      </c>
      <c r="DS23" s="11">
        <v>0</v>
      </c>
      <c r="DT23" s="11">
        <v>0</v>
      </c>
      <c r="DU23" s="11">
        <v>0</v>
      </c>
      <c r="DV23" s="11">
        <v>0</v>
      </c>
      <c r="DW23" s="11">
        <v>0</v>
      </c>
      <c r="DX23" s="11">
        <v>0</v>
      </c>
      <c r="DY23" s="11">
        <v>0</v>
      </c>
      <c r="DZ23" s="11">
        <v>0</v>
      </c>
      <c r="EA23" s="11">
        <v>0</v>
      </c>
      <c r="EB23" s="11">
        <v>0</v>
      </c>
      <c r="EC23" s="11">
        <v>0</v>
      </c>
      <c r="ED23" s="11">
        <v>0</v>
      </c>
      <c r="EE23" s="11">
        <v>0</v>
      </c>
      <c r="EF23" s="11">
        <v>0</v>
      </c>
      <c r="EG23" s="11">
        <v>0</v>
      </c>
      <c r="EH23" s="11">
        <v>0</v>
      </c>
      <c r="EI23" s="11">
        <v>0</v>
      </c>
      <c r="EJ23" s="11">
        <v>0</v>
      </c>
      <c r="EK23" s="11">
        <v>0</v>
      </c>
      <c r="EL23" s="11">
        <v>0</v>
      </c>
      <c r="EM23" s="11">
        <v>0</v>
      </c>
      <c r="EN23" s="11">
        <v>0</v>
      </c>
      <c r="EO23" s="11">
        <v>0</v>
      </c>
      <c r="EP23" s="11">
        <v>0</v>
      </c>
      <c r="EQ23" s="11">
        <v>0</v>
      </c>
      <c r="ER23" s="11">
        <v>0</v>
      </c>
      <c r="ES23" s="11">
        <v>0</v>
      </c>
      <c r="ET23" s="11">
        <v>0</v>
      </c>
      <c r="EU23" s="11">
        <v>0</v>
      </c>
      <c r="EV23" s="11">
        <v>0</v>
      </c>
      <c r="EW23" s="11">
        <v>0</v>
      </c>
      <c r="EX23" s="11">
        <v>0</v>
      </c>
      <c r="EY23" s="11">
        <v>0</v>
      </c>
      <c r="EZ23" s="11">
        <v>0</v>
      </c>
      <c r="FA23" s="11">
        <v>0</v>
      </c>
      <c r="FB23" s="11">
        <v>0</v>
      </c>
      <c r="FC23" s="11">
        <v>0</v>
      </c>
      <c r="FD23" s="11">
        <v>0</v>
      </c>
      <c r="FE23" s="11">
        <v>0</v>
      </c>
      <c r="FF23" s="11">
        <v>0</v>
      </c>
      <c r="FG23" s="11">
        <v>0</v>
      </c>
      <c r="FH23" s="11">
        <v>0</v>
      </c>
      <c r="FI23" s="11">
        <v>0</v>
      </c>
      <c r="FJ23" s="11">
        <v>0</v>
      </c>
      <c r="FK23" s="11">
        <v>0</v>
      </c>
      <c r="FL23" s="11">
        <v>0</v>
      </c>
      <c r="FM23" s="11">
        <v>0</v>
      </c>
      <c r="FN23" s="11">
        <v>0</v>
      </c>
      <c r="FO23" s="11">
        <v>0</v>
      </c>
      <c r="FP23" s="11">
        <v>0</v>
      </c>
      <c r="FQ23" s="11">
        <v>0</v>
      </c>
      <c r="FR23" s="11">
        <v>0</v>
      </c>
      <c r="FS23" s="11">
        <v>0</v>
      </c>
      <c r="FT23" s="11">
        <v>0</v>
      </c>
      <c r="FU23" s="11">
        <v>0</v>
      </c>
      <c r="FV23" s="11">
        <v>0</v>
      </c>
      <c r="FW23" s="11">
        <v>0</v>
      </c>
      <c r="FX23" s="11">
        <v>0</v>
      </c>
      <c r="FY23" s="11">
        <v>0</v>
      </c>
      <c r="FZ23" s="11">
        <v>0</v>
      </c>
      <c r="GA23" s="11">
        <v>0</v>
      </c>
      <c r="GB23" s="11">
        <v>0</v>
      </c>
      <c r="GC23" s="11">
        <v>0</v>
      </c>
      <c r="GD23" s="11">
        <v>0</v>
      </c>
      <c r="GE23" s="11">
        <v>0</v>
      </c>
      <c r="GF23" s="11">
        <v>0</v>
      </c>
      <c r="GG23" s="11">
        <v>0</v>
      </c>
      <c r="GH23" s="11">
        <v>0</v>
      </c>
      <c r="GI23" s="11">
        <v>0</v>
      </c>
      <c r="GJ23" s="11">
        <v>0</v>
      </c>
      <c r="GK23" s="11">
        <v>0</v>
      </c>
      <c r="GL23" s="11">
        <v>0</v>
      </c>
      <c r="GM23" s="11">
        <v>0</v>
      </c>
      <c r="GN23" s="11">
        <v>0</v>
      </c>
      <c r="GO23" s="11">
        <v>0</v>
      </c>
      <c r="GP23" s="11">
        <v>0</v>
      </c>
      <c r="GQ23" s="11">
        <v>0</v>
      </c>
      <c r="GR23" s="11">
        <v>0</v>
      </c>
      <c r="GS23" s="11">
        <v>0</v>
      </c>
      <c r="GT23" s="11">
        <v>0</v>
      </c>
      <c r="GU23" s="11">
        <v>0</v>
      </c>
      <c r="GV23" s="11">
        <v>0</v>
      </c>
      <c r="GW23" s="11">
        <v>0</v>
      </c>
      <c r="GX23" s="11">
        <v>0</v>
      </c>
      <c r="GY23" s="11">
        <v>0</v>
      </c>
      <c r="GZ23" s="11">
        <v>0</v>
      </c>
      <c r="HA23" s="11">
        <v>0</v>
      </c>
      <c r="HB23" s="11">
        <v>0</v>
      </c>
      <c r="HC23" s="11">
        <v>0</v>
      </c>
      <c r="HD23" s="11">
        <v>0</v>
      </c>
      <c r="HE23" s="11">
        <v>0</v>
      </c>
      <c r="HF23" s="11">
        <v>0</v>
      </c>
      <c r="HG23" s="11">
        <v>0</v>
      </c>
      <c r="HH23" s="11">
        <v>0</v>
      </c>
      <c r="HI23" s="11">
        <v>0</v>
      </c>
      <c r="HJ23" s="11">
        <v>0</v>
      </c>
      <c r="HK23" s="11">
        <v>0</v>
      </c>
      <c r="HL23" s="11">
        <v>0</v>
      </c>
      <c r="HM23" s="11">
        <v>0</v>
      </c>
      <c r="HN23" s="11">
        <v>0</v>
      </c>
      <c r="HO23" s="11">
        <v>0</v>
      </c>
      <c r="HP23" s="11">
        <v>0</v>
      </c>
      <c r="HQ23" s="11">
        <v>0</v>
      </c>
      <c r="HR23" s="11">
        <v>0</v>
      </c>
      <c r="HS23" s="11">
        <v>0</v>
      </c>
      <c r="HT23" s="11">
        <v>0</v>
      </c>
      <c r="HU23" s="11">
        <v>0</v>
      </c>
      <c r="HV23" s="11">
        <v>0</v>
      </c>
      <c r="HW23" s="11">
        <v>0</v>
      </c>
      <c r="HX23" s="11">
        <v>0</v>
      </c>
      <c r="HY23" s="11">
        <v>0</v>
      </c>
      <c r="HZ23" s="11">
        <v>0</v>
      </c>
      <c r="IA23" s="11">
        <v>0</v>
      </c>
      <c r="IB23" s="11">
        <v>0</v>
      </c>
      <c r="IC23" s="11">
        <v>0</v>
      </c>
      <c r="ID23" s="11">
        <v>0</v>
      </c>
      <c r="IE23" s="11">
        <v>0</v>
      </c>
      <c r="IF23" s="11">
        <v>0</v>
      </c>
      <c r="IG23" s="11">
        <v>0</v>
      </c>
      <c r="IH23" s="11">
        <v>3.5</v>
      </c>
      <c r="II23" s="61">
        <v>2</v>
      </c>
      <c r="IJ23" s="61">
        <v>4.5</v>
      </c>
      <c r="IK23" s="61">
        <v>5</v>
      </c>
      <c r="IL23" s="61">
        <v>4</v>
      </c>
      <c r="IM23" s="61">
        <v>7.5</v>
      </c>
      <c r="IN23" s="61">
        <v>7.5</v>
      </c>
      <c r="IO23" s="61">
        <v>7.5</v>
      </c>
      <c r="IP23" s="61">
        <v>7.5</v>
      </c>
      <c r="IQ23" s="61">
        <v>6</v>
      </c>
      <c r="IR23" s="348">
        <f>AVERAGE([1]CongestionIndex!$C$124:$D$124)</f>
        <v>6</v>
      </c>
      <c r="IS23" s="61">
        <v>7.5</v>
      </c>
      <c r="IT23" s="61">
        <v>7.5</v>
      </c>
      <c r="IU23" s="61">
        <v>7.5</v>
      </c>
      <c r="IV23" s="61">
        <v>7.5</v>
      </c>
      <c r="IW23" s="61">
        <v>7.5</v>
      </c>
      <c r="IX23" s="61">
        <v>7.5</v>
      </c>
      <c r="IY23" s="61">
        <v>7.5</v>
      </c>
      <c r="IZ23" s="61">
        <v>6</v>
      </c>
      <c r="JA23" s="61">
        <v>6</v>
      </c>
      <c r="JB23" s="61">
        <v>4</v>
      </c>
      <c r="JC23" s="61">
        <v>4</v>
      </c>
      <c r="JD23" s="61">
        <v>7</v>
      </c>
      <c r="JE23" s="61">
        <v>6.5</v>
      </c>
      <c r="JF23" s="61">
        <v>4</v>
      </c>
      <c r="JG23" s="61">
        <v>7</v>
      </c>
      <c r="JH23" s="61">
        <v>5.5</v>
      </c>
      <c r="JI23" s="61">
        <v>9</v>
      </c>
      <c r="JJ23" s="61">
        <v>5</v>
      </c>
      <c r="JK23" s="61">
        <v>6.5</v>
      </c>
      <c r="JL23" s="61">
        <v>6.5</v>
      </c>
      <c r="JM23" s="61">
        <v>7.5</v>
      </c>
      <c r="JN23" s="61">
        <v>7.5</v>
      </c>
      <c r="JO23" s="61">
        <v>5.5</v>
      </c>
      <c r="JP23" s="61">
        <v>5.5</v>
      </c>
      <c r="JQ23" s="61">
        <f>AVERAGE(CongestionIndex!$C$124:$D$124)</f>
        <v>5.5</v>
      </c>
      <c r="JR23" s="149"/>
      <c r="JS23" s="156"/>
      <c r="JT23" s="152"/>
    </row>
    <row r="24" spans="1:280" s="61" customFormat="1" ht="13.5">
      <c r="A24" s="60" t="s">
        <v>48</v>
      </c>
      <c r="B24" s="11">
        <v>0</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c r="BZ24" s="11">
        <v>0</v>
      </c>
      <c r="CA24" s="11">
        <v>0</v>
      </c>
      <c r="CB24" s="11">
        <v>0</v>
      </c>
      <c r="CC24" s="11">
        <v>0</v>
      </c>
      <c r="CD24" s="11">
        <v>0</v>
      </c>
      <c r="CE24" s="11">
        <v>0</v>
      </c>
      <c r="CF24" s="11">
        <v>0</v>
      </c>
      <c r="CG24" s="11">
        <v>0</v>
      </c>
      <c r="CH24" s="11">
        <v>0</v>
      </c>
      <c r="CI24" s="11">
        <v>0</v>
      </c>
      <c r="CJ24" s="11">
        <v>0</v>
      </c>
      <c r="CK24" s="11">
        <v>0</v>
      </c>
      <c r="CL24" s="11">
        <v>0</v>
      </c>
      <c r="CM24" s="11">
        <v>0</v>
      </c>
      <c r="CN24" s="11">
        <v>0</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v>0</v>
      </c>
      <c r="DT24" s="11">
        <v>0</v>
      </c>
      <c r="DU24" s="11">
        <v>0</v>
      </c>
      <c r="DV24" s="11">
        <v>0</v>
      </c>
      <c r="DW24" s="11">
        <v>0</v>
      </c>
      <c r="DX24" s="11">
        <v>0</v>
      </c>
      <c r="DY24" s="11">
        <v>0</v>
      </c>
      <c r="DZ24" s="11">
        <v>0</v>
      </c>
      <c r="EA24" s="11">
        <v>0</v>
      </c>
      <c r="EB24" s="11">
        <v>0</v>
      </c>
      <c r="EC24" s="11">
        <v>0</v>
      </c>
      <c r="ED24" s="11">
        <v>0</v>
      </c>
      <c r="EE24" s="11">
        <v>0</v>
      </c>
      <c r="EF24" s="11">
        <v>0</v>
      </c>
      <c r="EG24" s="11">
        <v>0</v>
      </c>
      <c r="EH24" s="11">
        <v>0</v>
      </c>
      <c r="EI24" s="11">
        <v>0</v>
      </c>
      <c r="EJ24" s="11">
        <v>0</v>
      </c>
      <c r="EK24" s="11">
        <v>0</v>
      </c>
      <c r="EL24" s="11">
        <v>0</v>
      </c>
      <c r="EM24" s="11">
        <v>0</v>
      </c>
      <c r="EN24" s="11">
        <v>0</v>
      </c>
      <c r="EO24" s="11">
        <v>0</v>
      </c>
      <c r="EP24" s="11">
        <v>0</v>
      </c>
      <c r="EQ24" s="11">
        <v>0</v>
      </c>
      <c r="ER24" s="11">
        <v>0</v>
      </c>
      <c r="ES24" s="11">
        <v>0</v>
      </c>
      <c r="ET24" s="11">
        <v>0</v>
      </c>
      <c r="EU24" s="11">
        <v>0</v>
      </c>
      <c r="EV24" s="11">
        <v>0</v>
      </c>
      <c r="EW24" s="11">
        <v>0</v>
      </c>
      <c r="EX24" s="11">
        <v>0</v>
      </c>
      <c r="EY24" s="11">
        <v>0</v>
      </c>
      <c r="EZ24" s="11">
        <v>0</v>
      </c>
      <c r="FA24" s="11">
        <v>0</v>
      </c>
      <c r="FB24" s="11">
        <v>0</v>
      </c>
      <c r="FC24" s="11">
        <v>0</v>
      </c>
      <c r="FD24" s="11">
        <v>0</v>
      </c>
      <c r="FE24" s="11">
        <v>0</v>
      </c>
      <c r="FF24" s="11">
        <v>0</v>
      </c>
      <c r="FG24" s="11">
        <v>0</v>
      </c>
      <c r="FH24" s="11">
        <v>0</v>
      </c>
      <c r="FI24" s="11">
        <v>0</v>
      </c>
      <c r="FJ24" s="11">
        <v>0</v>
      </c>
      <c r="FK24" s="11">
        <v>0</v>
      </c>
      <c r="FL24" s="11">
        <v>0</v>
      </c>
      <c r="FM24" s="11">
        <v>0</v>
      </c>
      <c r="FN24" s="11">
        <v>0</v>
      </c>
      <c r="FO24" s="11">
        <v>0</v>
      </c>
      <c r="FP24" s="11">
        <v>0</v>
      </c>
      <c r="FQ24" s="11">
        <v>0</v>
      </c>
      <c r="FR24" s="11">
        <v>0</v>
      </c>
      <c r="FS24" s="11">
        <v>0</v>
      </c>
      <c r="FT24" s="11">
        <v>0</v>
      </c>
      <c r="FU24" s="11">
        <v>0</v>
      </c>
      <c r="FV24" s="11">
        <v>0</v>
      </c>
      <c r="FW24" s="11">
        <v>0</v>
      </c>
      <c r="FX24" s="11">
        <v>0</v>
      </c>
      <c r="FY24" s="11">
        <v>0</v>
      </c>
      <c r="FZ24" s="11">
        <v>0</v>
      </c>
      <c r="GA24" s="11">
        <v>0</v>
      </c>
      <c r="GB24" s="11">
        <v>0</v>
      </c>
      <c r="GC24" s="11">
        <v>0</v>
      </c>
      <c r="GD24" s="11">
        <v>0</v>
      </c>
      <c r="GE24" s="11">
        <v>0</v>
      </c>
      <c r="GF24" s="11">
        <v>0</v>
      </c>
      <c r="GG24" s="11">
        <v>0</v>
      </c>
      <c r="GH24" s="11">
        <v>0</v>
      </c>
      <c r="GI24" s="11">
        <v>0</v>
      </c>
      <c r="GJ24" s="11">
        <v>0</v>
      </c>
      <c r="GK24" s="11">
        <v>0</v>
      </c>
      <c r="GL24" s="11">
        <v>0</v>
      </c>
      <c r="GM24" s="11">
        <v>0</v>
      </c>
      <c r="GN24" s="11">
        <v>0</v>
      </c>
      <c r="GO24" s="11">
        <v>0</v>
      </c>
      <c r="GP24" s="11">
        <v>0</v>
      </c>
      <c r="GQ24" s="11">
        <v>0</v>
      </c>
      <c r="GR24" s="11">
        <v>0</v>
      </c>
      <c r="GS24" s="11">
        <v>0</v>
      </c>
      <c r="GT24" s="11">
        <v>0</v>
      </c>
      <c r="GU24" s="11">
        <v>0</v>
      </c>
      <c r="GV24" s="11">
        <v>0</v>
      </c>
      <c r="GW24" s="11">
        <v>0</v>
      </c>
      <c r="GX24" s="11">
        <v>0</v>
      </c>
      <c r="GY24" s="11">
        <v>0</v>
      </c>
      <c r="GZ24" s="11">
        <v>0</v>
      </c>
      <c r="HA24" s="11">
        <v>0</v>
      </c>
      <c r="HB24" s="11">
        <v>0</v>
      </c>
      <c r="HC24" s="11">
        <v>0</v>
      </c>
      <c r="HD24" s="11">
        <v>0</v>
      </c>
      <c r="HE24" s="11">
        <v>0</v>
      </c>
      <c r="HF24" s="11">
        <v>0</v>
      </c>
      <c r="HG24" s="11">
        <v>0</v>
      </c>
      <c r="HH24" s="11">
        <v>0</v>
      </c>
      <c r="HI24" s="11">
        <v>0</v>
      </c>
      <c r="HJ24" s="11">
        <v>0</v>
      </c>
      <c r="HK24" s="11">
        <v>0</v>
      </c>
      <c r="HL24" s="11">
        <v>0</v>
      </c>
      <c r="HM24" s="11">
        <v>0</v>
      </c>
      <c r="HN24" s="11">
        <v>0</v>
      </c>
      <c r="HO24" s="11">
        <v>0</v>
      </c>
      <c r="HP24" s="11">
        <v>0</v>
      </c>
      <c r="HQ24" s="11">
        <v>0</v>
      </c>
      <c r="HR24" s="11">
        <v>0</v>
      </c>
      <c r="HS24" s="11">
        <v>0</v>
      </c>
      <c r="HT24" s="11">
        <v>0</v>
      </c>
      <c r="HU24" s="11">
        <v>0</v>
      </c>
      <c r="HV24" s="11">
        <v>0</v>
      </c>
      <c r="HW24" s="11">
        <v>0</v>
      </c>
      <c r="HX24" s="11">
        <v>0</v>
      </c>
      <c r="HY24" s="11">
        <v>0</v>
      </c>
      <c r="HZ24" s="11">
        <v>0</v>
      </c>
      <c r="IA24" s="11">
        <v>0</v>
      </c>
      <c r="IB24" s="11">
        <v>0</v>
      </c>
      <c r="IC24" s="11">
        <v>0</v>
      </c>
      <c r="ID24" s="11">
        <v>0</v>
      </c>
      <c r="IE24" s="11">
        <v>0</v>
      </c>
      <c r="IF24" s="11">
        <v>0</v>
      </c>
      <c r="IG24" s="11">
        <v>0</v>
      </c>
      <c r="IH24" s="11">
        <v>0</v>
      </c>
      <c r="II24" s="61">
        <v>0</v>
      </c>
      <c r="IJ24" s="61">
        <v>2</v>
      </c>
      <c r="IK24" s="61">
        <v>4</v>
      </c>
      <c r="IL24" s="61">
        <v>0</v>
      </c>
      <c r="IM24" s="61">
        <v>4</v>
      </c>
      <c r="IN24" s="61">
        <v>3.5</v>
      </c>
      <c r="IO24" s="61">
        <v>4</v>
      </c>
      <c r="IP24" s="61">
        <v>4</v>
      </c>
      <c r="IQ24" s="61">
        <v>3.5</v>
      </c>
      <c r="IR24" s="348">
        <f>AVERAGE([1]CongestionIndex!$C$125:$D$125)</f>
        <v>3.5</v>
      </c>
      <c r="IS24" s="61">
        <v>2</v>
      </c>
      <c r="IT24" s="61">
        <v>3</v>
      </c>
      <c r="IU24" s="61">
        <v>2.5</v>
      </c>
      <c r="IV24" s="61">
        <v>1</v>
      </c>
      <c r="IW24" s="61">
        <v>1</v>
      </c>
      <c r="IX24" s="61">
        <v>1</v>
      </c>
      <c r="IY24" s="61">
        <v>3</v>
      </c>
      <c r="IZ24" s="61">
        <v>3</v>
      </c>
      <c r="JA24" s="61">
        <v>3</v>
      </c>
      <c r="JB24" s="61">
        <v>2</v>
      </c>
      <c r="JC24" s="61">
        <v>1</v>
      </c>
      <c r="JD24" s="61">
        <v>3.5</v>
      </c>
      <c r="JE24" s="61">
        <v>1</v>
      </c>
      <c r="JF24" s="61">
        <v>1</v>
      </c>
      <c r="JG24" s="61">
        <v>1</v>
      </c>
      <c r="JH24" s="61">
        <v>1</v>
      </c>
      <c r="JI24" s="61">
        <v>1</v>
      </c>
      <c r="JJ24" s="61">
        <v>3.5</v>
      </c>
      <c r="JK24" s="61">
        <v>8</v>
      </c>
      <c r="JL24" s="61">
        <v>6.5</v>
      </c>
      <c r="JM24" s="61">
        <v>4.5</v>
      </c>
      <c r="JN24" s="61">
        <v>4.5</v>
      </c>
      <c r="JO24" s="61">
        <v>4.5</v>
      </c>
      <c r="JP24" s="61">
        <v>7.5</v>
      </c>
      <c r="JQ24" s="61">
        <f>AVERAGE(CongestionIndex!$C$125:$D$125)</f>
        <v>12</v>
      </c>
      <c r="JR24" s="149"/>
      <c r="JS24" s="156"/>
      <c r="JT24" s="152"/>
    </row>
    <row r="25" spans="1:280" s="61" customFormat="1" ht="13.5">
      <c r="A25" s="60" t="s">
        <v>50</v>
      </c>
      <c r="B25" s="11">
        <v>7.5</v>
      </c>
      <c r="C25" s="11">
        <v>2.5</v>
      </c>
      <c r="D25" s="11">
        <v>1.5</v>
      </c>
      <c r="E25" s="11">
        <v>2.5</v>
      </c>
      <c r="F25" s="11">
        <v>5</v>
      </c>
      <c r="G25" s="11">
        <v>2.5</v>
      </c>
      <c r="H25" s="11">
        <v>1</v>
      </c>
      <c r="I25" s="11">
        <v>5</v>
      </c>
      <c r="J25" s="11">
        <v>7</v>
      </c>
      <c r="K25" s="11">
        <v>9</v>
      </c>
      <c r="L25" s="11">
        <v>10</v>
      </c>
      <c r="M25" s="11">
        <v>11</v>
      </c>
      <c r="N25" s="11">
        <v>8.5</v>
      </c>
      <c r="O25" s="11">
        <v>14</v>
      </c>
      <c r="P25" s="11">
        <v>14.5</v>
      </c>
      <c r="Q25" s="11">
        <v>24</v>
      </c>
      <c r="R25" s="11">
        <v>24</v>
      </c>
      <c r="S25" s="11">
        <v>5.5</v>
      </c>
      <c r="T25" s="11">
        <v>5.5</v>
      </c>
      <c r="U25" s="11">
        <v>6</v>
      </c>
      <c r="V25" s="11">
        <v>7</v>
      </c>
      <c r="W25" s="11">
        <v>4</v>
      </c>
      <c r="X25" s="11">
        <v>4</v>
      </c>
      <c r="Y25" s="11">
        <v>2.5</v>
      </c>
      <c r="Z25" s="11">
        <v>3.5</v>
      </c>
      <c r="AA25" s="11">
        <v>7</v>
      </c>
      <c r="AB25" s="11">
        <v>2</v>
      </c>
      <c r="AC25" s="11">
        <v>4</v>
      </c>
      <c r="AD25" s="11">
        <v>7</v>
      </c>
      <c r="AE25" s="11">
        <v>5</v>
      </c>
      <c r="AF25" s="11">
        <v>8.5</v>
      </c>
      <c r="AG25" s="11">
        <v>8</v>
      </c>
      <c r="AH25" s="11">
        <v>9</v>
      </c>
      <c r="AI25" s="11">
        <v>6</v>
      </c>
      <c r="AJ25" s="11">
        <v>4.5</v>
      </c>
      <c r="AK25" s="11">
        <v>4.5</v>
      </c>
      <c r="AL25" s="11">
        <v>3</v>
      </c>
      <c r="AM25" s="11">
        <v>4</v>
      </c>
      <c r="AN25" s="11">
        <v>4</v>
      </c>
      <c r="AO25" s="11">
        <v>4</v>
      </c>
      <c r="AP25" s="11">
        <v>3.5</v>
      </c>
      <c r="AQ25" s="11">
        <v>2.5</v>
      </c>
      <c r="AR25" s="11">
        <v>5.5</v>
      </c>
      <c r="AS25" s="11">
        <v>4.5</v>
      </c>
      <c r="AT25" s="11">
        <v>5</v>
      </c>
      <c r="AU25" s="11">
        <v>5.5</v>
      </c>
      <c r="AV25" s="11">
        <v>5.5</v>
      </c>
      <c r="AW25" s="11">
        <v>4.5</v>
      </c>
      <c r="AX25" s="11">
        <v>2.5</v>
      </c>
      <c r="AY25" s="11">
        <v>4.5</v>
      </c>
      <c r="AZ25" s="11">
        <v>2.5</v>
      </c>
      <c r="BA25" s="11">
        <v>4</v>
      </c>
      <c r="BB25" s="11">
        <v>3.5</v>
      </c>
      <c r="BC25" s="11">
        <v>2</v>
      </c>
      <c r="BD25" s="11">
        <v>2</v>
      </c>
      <c r="BE25" s="11">
        <v>2</v>
      </c>
      <c r="BF25" s="11">
        <v>2.5</v>
      </c>
      <c r="BG25" s="11">
        <v>2</v>
      </c>
      <c r="BH25" s="11">
        <v>1</v>
      </c>
      <c r="BI25" s="11">
        <v>2.5</v>
      </c>
      <c r="BJ25" s="11">
        <v>2</v>
      </c>
      <c r="BK25" s="11">
        <v>4</v>
      </c>
      <c r="BL25" s="11">
        <v>2</v>
      </c>
      <c r="BM25" s="11">
        <v>3</v>
      </c>
      <c r="BN25" s="11">
        <v>2.5</v>
      </c>
      <c r="BO25" s="11">
        <v>2.5</v>
      </c>
      <c r="BP25" s="11">
        <v>2.5</v>
      </c>
      <c r="BQ25" s="11">
        <v>1.5</v>
      </c>
      <c r="BR25" s="11">
        <v>2.5</v>
      </c>
      <c r="BS25" s="11">
        <v>1</v>
      </c>
      <c r="BT25" s="11">
        <v>2</v>
      </c>
      <c r="BU25" s="11">
        <v>4</v>
      </c>
      <c r="BV25" s="11">
        <v>4</v>
      </c>
      <c r="BW25" s="11">
        <v>3.5</v>
      </c>
      <c r="BX25" s="11">
        <v>4</v>
      </c>
      <c r="BY25" s="11">
        <v>3</v>
      </c>
      <c r="BZ25" s="11">
        <v>4.5</v>
      </c>
      <c r="CA25" s="11">
        <v>4.5</v>
      </c>
      <c r="CB25" s="11">
        <v>6.5</v>
      </c>
      <c r="CC25" s="11">
        <v>7.5</v>
      </c>
      <c r="CD25" s="11">
        <v>6</v>
      </c>
      <c r="CE25" s="11">
        <v>3.5</v>
      </c>
      <c r="CF25" s="11">
        <v>1.5</v>
      </c>
      <c r="CG25" s="11">
        <v>2.5</v>
      </c>
      <c r="CH25" s="11">
        <v>3</v>
      </c>
      <c r="CI25" s="11">
        <v>4</v>
      </c>
      <c r="CJ25" s="11">
        <v>2</v>
      </c>
      <c r="CK25" s="11">
        <v>2</v>
      </c>
      <c r="CL25" s="11">
        <v>1</v>
      </c>
      <c r="CM25" s="11">
        <v>2</v>
      </c>
      <c r="CN25" s="11">
        <v>4</v>
      </c>
      <c r="CO25" s="11">
        <v>3.5</v>
      </c>
      <c r="CP25" s="11">
        <v>0</v>
      </c>
      <c r="CQ25" s="11">
        <v>0</v>
      </c>
      <c r="CR25" s="11">
        <v>6.5</v>
      </c>
      <c r="CS25" s="11">
        <v>6</v>
      </c>
      <c r="CT25" s="11">
        <v>3</v>
      </c>
      <c r="CU25" s="11">
        <v>5.5</v>
      </c>
      <c r="CV25" s="11">
        <v>9</v>
      </c>
      <c r="CW25" s="11">
        <v>2.5</v>
      </c>
      <c r="CX25" s="11">
        <v>4.5</v>
      </c>
      <c r="CY25" s="11">
        <v>3</v>
      </c>
      <c r="CZ25" s="11">
        <v>3</v>
      </c>
      <c r="DA25" s="11">
        <v>4</v>
      </c>
      <c r="DB25" s="11">
        <v>2</v>
      </c>
      <c r="DC25" s="11">
        <v>3</v>
      </c>
      <c r="DD25" s="11">
        <v>6.5</v>
      </c>
      <c r="DE25" s="11">
        <v>3.5</v>
      </c>
      <c r="DF25" s="11">
        <v>2.5</v>
      </c>
      <c r="DG25" s="11">
        <v>3</v>
      </c>
      <c r="DH25" s="11">
        <v>4</v>
      </c>
      <c r="DI25" s="11">
        <v>3.5</v>
      </c>
      <c r="DJ25" s="11">
        <v>4.5</v>
      </c>
      <c r="DK25" s="11">
        <v>2.5</v>
      </c>
      <c r="DL25" s="11">
        <v>3.5</v>
      </c>
      <c r="DM25" s="11">
        <v>4.5</v>
      </c>
      <c r="DN25" s="11">
        <v>2</v>
      </c>
      <c r="DO25" s="11">
        <v>8</v>
      </c>
      <c r="DP25" s="11">
        <v>7</v>
      </c>
      <c r="DQ25" s="11">
        <v>7</v>
      </c>
      <c r="DR25" s="11">
        <v>8</v>
      </c>
      <c r="DS25" s="11">
        <v>9</v>
      </c>
      <c r="DT25" s="11">
        <v>10</v>
      </c>
      <c r="DU25" s="11">
        <v>7</v>
      </c>
      <c r="DV25" s="11">
        <v>7</v>
      </c>
      <c r="DW25" s="11">
        <v>6</v>
      </c>
      <c r="DX25" s="11">
        <v>5</v>
      </c>
      <c r="DY25" s="11">
        <v>9.8000000000000007</v>
      </c>
      <c r="DZ25" s="11">
        <v>10</v>
      </c>
      <c r="EA25" s="11">
        <v>4</v>
      </c>
      <c r="EB25" s="11">
        <v>9</v>
      </c>
      <c r="EC25" s="11">
        <v>10</v>
      </c>
      <c r="ED25" s="11">
        <v>8.5</v>
      </c>
      <c r="EE25" s="11">
        <v>4.5</v>
      </c>
      <c r="EF25" s="11">
        <v>6</v>
      </c>
      <c r="EG25" s="11">
        <v>6</v>
      </c>
      <c r="EH25" s="11">
        <v>7</v>
      </c>
      <c r="EI25" s="11">
        <v>8.5</v>
      </c>
      <c r="EJ25" s="11">
        <v>9</v>
      </c>
      <c r="EK25" s="11">
        <v>8.5</v>
      </c>
      <c r="EL25" s="11">
        <v>9</v>
      </c>
      <c r="EM25" s="11">
        <v>8</v>
      </c>
      <c r="EN25" s="11">
        <v>4.5</v>
      </c>
      <c r="EO25" s="11">
        <v>4.5</v>
      </c>
      <c r="EP25" s="11">
        <v>4.5</v>
      </c>
      <c r="EQ25" s="11">
        <v>6</v>
      </c>
      <c r="ER25" s="11">
        <v>8.5</v>
      </c>
      <c r="ES25" s="11">
        <v>5.5</v>
      </c>
      <c r="ET25" s="11">
        <v>4</v>
      </c>
      <c r="EU25" s="11">
        <v>3.5</v>
      </c>
      <c r="EV25" s="11">
        <v>5</v>
      </c>
      <c r="EW25" s="11">
        <v>5</v>
      </c>
      <c r="EX25" s="11">
        <v>5</v>
      </c>
      <c r="EY25" s="11">
        <v>11</v>
      </c>
      <c r="EZ25" s="11">
        <v>7</v>
      </c>
      <c r="FA25" s="11">
        <v>9</v>
      </c>
      <c r="FB25" s="11">
        <v>9</v>
      </c>
      <c r="FC25" s="11">
        <v>6.5</v>
      </c>
      <c r="FD25" s="11">
        <v>5</v>
      </c>
      <c r="FE25" s="11">
        <v>6</v>
      </c>
      <c r="FF25" s="11">
        <v>6</v>
      </c>
      <c r="FG25" s="11">
        <v>11</v>
      </c>
      <c r="FH25" s="11">
        <v>9.5</v>
      </c>
      <c r="FI25" s="11">
        <v>9.5</v>
      </c>
      <c r="FJ25" s="11">
        <v>7.5</v>
      </c>
      <c r="FK25" s="11">
        <v>9.5</v>
      </c>
      <c r="FL25" s="11">
        <v>7</v>
      </c>
      <c r="FM25" s="11">
        <v>7</v>
      </c>
      <c r="FN25" s="11">
        <v>5.5</v>
      </c>
      <c r="FO25" s="11">
        <v>4</v>
      </c>
      <c r="FP25" s="11">
        <v>3.5</v>
      </c>
      <c r="FQ25" s="11">
        <v>5.5</v>
      </c>
      <c r="FR25" s="11">
        <v>6</v>
      </c>
      <c r="FS25" s="11">
        <v>5</v>
      </c>
      <c r="FT25" s="11">
        <v>6</v>
      </c>
      <c r="FU25" s="11">
        <v>5</v>
      </c>
      <c r="FV25" s="11">
        <v>4</v>
      </c>
      <c r="FW25" s="11">
        <v>5.5</v>
      </c>
      <c r="FX25" s="11">
        <v>7</v>
      </c>
      <c r="FY25" s="11">
        <v>7</v>
      </c>
      <c r="FZ25" s="11">
        <v>4</v>
      </c>
      <c r="GA25" s="11">
        <v>7</v>
      </c>
      <c r="GB25" s="11">
        <v>8</v>
      </c>
      <c r="GC25" s="11">
        <v>5.5</v>
      </c>
      <c r="GD25" s="11">
        <v>4.5</v>
      </c>
      <c r="GE25" s="11">
        <v>5</v>
      </c>
      <c r="GF25" s="11">
        <v>6.5</v>
      </c>
      <c r="GG25" s="11">
        <v>5.5</v>
      </c>
      <c r="GH25" s="11">
        <v>5.5</v>
      </c>
      <c r="GI25" s="11">
        <v>5</v>
      </c>
      <c r="GJ25" s="11">
        <v>4.5</v>
      </c>
      <c r="GK25" s="11">
        <v>6</v>
      </c>
      <c r="GL25" s="11">
        <v>6</v>
      </c>
      <c r="GM25" s="11">
        <v>7.5</v>
      </c>
      <c r="GN25" s="11">
        <v>5</v>
      </c>
      <c r="GO25" s="11">
        <v>5</v>
      </c>
      <c r="GP25" s="11">
        <v>5</v>
      </c>
      <c r="GQ25" s="11">
        <v>6</v>
      </c>
      <c r="GR25" s="11">
        <v>6</v>
      </c>
      <c r="GS25" s="11">
        <v>7</v>
      </c>
      <c r="GT25" s="11">
        <v>6</v>
      </c>
      <c r="GU25" s="11">
        <v>6</v>
      </c>
      <c r="GV25" s="11">
        <v>6</v>
      </c>
      <c r="GW25" s="11">
        <v>6</v>
      </c>
      <c r="GX25" s="11">
        <v>6</v>
      </c>
      <c r="GY25" s="11">
        <v>6</v>
      </c>
      <c r="GZ25" s="11">
        <v>6</v>
      </c>
      <c r="HA25" s="11">
        <v>6</v>
      </c>
      <c r="HB25" s="11">
        <v>6</v>
      </c>
      <c r="HC25" s="11">
        <v>6</v>
      </c>
      <c r="HD25" s="11">
        <v>6</v>
      </c>
      <c r="HE25" s="11">
        <v>6</v>
      </c>
      <c r="HF25" s="11">
        <v>4.5</v>
      </c>
      <c r="HG25" s="11">
        <v>5</v>
      </c>
      <c r="HH25" s="11">
        <v>5</v>
      </c>
      <c r="HI25" s="11">
        <v>5</v>
      </c>
      <c r="HJ25" s="11">
        <v>5</v>
      </c>
      <c r="HK25" s="11">
        <v>5</v>
      </c>
      <c r="HL25" s="11">
        <v>5.5</v>
      </c>
      <c r="HM25" s="11">
        <v>5.5</v>
      </c>
      <c r="HN25" s="11">
        <v>5.5</v>
      </c>
      <c r="HO25" s="11">
        <v>6</v>
      </c>
      <c r="HP25" s="11">
        <v>6</v>
      </c>
      <c r="HQ25" s="11">
        <v>6</v>
      </c>
      <c r="HR25" s="11">
        <v>5.5</v>
      </c>
      <c r="HS25" s="11">
        <v>5.5</v>
      </c>
      <c r="HT25" s="11">
        <v>5.5</v>
      </c>
      <c r="HU25" s="11">
        <v>5.5</v>
      </c>
      <c r="HV25" s="11">
        <v>5.5</v>
      </c>
      <c r="HW25" s="11">
        <v>5.5</v>
      </c>
      <c r="HX25" s="11">
        <v>5.5</v>
      </c>
      <c r="HY25" s="11">
        <v>5.5</v>
      </c>
      <c r="HZ25" s="11">
        <v>8.5</v>
      </c>
      <c r="IA25" s="11">
        <v>8.5</v>
      </c>
      <c r="IB25" s="11">
        <v>6.5</v>
      </c>
      <c r="IC25" s="11">
        <v>6.5</v>
      </c>
      <c r="ID25" s="11">
        <v>6.5</v>
      </c>
      <c r="IE25" s="11">
        <v>6.5</v>
      </c>
      <c r="IF25" s="11">
        <v>6.5</v>
      </c>
      <c r="IG25" s="11">
        <v>5.5</v>
      </c>
      <c r="IH25" s="11">
        <v>5.5</v>
      </c>
      <c r="II25" s="61">
        <v>5.5</v>
      </c>
      <c r="IJ25" s="61">
        <v>2</v>
      </c>
      <c r="IK25" s="61">
        <v>4</v>
      </c>
      <c r="IL25" s="61">
        <v>5</v>
      </c>
      <c r="IM25" s="61">
        <v>4</v>
      </c>
      <c r="IN25" s="61">
        <v>3.5</v>
      </c>
      <c r="IO25" s="61">
        <v>4</v>
      </c>
      <c r="IP25" s="61">
        <v>4</v>
      </c>
      <c r="IQ25" s="61">
        <v>3.5</v>
      </c>
      <c r="IR25" s="348">
        <f>AVERAGE([1]CongestionIndex!$C$126:$D$126)</f>
        <v>2</v>
      </c>
      <c r="IS25" s="61">
        <v>2</v>
      </c>
      <c r="IT25" s="61">
        <v>3</v>
      </c>
      <c r="IU25" s="61">
        <v>2.5</v>
      </c>
      <c r="IV25" s="61">
        <v>1</v>
      </c>
      <c r="IW25" s="61">
        <v>1</v>
      </c>
      <c r="IX25" s="61">
        <v>1</v>
      </c>
      <c r="IY25" s="61">
        <v>1</v>
      </c>
      <c r="IZ25" s="61">
        <v>1</v>
      </c>
      <c r="JA25" s="61">
        <v>3</v>
      </c>
      <c r="JB25" s="61">
        <v>2</v>
      </c>
      <c r="JC25" s="61">
        <v>1</v>
      </c>
      <c r="JD25" s="61">
        <v>3.5</v>
      </c>
      <c r="JE25" s="61">
        <v>1</v>
      </c>
      <c r="JF25" s="61">
        <v>1</v>
      </c>
      <c r="JG25" s="61">
        <v>1</v>
      </c>
      <c r="JH25" s="61">
        <v>1</v>
      </c>
      <c r="JI25" s="61">
        <v>1</v>
      </c>
      <c r="JJ25" s="61">
        <v>3.5</v>
      </c>
      <c r="JK25" s="61">
        <v>8</v>
      </c>
      <c r="JL25" s="61">
        <v>6.5</v>
      </c>
      <c r="JM25" s="61">
        <v>4.5</v>
      </c>
      <c r="JN25" s="61">
        <v>4.5</v>
      </c>
      <c r="JO25" s="61">
        <v>4.5</v>
      </c>
      <c r="JP25" s="61">
        <v>7.5</v>
      </c>
      <c r="JQ25" s="61">
        <f>AVERAGE(CongestionIndex!$C$126:$D$126)</f>
        <v>12</v>
      </c>
      <c r="JR25" s="149"/>
      <c r="JS25" s="156"/>
      <c r="JT25" s="158"/>
    </row>
    <row r="26" spans="1:280" s="61" customFormat="1" ht="13.5">
      <c r="A26" s="60" t="s">
        <v>52</v>
      </c>
      <c r="B26" s="11">
        <v>0</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c r="BZ26" s="11">
        <v>0</v>
      </c>
      <c r="CA26" s="11">
        <v>0</v>
      </c>
      <c r="CB26" s="11">
        <v>0</v>
      </c>
      <c r="CC26" s="11">
        <v>0</v>
      </c>
      <c r="CD26" s="11">
        <v>0</v>
      </c>
      <c r="CE26" s="11">
        <v>0</v>
      </c>
      <c r="CF26" s="11">
        <v>0</v>
      </c>
      <c r="CG26" s="11">
        <v>0</v>
      </c>
      <c r="CH26" s="11">
        <v>0</v>
      </c>
      <c r="CI26" s="11">
        <v>0</v>
      </c>
      <c r="CJ26" s="11">
        <v>0</v>
      </c>
      <c r="CK26" s="11">
        <v>0</v>
      </c>
      <c r="CL26" s="11">
        <v>0</v>
      </c>
      <c r="CM26" s="11">
        <v>0</v>
      </c>
      <c r="CN26" s="11">
        <v>0</v>
      </c>
      <c r="CO26" s="11">
        <v>0</v>
      </c>
      <c r="CP26" s="11">
        <v>0</v>
      </c>
      <c r="CQ26" s="11">
        <v>0</v>
      </c>
      <c r="CR26" s="11">
        <v>0</v>
      </c>
      <c r="CS26" s="11">
        <v>0</v>
      </c>
      <c r="CT26" s="11">
        <v>0</v>
      </c>
      <c r="CU26" s="11">
        <v>0</v>
      </c>
      <c r="CV26" s="11">
        <v>0</v>
      </c>
      <c r="CW26" s="11">
        <v>0</v>
      </c>
      <c r="CX26" s="11">
        <v>0</v>
      </c>
      <c r="CY26" s="11">
        <v>0</v>
      </c>
      <c r="CZ26" s="11">
        <v>0</v>
      </c>
      <c r="DA26" s="11">
        <v>0</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0</v>
      </c>
      <c r="DS26" s="11">
        <v>0</v>
      </c>
      <c r="DT26" s="11">
        <v>0</v>
      </c>
      <c r="DU26" s="11">
        <v>0</v>
      </c>
      <c r="DV26" s="11">
        <v>0</v>
      </c>
      <c r="DW26" s="11">
        <v>0</v>
      </c>
      <c r="DX26" s="11">
        <v>0</v>
      </c>
      <c r="DY26" s="11">
        <v>0</v>
      </c>
      <c r="DZ26" s="11">
        <v>0</v>
      </c>
      <c r="EA26" s="11">
        <v>0</v>
      </c>
      <c r="EB26" s="11">
        <v>0</v>
      </c>
      <c r="EC26" s="11">
        <v>0</v>
      </c>
      <c r="ED26" s="11">
        <v>0</v>
      </c>
      <c r="EE26" s="11">
        <v>0</v>
      </c>
      <c r="EF26" s="11">
        <v>0</v>
      </c>
      <c r="EG26" s="11">
        <v>0</v>
      </c>
      <c r="EH26" s="11">
        <v>0</v>
      </c>
      <c r="EI26" s="11">
        <v>0</v>
      </c>
      <c r="EJ26" s="11">
        <v>0</v>
      </c>
      <c r="EK26" s="11">
        <v>0</v>
      </c>
      <c r="EL26" s="11">
        <v>0</v>
      </c>
      <c r="EM26" s="11">
        <v>0</v>
      </c>
      <c r="EN26" s="11">
        <v>0</v>
      </c>
      <c r="EO26" s="11">
        <v>0</v>
      </c>
      <c r="EP26" s="11">
        <v>0</v>
      </c>
      <c r="EQ26" s="11">
        <v>0</v>
      </c>
      <c r="ER26" s="11">
        <v>0</v>
      </c>
      <c r="ES26" s="11">
        <v>0</v>
      </c>
      <c r="ET26" s="11">
        <v>0</v>
      </c>
      <c r="EU26" s="11">
        <v>0</v>
      </c>
      <c r="EV26" s="11">
        <v>0</v>
      </c>
      <c r="EW26" s="11">
        <v>0</v>
      </c>
      <c r="EX26" s="11">
        <v>0</v>
      </c>
      <c r="EY26" s="11">
        <v>0</v>
      </c>
      <c r="EZ26" s="11">
        <v>0</v>
      </c>
      <c r="FA26" s="11">
        <v>0</v>
      </c>
      <c r="FB26" s="11">
        <v>0</v>
      </c>
      <c r="FC26" s="11">
        <v>0</v>
      </c>
      <c r="FD26" s="11">
        <v>0</v>
      </c>
      <c r="FE26" s="11">
        <v>0</v>
      </c>
      <c r="FF26" s="11">
        <v>0</v>
      </c>
      <c r="FG26" s="11">
        <v>0</v>
      </c>
      <c r="FH26" s="11">
        <v>0</v>
      </c>
      <c r="FI26" s="11">
        <v>0</v>
      </c>
      <c r="FJ26" s="11">
        <v>0</v>
      </c>
      <c r="FK26" s="11">
        <v>0</v>
      </c>
      <c r="FL26" s="11">
        <v>0</v>
      </c>
      <c r="FM26" s="11">
        <v>0</v>
      </c>
      <c r="FN26" s="11">
        <v>0</v>
      </c>
      <c r="FO26" s="11">
        <v>0</v>
      </c>
      <c r="FP26" s="11">
        <v>0</v>
      </c>
      <c r="FQ26" s="11">
        <v>0</v>
      </c>
      <c r="FR26" s="11">
        <v>0</v>
      </c>
      <c r="FS26" s="11">
        <v>0</v>
      </c>
      <c r="FT26" s="11">
        <v>0</v>
      </c>
      <c r="FU26" s="11">
        <v>0</v>
      </c>
      <c r="FV26" s="11">
        <v>0</v>
      </c>
      <c r="FW26" s="11">
        <v>0</v>
      </c>
      <c r="FX26" s="11">
        <v>0</v>
      </c>
      <c r="FY26" s="11">
        <v>0</v>
      </c>
      <c r="FZ26" s="11">
        <v>0</v>
      </c>
      <c r="GA26" s="11">
        <v>0</v>
      </c>
      <c r="GB26" s="11">
        <v>0</v>
      </c>
      <c r="GC26" s="11">
        <v>0</v>
      </c>
      <c r="GD26" s="11">
        <v>0</v>
      </c>
      <c r="GE26" s="11">
        <v>0</v>
      </c>
      <c r="GF26" s="11">
        <v>0</v>
      </c>
      <c r="GG26" s="11">
        <v>0</v>
      </c>
      <c r="GH26" s="11">
        <v>0</v>
      </c>
      <c r="GI26" s="11">
        <v>0</v>
      </c>
      <c r="GJ26" s="11">
        <v>0</v>
      </c>
      <c r="GK26" s="11">
        <v>0</v>
      </c>
      <c r="GL26" s="11">
        <v>0</v>
      </c>
      <c r="GM26" s="11">
        <v>0</v>
      </c>
      <c r="GN26" s="11">
        <v>0</v>
      </c>
      <c r="GO26" s="11">
        <v>0</v>
      </c>
      <c r="GP26" s="11">
        <v>0</v>
      </c>
      <c r="GQ26" s="11">
        <v>0</v>
      </c>
      <c r="GR26" s="11">
        <v>0</v>
      </c>
      <c r="GS26" s="11">
        <v>0</v>
      </c>
      <c r="GT26" s="11">
        <v>0</v>
      </c>
      <c r="GU26" s="11">
        <v>0</v>
      </c>
      <c r="GV26" s="11">
        <v>0</v>
      </c>
      <c r="GW26" s="11">
        <v>0</v>
      </c>
      <c r="GX26" s="11">
        <v>0</v>
      </c>
      <c r="GY26" s="11">
        <v>0</v>
      </c>
      <c r="GZ26" s="11">
        <v>0</v>
      </c>
      <c r="HA26" s="11">
        <v>0</v>
      </c>
      <c r="HB26" s="11">
        <v>0</v>
      </c>
      <c r="HC26" s="11">
        <v>0</v>
      </c>
      <c r="HD26" s="11">
        <v>0</v>
      </c>
      <c r="HE26" s="11">
        <v>0</v>
      </c>
      <c r="HF26" s="11">
        <v>0</v>
      </c>
      <c r="HG26" s="11">
        <v>0</v>
      </c>
      <c r="HH26" s="11">
        <v>0</v>
      </c>
      <c r="HI26" s="11">
        <v>0</v>
      </c>
      <c r="HJ26" s="11">
        <v>0</v>
      </c>
      <c r="HK26" s="11">
        <v>0</v>
      </c>
      <c r="HL26" s="11">
        <v>0</v>
      </c>
      <c r="HM26" s="11">
        <v>0</v>
      </c>
      <c r="HN26" s="11">
        <v>0</v>
      </c>
      <c r="HO26" s="11">
        <v>0</v>
      </c>
      <c r="HP26" s="11">
        <v>0</v>
      </c>
      <c r="HQ26" s="11">
        <v>0</v>
      </c>
      <c r="HR26" s="11">
        <v>0</v>
      </c>
      <c r="HS26" s="11">
        <v>0</v>
      </c>
      <c r="HT26" s="11">
        <v>0</v>
      </c>
      <c r="HU26" s="11">
        <v>0</v>
      </c>
      <c r="HV26" s="11">
        <v>0</v>
      </c>
      <c r="HW26" s="11">
        <v>0</v>
      </c>
      <c r="HX26" s="11">
        <v>0</v>
      </c>
      <c r="HY26" s="11">
        <v>0</v>
      </c>
      <c r="HZ26" s="11">
        <v>0</v>
      </c>
      <c r="IA26" s="11">
        <v>0</v>
      </c>
      <c r="IB26" s="11">
        <v>0</v>
      </c>
      <c r="IC26" s="11">
        <v>0</v>
      </c>
      <c r="ID26" s="11">
        <v>0</v>
      </c>
      <c r="IE26" s="11">
        <v>0</v>
      </c>
      <c r="IF26" s="11">
        <v>0</v>
      </c>
      <c r="IG26" s="11">
        <v>0</v>
      </c>
      <c r="IH26" s="11">
        <v>0</v>
      </c>
      <c r="II26" s="61">
        <v>0</v>
      </c>
      <c r="IJ26" s="61">
        <v>0</v>
      </c>
      <c r="IK26" s="61">
        <v>0</v>
      </c>
      <c r="IL26" s="61">
        <v>0</v>
      </c>
      <c r="IM26" s="61">
        <v>0</v>
      </c>
      <c r="IN26" s="61">
        <v>0</v>
      </c>
      <c r="IO26" s="61">
        <v>0</v>
      </c>
      <c r="IP26" s="61">
        <v>0</v>
      </c>
      <c r="IQ26" s="61">
        <v>0</v>
      </c>
      <c r="IR26" s="348">
        <f>AVERAGE([1]CongestionIndex!$C$127:$D$127)</f>
        <v>0</v>
      </c>
      <c r="IS26" s="61">
        <v>0</v>
      </c>
      <c r="IT26" s="61">
        <v>0</v>
      </c>
      <c r="IU26" s="61">
        <v>0</v>
      </c>
      <c r="IV26" s="61">
        <v>0</v>
      </c>
      <c r="IW26" s="61">
        <v>0</v>
      </c>
      <c r="IX26" s="61">
        <v>0</v>
      </c>
      <c r="IY26" s="61">
        <v>0</v>
      </c>
      <c r="IZ26" s="61">
        <v>0</v>
      </c>
      <c r="JA26" s="61">
        <v>0</v>
      </c>
      <c r="JB26" s="61">
        <v>0</v>
      </c>
      <c r="JC26" s="61">
        <v>0</v>
      </c>
      <c r="JD26" s="61">
        <v>0</v>
      </c>
      <c r="JE26" s="61">
        <v>0</v>
      </c>
      <c r="JF26" s="61">
        <v>0</v>
      </c>
      <c r="JG26" s="61">
        <v>0</v>
      </c>
      <c r="JH26" s="61">
        <v>0</v>
      </c>
      <c r="JI26" s="61">
        <v>0</v>
      </c>
      <c r="JJ26" s="61">
        <v>0</v>
      </c>
      <c r="JK26" s="61">
        <v>0</v>
      </c>
      <c r="JL26" s="61">
        <v>0</v>
      </c>
      <c r="JM26" s="61">
        <v>0</v>
      </c>
      <c r="JN26" s="61">
        <v>0</v>
      </c>
      <c r="JO26" s="61">
        <v>0</v>
      </c>
      <c r="JP26" s="61">
        <v>0</v>
      </c>
      <c r="JQ26" s="61">
        <f>AVERAGE(CongestionIndex!$C$127:$D$127)</f>
        <v>0</v>
      </c>
      <c r="JR26" s="149"/>
      <c r="JS26" s="156"/>
      <c r="JT26" s="158"/>
    </row>
    <row r="27" spans="1:280" s="11" customFormat="1">
      <c r="A27" s="60"/>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R27" s="346"/>
      <c r="JR27" s="151"/>
      <c r="JS27" s="157"/>
      <c r="JT27" s="159"/>
    </row>
    <row r="28" spans="1:280" s="11" customFormat="1" ht="13.5">
      <c r="A28" s="58" t="s">
        <v>55</v>
      </c>
      <c r="IR28" s="346"/>
      <c r="JR28" s="150"/>
      <c r="JS28" s="157"/>
      <c r="JT28" s="159"/>
    </row>
    <row r="29" spans="1:280" s="61" customFormat="1" ht="13.5">
      <c r="A29" s="60" t="s">
        <v>57</v>
      </c>
      <c r="B29" s="11">
        <v>0.5</v>
      </c>
      <c r="C29" s="11">
        <v>0.5</v>
      </c>
      <c r="D29" s="11">
        <v>0.5</v>
      </c>
      <c r="E29" s="11">
        <v>0.5</v>
      </c>
      <c r="F29" s="11">
        <v>0.5</v>
      </c>
      <c r="G29" s="11">
        <v>0</v>
      </c>
      <c r="H29" s="11">
        <v>0</v>
      </c>
      <c r="I29" s="11">
        <v>1.5</v>
      </c>
      <c r="J29" s="11">
        <v>1.5</v>
      </c>
      <c r="K29" s="11">
        <v>1</v>
      </c>
      <c r="L29" s="11">
        <v>1.5</v>
      </c>
      <c r="M29" s="11">
        <v>2.5</v>
      </c>
      <c r="N29" s="11">
        <v>1.5</v>
      </c>
      <c r="O29" s="11">
        <v>4.5</v>
      </c>
      <c r="P29" s="11">
        <v>2.5</v>
      </c>
      <c r="Q29" s="11">
        <v>5</v>
      </c>
      <c r="R29" s="11">
        <v>3</v>
      </c>
      <c r="S29" s="11">
        <v>2</v>
      </c>
      <c r="T29" s="11">
        <v>1.5</v>
      </c>
      <c r="U29" s="11">
        <v>1.5</v>
      </c>
      <c r="V29" s="11">
        <v>4</v>
      </c>
      <c r="W29" s="11">
        <v>6</v>
      </c>
      <c r="X29" s="11">
        <v>9.5</v>
      </c>
      <c r="Y29" s="11">
        <v>7.5</v>
      </c>
      <c r="Z29" s="11">
        <v>3.5</v>
      </c>
      <c r="AA29" s="11">
        <v>4</v>
      </c>
      <c r="AB29" s="11">
        <v>2.5</v>
      </c>
      <c r="AC29" s="11">
        <v>4</v>
      </c>
      <c r="AD29" s="11">
        <v>4</v>
      </c>
      <c r="AE29" s="11">
        <v>6</v>
      </c>
      <c r="AF29" s="11">
        <v>6.5</v>
      </c>
      <c r="AG29" s="11">
        <v>12</v>
      </c>
      <c r="AH29" s="11">
        <v>4</v>
      </c>
      <c r="AI29" s="11">
        <v>2.5</v>
      </c>
      <c r="AJ29" s="11">
        <v>2</v>
      </c>
      <c r="AK29" s="11">
        <v>3.5</v>
      </c>
      <c r="AL29" s="11">
        <v>5</v>
      </c>
      <c r="AM29" s="11">
        <v>6</v>
      </c>
      <c r="AN29" s="11">
        <v>7.5</v>
      </c>
      <c r="AO29" s="11">
        <v>1.5</v>
      </c>
      <c r="AP29" s="11">
        <v>3</v>
      </c>
      <c r="AQ29" s="11">
        <v>4</v>
      </c>
      <c r="AR29" s="11">
        <v>2</v>
      </c>
      <c r="AS29" s="11">
        <v>2</v>
      </c>
      <c r="AT29" s="11">
        <v>4</v>
      </c>
      <c r="AU29" s="11">
        <v>5</v>
      </c>
      <c r="AV29" s="11">
        <v>7</v>
      </c>
      <c r="AW29" s="11">
        <v>5</v>
      </c>
      <c r="AX29" s="11">
        <v>4.5</v>
      </c>
      <c r="AY29" s="11">
        <v>7</v>
      </c>
      <c r="AZ29" s="11">
        <v>4.5</v>
      </c>
      <c r="BA29" s="11">
        <v>4.5</v>
      </c>
      <c r="BB29" s="11" t="s">
        <v>622</v>
      </c>
      <c r="BC29" s="11">
        <v>6</v>
      </c>
      <c r="BD29" s="11">
        <v>1.5</v>
      </c>
      <c r="BE29" s="11">
        <v>2</v>
      </c>
      <c r="BF29" s="11">
        <v>4.5</v>
      </c>
      <c r="BG29" s="11">
        <v>0.5</v>
      </c>
      <c r="BH29" s="11">
        <v>2.5</v>
      </c>
      <c r="BI29" s="11">
        <v>2.5</v>
      </c>
      <c r="BJ29" s="11">
        <v>3</v>
      </c>
      <c r="BK29" s="11">
        <v>3</v>
      </c>
      <c r="BL29" s="11">
        <v>2.5</v>
      </c>
      <c r="BM29" s="11">
        <v>7.5</v>
      </c>
      <c r="BN29" s="11">
        <v>3.5</v>
      </c>
      <c r="BO29" s="11">
        <v>4.5</v>
      </c>
      <c r="BP29" s="11">
        <v>5.5</v>
      </c>
      <c r="BQ29" s="11">
        <v>2.5</v>
      </c>
      <c r="BR29" s="11">
        <v>3.5</v>
      </c>
      <c r="BS29" s="11">
        <v>1.5</v>
      </c>
      <c r="BT29" s="11">
        <v>8</v>
      </c>
      <c r="BU29" s="11">
        <v>7.5</v>
      </c>
      <c r="BV29" s="11">
        <v>5.5</v>
      </c>
      <c r="BW29" s="11">
        <v>4</v>
      </c>
      <c r="BX29" s="11">
        <v>2.5</v>
      </c>
      <c r="BY29" s="11">
        <v>2</v>
      </c>
      <c r="BZ29" s="11">
        <v>0.5</v>
      </c>
      <c r="CA29" s="11">
        <v>3.5</v>
      </c>
      <c r="CB29" s="11">
        <v>2.5</v>
      </c>
      <c r="CC29" s="11">
        <v>1</v>
      </c>
      <c r="CD29" s="11">
        <v>3</v>
      </c>
      <c r="CE29" s="11">
        <v>3.5</v>
      </c>
      <c r="CF29" s="11">
        <v>1.5</v>
      </c>
      <c r="CG29" s="11">
        <v>3</v>
      </c>
      <c r="CH29" s="11">
        <v>4.5</v>
      </c>
      <c r="CI29" s="11">
        <v>4.5</v>
      </c>
      <c r="CJ29" s="11">
        <v>1.5</v>
      </c>
      <c r="CK29" s="11">
        <v>2</v>
      </c>
      <c r="CL29" s="11">
        <v>4</v>
      </c>
      <c r="CM29" s="11">
        <v>4</v>
      </c>
      <c r="CN29" s="11">
        <v>3</v>
      </c>
      <c r="CO29" s="11">
        <v>2.5</v>
      </c>
      <c r="CP29" s="11">
        <v>4</v>
      </c>
      <c r="CQ29" s="11">
        <v>11.5</v>
      </c>
      <c r="CR29" s="11">
        <v>5</v>
      </c>
      <c r="CS29" s="11">
        <v>9</v>
      </c>
      <c r="CT29" s="11">
        <v>5.5</v>
      </c>
      <c r="CU29" s="11">
        <v>2</v>
      </c>
      <c r="CV29" s="11">
        <v>4.5</v>
      </c>
      <c r="CW29" s="11">
        <v>4</v>
      </c>
      <c r="CX29" s="11">
        <v>3.5</v>
      </c>
      <c r="CY29" s="11">
        <v>3</v>
      </c>
      <c r="CZ29" s="11">
        <v>3</v>
      </c>
      <c r="DA29" s="11">
        <v>2.5</v>
      </c>
      <c r="DB29" s="11">
        <v>2.5</v>
      </c>
      <c r="DC29" s="11">
        <v>6</v>
      </c>
      <c r="DD29" s="11">
        <v>3.5</v>
      </c>
      <c r="DE29" s="11">
        <v>2.5</v>
      </c>
      <c r="DF29" s="11">
        <v>3</v>
      </c>
      <c r="DG29" s="11">
        <v>5</v>
      </c>
      <c r="DH29" s="11">
        <v>3</v>
      </c>
      <c r="DI29" s="11">
        <v>5</v>
      </c>
      <c r="DJ29" s="11">
        <v>6</v>
      </c>
      <c r="DK29" s="11">
        <v>2</v>
      </c>
      <c r="DL29" s="11">
        <v>4</v>
      </c>
      <c r="DM29" s="11">
        <v>1.5</v>
      </c>
      <c r="DN29" s="11">
        <v>1</v>
      </c>
      <c r="DO29" s="11">
        <v>2.5</v>
      </c>
      <c r="DP29" s="11">
        <v>1.5</v>
      </c>
      <c r="DQ29" s="11">
        <v>2</v>
      </c>
      <c r="DR29" s="11">
        <v>4.5</v>
      </c>
      <c r="DS29" s="11">
        <v>4</v>
      </c>
      <c r="DT29" s="11">
        <v>2.5</v>
      </c>
      <c r="DU29" s="11">
        <v>3.5</v>
      </c>
      <c r="DV29" s="11">
        <v>2.5</v>
      </c>
      <c r="DW29" s="11">
        <v>3.5</v>
      </c>
      <c r="DX29" s="11">
        <v>2.5</v>
      </c>
      <c r="DY29" s="11">
        <v>3</v>
      </c>
      <c r="DZ29" s="11">
        <v>4</v>
      </c>
      <c r="EA29" s="11">
        <v>6</v>
      </c>
      <c r="EB29" s="11">
        <v>4.5</v>
      </c>
      <c r="EC29" s="11">
        <v>5</v>
      </c>
      <c r="ED29" s="11">
        <v>1.5</v>
      </c>
      <c r="EE29" s="11">
        <v>3.5</v>
      </c>
      <c r="EF29" s="11">
        <v>5</v>
      </c>
      <c r="EG29" s="11">
        <v>7.5</v>
      </c>
      <c r="EH29" s="11">
        <v>5</v>
      </c>
      <c r="EI29" s="11">
        <v>4</v>
      </c>
      <c r="EJ29" s="11">
        <v>4</v>
      </c>
      <c r="EK29" s="11">
        <v>4.5</v>
      </c>
      <c r="EL29" s="11">
        <v>7</v>
      </c>
      <c r="EM29" s="11">
        <v>5.5</v>
      </c>
      <c r="EN29" s="11">
        <v>2</v>
      </c>
      <c r="EO29" s="11">
        <v>3</v>
      </c>
      <c r="EP29" s="11">
        <v>4</v>
      </c>
      <c r="EQ29" s="11">
        <v>4.5</v>
      </c>
      <c r="ER29" s="11">
        <v>7</v>
      </c>
      <c r="ES29" s="11">
        <v>4</v>
      </c>
      <c r="ET29" s="11">
        <v>4</v>
      </c>
      <c r="EU29" s="11">
        <v>4</v>
      </c>
      <c r="EV29" s="11">
        <v>4</v>
      </c>
      <c r="EW29" s="11">
        <v>3</v>
      </c>
      <c r="EX29" s="11">
        <v>3</v>
      </c>
      <c r="EY29" s="11">
        <v>4</v>
      </c>
      <c r="EZ29" s="11">
        <v>3</v>
      </c>
      <c r="FA29" s="11">
        <v>3</v>
      </c>
      <c r="FB29" s="11">
        <v>3</v>
      </c>
      <c r="FC29" s="11">
        <v>3</v>
      </c>
      <c r="FD29" s="11">
        <v>3</v>
      </c>
      <c r="FE29" s="11">
        <v>3</v>
      </c>
      <c r="FF29" s="11">
        <v>3</v>
      </c>
      <c r="FG29" s="11">
        <v>3</v>
      </c>
      <c r="FH29" s="11">
        <v>3</v>
      </c>
      <c r="FI29" s="11">
        <v>3</v>
      </c>
      <c r="FJ29" s="11">
        <v>3</v>
      </c>
      <c r="FK29" s="11">
        <v>3</v>
      </c>
      <c r="FL29" s="11">
        <v>3</v>
      </c>
      <c r="FM29" s="11">
        <v>2</v>
      </c>
      <c r="FN29" s="11">
        <v>2.5</v>
      </c>
      <c r="FO29" s="11">
        <v>4</v>
      </c>
      <c r="FP29" s="11">
        <v>3</v>
      </c>
      <c r="FQ29" s="11">
        <v>0</v>
      </c>
      <c r="FR29" s="11">
        <v>3</v>
      </c>
      <c r="FS29" s="11">
        <v>3</v>
      </c>
      <c r="FT29" s="11">
        <v>4</v>
      </c>
      <c r="FU29" s="11">
        <v>4</v>
      </c>
      <c r="FV29" s="11">
        <v>5</v>
      </c>
      <c r="FW29" s="11">
        <v>4</v>
      </c>
      <c r="FX29" s="11">
        <v>4</v>
      </c>
      <c r="FY29" s="11">
        <v>5</v>
      </c>
      <c r="FZ29" s="11">
        <v>6</v>
      </c>
      <c r="GA29" s="11">
        <v>5</v>
      </c>
      <c r="GB29" s="11">
        <v>6</v>
      </c>
      <c r="GC29" s="11">
        <v>4</v>
      </c>
      <c r="GD29" s="11">
        <v>6</v>
      </c>
      <c r="GE29" s="11">
        <v>6</v>
      </c>
      <c r="GF29" s="11">
        <v>6</v>
      </c>
      <c r="GG29" s="11">
        <v>6</v>
      </c>
      <c r="GH29" s="11">
        <v>6</v>
      </c>
      <c r="GI29" s="11">
        <v>6</v>
      </c>
      <c r="GJ29" s="11">
        <v>6</v>
      </c>
      <c r="GK29" s="11">
        <v>6</v>
      </c>
      <c r="GL29" s="11">
        <v>6</v>
      </c>
      <c r="GM29" s="11">
        <v>6</v>
      </c>
      <c r="GN29" s="11">
        <v>6</v>
      </c>
      <c r="GO29" s="11">
        <v>6</v>
      </c>
      <c r="GP29" s="11">
        <v>6</v>
      </c>
      <c r="GQ29" s="11">
        <v>6</v>
      </c>
      <c r="GR29" s="11">
        <v>6</v>
      </c>
      <c r="GS29" s="11">
        <v>6</v>
      </c>
      <c r="GT29" s="11">
        <v>6</v>
      </c>
      <c r="GU29" s="11">
        <v>6</v>
      </c>
      <c r="GV29" s="11">
        <v>6</v>
      </c>
      <c r="GW29" s="11">
        <v>6</v>
      </c>
      <c r="GX29" s="11">
        <v>6</v>
      </c>
      <c r="GY29" s="11">
        <v>6</v>
      </c>
      <c r="GZ29" s="11">
        <v>6</v>
      </c>
      <c r="HA29" s="11">
        <v>6</v>
      </c>
      <c r="HB29" s="11">
        <v>6</v>
      </c>
      <c r="HC29" s="11">
        <v>6</v>
      </c>
      <c r="HD29" s="11">
        <v>6</v>
      </c>
      <c r="HE29" s="11">
        <v>6</v>
      </c>
      <c r="HF29" s="11">
        <v>6</v>
      </c>
      <c r="HG29" s="11">
        <v>6</v>
      </c>
      <c r="HH29" s="11">
        <v>6</v>
      </c>
      <c r="HI29" s="11">
        <v>6</v>
      </c>
      <c r="HJ29" s="11">
        <v>6</v>
      </c>
      <c r="HK29" s="11">
        <v>6</v>
      </c>
      <c r="HL29" s="11">
        <v>6</v>
      </c>
      <c r="HM29" s="11">
        <v>1</v>
      </c>
      <c r="HN29" s="11">
        <v>1</v>
      </c>
      <c r="HO29" s="11">
        <v>1</v>
      </c>
      <c r="HP29" s="11">
        <v>0.5</v>
      </c>
      <c r="HQ29" s="11">
        <v>2.5</v>
      </c>
      <c r="HR29" s="11">
        <v>2.5</v>
      </c>
      <c r="HS29" s="11">
        <v>2.5</v>
      </c>
      <c r="HT29" s="11">
        <v>1</v>
      </c>
      <c r="HU29" s="11">
        <v>1.5</v>
      </c>
      <c r="HV29" s="11">
        <v>3.5</v>
      </c>
      <c r="HW29" s="11">
        <v>2.5</v>
      </c>
      <c r="HX29" s="11">
        <v>0.5</v>
      </c>
      <c r="HY29" s="11">
        <v>0.5</v>
      </c>
      <c r="HZ29" s="11">
        <v>2.5</v>
      </c>
      <c r="IA29" s="11">
        <v>1.5</v>
      </c>
      <c r="IB29" s="11">
        <v>1.5</v>
      </c>
      <c r="IC29" s="11">
        <v>1.5</v>
      </c>
      <c r="ID29" s="11">
        <v>1.5</v>
      </c>
      <c r="IE29" s="11">
        <v>1.5</v>
      </c>
      <c r="IF29" s="11">
        <v>1</v>
      </c>
      <c r="IG29" s="11">
        <v>2</v>
      </c>
      <c r="IH29" s="11">
        <v>1</v>
      </c>
      <c r="II29" s="61">
        <v>2.5</v>
      </c>
      <c r="IJ29" s="61">
        <v>4</v>
      </c>
      <c r="IK29" s="61">
        <v>3.5</v>
      </c>
      <c r="IL29" s="61">
        <v>1.5</v>
      </c>
      <c r="IM29" s="61">
        <v>2.5</v>
      </c>
      <c r="IN29" s="61">
        <v>5</v>
      </c>
      <c r="IO29" s="61">
        <v>3.5</v>
      </c>
      <c r="IP29" s="61">
        <v>2</v>
      </c>
      <c r="IQ29" s="61">
        <v>3</v>
      </c>
      <c r="IR29" s="348">
        <f>AVERAGE([1]CongestionIndex!$C$131:$D$131)</f>
        <v>3</v>
      </c>
      <c r="IS29" s="61">
        <v>2.5</v>
      </c>
      <c r="IT29" s="61">
        <v>1.5</v>
      </c>
      <c r="IU29" s="61">
        <v>1.5</v>
      </c>
      <c r="IV29" s="61">
        <v>1.5</v>
      </c>
      <c r="IW29" s="61">
        <v>1.5</v>
      </c>
      <c r="IX29" s="61">
        <v>1.5</v>
      </c>
      <c r="IY29" s="61">
        <v>1.5</v>
      </c>
      <c r="IZ29" s="61">
        <v>1</v>
      </c>
      <c r="JA29" s="61">
        <v>1</v>
      </c>
      <c r="JB29" s="61">
        <v>0.5</v>
      </c>
      <c r="JC29" s="61">
        <v>2.5</v>
      </c>
      <c r="JD29" s="61">
        <v>0.5</v>
      </c>
      <c r="JE29" s="61">
        <v>0</v>
      </c>
      <c r="JF29" s="61">
        <v>0</v>
      </c>
      <c r="JG29" s="61">
        <v>0.5</v>
      </c>
      <c r="JH29" s="61">
        <v>1.5</v>
      </c>
      <c r="JI29" s="61">
        <v>1.5</v>
      </c>
      <c r="JJ29" s="61">
        <v>0.5</v>
      </c>
      <c r="JK29" s="61">
        <v>0.5</v>
      </c>
      <c r="JL29" s="61">
        <v>0.5</v>
      </c>
      <c r="JM29" s="61">
        <v>0.5</v>
      </c>
      <c r="JN29" s="61">
        <v>0.5</v>
      </c>
      <c r="JO29" s="61">
        <v>0.5</v>
      </c>
      <c r="JP29" s="61">
        <v>0.5</v>
      </c>
      <c r="JQ29" s="61">
        <f>AVERAGE(CongestionIndex!$C$131:$D$131)</f>
        <v>0.5</v>
      </c>
      <c r="JR29" s="149"/>
      <c r="JS29" s="156"/>
      <c r="JT29" s="158"/>
    </row>
    <row r="30" spans="1:280" s="160" customFormat="1" ht="13.5">
      <c r="A30" s="77" t="s">
        <v>59</v>
      </c>
      <c r="B30" s="78">
        <v>1.5</v>
      </c>
      <c r="C30" s="78">
        <v>1</v>
      </c>
      <c r="D30" s="78">
        <v>1</v>
      </c>
      <c r="E30" s="78">
        <v>0</v>
      </c>
      <c r="F30" s="78">
        <v>0.5</v>
      </c>
      <c r="G30" s="78">
        <v>0</v>
      </c>
      <c r="H30" s="78">
        <v>0.5</v>
      </c>
      <c r="I30" s="78">
        <v>0.5</v>
      </c>
      <c r="J30" s="78">
        <v>1</v>
      </c>
      <c r="K30" s="78">
        <v>0.5</v>
      </c>
      <c r="L30" s="78">
        <v>0.5</v>
      </c>
      <c r="M30" s="78">
        <v>1</v>
      </c>
      <c r="N30" s="78">
        <v>0</v>
      </c>
      <c r="O30" s="78">
        <v>3.5</v>
      </c>
      <c r="P30" s="78">
        <v>3.5</v>
      </c>
      <c r="Q30" s="78">
        <v>3</v>
      </c>
      <c r="R30" s="78">
        <v>2.5</v>
      </c>
      <c r="S30" s="78">
        <v>4</v>
      </c>
      <c r="T30" s="78">
        <v>5</v>
      </c>
      <c r="U30" s="78">
        <v>5.5</v>
      </c>
      <c r="V30" s="78">
        <v>6.5</v>
      </c>
      <c r="W30" s="78">
        <v>6</v>
      </c>
      <c r="X30" s="78">
        <v>6.5</v>
      </c>
      <c r="Y30" s="78">
        <v>4.5</v>
      </c>
      <c r="Z30" s="78">
        <v>5.5</v>
      </c>
      <c r="AA30" s="78">
        <v>7</v>
      </c>
      <c r="AB30" s="78">
        <v>8.5</v>
      </c>
      <c r="AC30" s="78">
        <v>8</v>
      </c>
      <c r="AD30" s="78">
        <v>9.5</v>
      </c>
      <c r="AE30" s="78">
        <v>11.5</v>
      </c>
      <c r="AF30" s="78">
        <v>9</v>
      </c>
      <c r="AG30" s="78">
        <v>9.5</v>
      </c>
      <c r="AH30" s="78">
        <v>3.5</v>
      </c>
      <c r="AI30" s="78">
        <v>2</v>
      </c>
      <c r="AJ30" s="78">
        <v>2.5</v>
      </c>
      <c r="AK30" s="78">
        <v>2.5</v>
      </c>
      <c r="AL30" s="78">
        <v>5</v>
      </c>
      <c r="AM30" s="78">
        <v>2</v>
      </c>
      <c r="AN30" s="78">
        <v>2.5</v>
      </c>
      <c r="AO30" s="78">
        <v>2.5</v>
      </c>
      <c r="AP30" s="78">
        <v>2.5</v>
      </c>
      <c r="AQ30" s="78">
        <v>1.5</v>
      </c>
      <c r="AR30" s="78">
        <v>2.5</v>
      </c>
      <c r="AS30" s="78">
        <v>4</v>
      </c>
      <c r="AT30" s="78">
        <v>3</v>
      </c>
      <c r="AU30" s="78">
        <v>4</v>
      </c>
      <c r="AV30" s="78">
        <v>1.5</v>
      </c>
      <c r="AW30" s="78">
        <v>1</v>
      </c>
      <c r="AX30" s="78">
        <v>1.5</v>
      </c>
      <c r="AY30" s="78">
        <v>3</v>
      </c>
      <c r="AZ30" s="78">
        <v>3</v>
      </c>
      <c r="BA30" s="78">
        <v>2.5</v>
      </c>
      <c r="BB30" s="78" t="s">
        <v>622</v>
      </c>
      <c r="BC30" s="78">
        <v>4</v>
      </c>
      <c r="BD30" s="78">
        <v>1.5</v>
      </c>
      <c r="BE30" s="78">
        <v>1.5</v>
      </c>
      <c r="BF30" s="78">
        <v>1.5</v>
      </c>
      <c r="BG30" s="78">
        <v>4</v>
      </c>
      <c r="BH30" s="78">
        <v>3</v>
      </c>
      <c r="BI30" s="78">
        <v>2</v>
      </c>
      <c r="BJ30" s="78">
        <v>0</v>
      </c>
      <c r="BK30" s="78">
        <v>2.5</v>
      </c>
      <c r="BL30" s="78">
        <v>4</v>
      </c>
      <c r="BM30" s="78">
        <v>0</v>
      </c>
      <c r="BN30" s="78">
        <v>1</v>
      </c>
      <c r="BO30" s="78">
        <v>1.5</v>
      </c>
      <c r="BP30" s="78">
        <v>0.5</v>
      </c>
      <c r="BQ30" s="78">
        <v>1.5</v>
      </c>
      <c r="BR30" s="78">
        <v>3.5</v>
      </c>
      <c r="BS30" s="78">
        <v>3</v>
      </c>
      <c r="BT30" s="78">
        <v>3</v>
      </c>
      <c r="BU30" s="78">
        <v>4.5</v>
      </c>
      <c r="BV30" s="78">
        <v>10</v>
      </c>
      <c r="BW30" s="78">
        <v>6.5</v>
      </c>
      <c r="BX30" s="78">
        <v>7</v>
      </c>
      <c r="BY30" s="78">
        <v>5</v>
      </c>
      <c r="BZ30" s="78">
        <v>4</v>
      </c>
      <c r="CA30" s="78">
        <v>4.5</v>
      </c>
      <c r="CB30" s="78">
        <v>3.5</v>
      </c>
      <c r="CC30" s="78">
        <v>3.5</v>
      </c>
      <c r="CD30" s="78">
        <v>3</v>
      </c>
      <c r="CE30" s="78">
        <v>2.5</v>
      </c>
      <c r="CF30" s="78">
        <v>1.5</v>
      </c>
      <c r="CG30" s="78">
        <v>5</v>
      </c>
      <c r="CH30" s="78">
        <v>4.5</v>
      </c>
      <c r="CI30" s="78">
        <v>3.5</v>
      </c>
      <c r="CJ30" s="78">
        <v>3.5</v>
      </c>
      <c r="CK30" s="78">
        <v>3</v>
      </c>
      <c r="CL30" s="78">
        <v>4</v>
      </c>
      <c r="CM30" s="78">
        <v>4</v>
      </c>
      <c r="CN30" s="78">
        <v>3.5</v>
      </c>
      <c r="CO30" s="78">
        <v>6</v>
      </c>
      <c r="CP30" s="78">
        <v>7</v>
      </c>
      <c r="CQ30" s="78">
        <v>4.5</v>
      </c>
      <c r="CR30" s="78">
        <v>4</v>
      </c>
      <c r="CS30" s="78">
        <v>5</v>
      </c>
      <c r="CT30" s="78">
        <v>7</v>
      </c>
      <c r="CU30" s="78">
        <v>3.5</v>
      </c>
      <c r="CV30" s="78">
        <v>1</v>
      </c>
      <c r="CW30" s="78">
        <v>2</v>
      </c>
      <c r="CX30" s="78">
        <v>1.5</v>
      </c>
      <c r="CY30" s="78">
        <v>1</v>
      </c>
      <c r="CZ30" s="78">
        <v>2</v>
      </c>
      <c r="DA30" s="78">
        <v>1.5</v>
      </c>
      <c r="DB30" s="78">
        <v>4</v>
      </c>
      <c r="DC30" s="78">
        <v>1.5</v>
      </c>
      <c r="DD30" s="78">
        <v>3.5</v>
      </c>
      <c r="DE30" s="78">
        <v>0.5</v>
      </c>
      <c r="DF30" s="78">
        <v>1.5</v>
      </c>
      <c r="DG30" s="78">
        <v>0.5</v>
      </c>
      <c r="DH30" s="78">
        <v>0</v>
      </c>
      <c r="DI30" s="78">
        <v>5.5</v>
      </c>
      <c r="DJ30" s="78">
        <v>2</v>
      </c>
      <c r="DK30" s="78">
        <v>3.5</v>
      </c>
      <c r="DL30" s="78">
        <v>3</v>
      </c>
      <c r="DM30" s="78">
        <v>1</v>
      </c>
      <c r="DN30" s="78">
        <v>3.5</v>
      </c>
      <c r="DO30" s="78">
        <v>1.5</v>
      </c>
      <c r="DP30" s="78">
        <v>1</v>
      </c>
      <c r="DQ30" s="78">
        <v>1</v>
      </c>
      <c r="DR30" s="78">
        <v>3</v>
      </c>
      <c r="DS30" s="78">
        <v>1</v>
      </c>
      <c r="DT30" s="78">
        <v>1</v>
      </c>
      <c r="DU30" s="78">
        <v>2</v>
      </c>
      <c r="DV30" s="78">
        <v>2</v>
      </c>
      <c r="DW30" s="78">
        <v>3</v>
      </c>
      <c r="DX30" s="78">
        <v>2.5</v>
      </c>
      <c r="DY30" s="78">
        <v>2</v>
      </c>
      <c r="DZ30" s="78">
        <v>1.5</v>
      </c>
      <c r="EA30" s="78">
        <v>2</v>
      </c>
      <c r="EB30" s="78">
        <v>2</v>
      </c>
      <c r="EC30" s="78">
        <v>2</v>
      </c>
      <c r="ED30" s="78">
        <v>1</v>
      </c>
      <c r="EE30" s="78">
        <v>1</v>
      </c>
      <c r="EF30" s="78">
        <v>2</v>
      </c>
      <c r="EG30" s="78">
        <v>2.5</v>
      </c>
      <c r="EH30" s="78">
        <v>3</v>
      </c>
      <c r="EI30" s="78">
        <v>3.5</v>
      </c>
      <c r="EJ30" s="78">
        <v>4</v>
      </c>
      <c r="EK30" s="78">
        <v>4</v>
      </c>
      <c r="EL30" s="78">
        <v>2.5</v>
      </c>
      <c r="EM30" s="78">
        <v>1.5</v>
      </c>
      <c r="EN30" s="78">
        <v>3</v>
      </c>
      <c r="EO30" s="78">
        <v>3</v>
      </c>
      <c r="EP30" s="78">
        <v>2</v>
      </c>
      <c r="EQ30" s="78">
        <v>2.5</v>
      </c>
      <c r="ER30" s="78">
        <v>1.5</v>
      </c>
      <c r="ES30" s="78">
        <v>1.5</v>
      </c>
      <c r="ET30" s="78">
        <v>2.5</v>
      </c>
      <c r="EU30" s="78">
        <v>2.5</v>
      </c>
      <c r="EV30" s="78">
        <v>2.5</v>
      </c>
      <c r="EW30" s="78">
        <v>2</v>
      </c>
      <c r="EX30" s="78">
        <v>3</v>
      </c>
      <c r="EY30" s="78">
        <v>2</v>
      </c>
      <c r="EZ30" s="78">
        <v>3.5</v>
      </c>
      <c r="FA30" s="78">
        <v>4.5</v>
      </c>
      <c r="FB30" s="78">
        <v>1.5</v>
      </c>
      <c r="FC30" s="78">
        <v>2.5</v>
      </c>
      <c r="FD30" s="78">
        <v>2</v>
      </c>
      <c r="FE30" s="78">
        <v>3.5</v>
      </c>
      <c r="FF30" s="78">
        <v>4.5</v>
      </c>
      <c r="FG30" s="78">
        <v>4.5</v>
      </c>
      <c r="FH30" s="78">
        <v>5.5</v>
      </c>
      <c r="FI30" s="78">
        <v>2.5</v>
      </c>
      <c r="FJ30" s="78">
        <v>3</v>
      </c>
      <c r="FK30" s="78">
        <v>3</v>
      </c>
      <c r="FL30" s="78">
        <v>3</v>
      </c>
      <c r="FM30" s="78">
        <v>3.5</v>
      </c>
      <c r="FN30" s="78">
        <v>4</v>
      </c>
      <c r="FO30" s="78">
        <v>6</v>
      </c>
      <c r="FP30" s="78">
        <v>6</v>
      </c>
      <c r="FQ30" s="78">
        <v>2</v>
      </c>
      <c r="FR30" s="78">
        <v>2</v>
      </c>
      <c r="FS30" s="78">
        <v>5</v>
      </c>
      <c r="FT30" s="78">
        <v>5</v>
      </c>
      <c r="FU30" s="78">
        <v>6</v>
      </c>
      <c r="FV30" s="78">
        <v>6</v>
      </c>
      <c r="FW30" s="78">
        <v>5</v>
      </c>
      <c r="FX30" s="78">
        <v>5.5</v>
      </c>
      <c r="FY30" s="78">
        <v>5</v>
      </c>
      <c r="FZ30" s="78">
        <v>6</v>
      </c>
      <c r="GA30" s="78">
        <v>7</v>
      </c>
      <c r="GB30" s="78">
        <v>8</v>
      </c>
      <c r="GC30" s="78">
        <v>4.5</v>
      </c>
      <c r="GD30" s="78">
        <v>5.5</v>
      </c>
      <c r="GE30" s="78">
        <v>7</v>
      </c>
      <c r="GF30" s="78">
        <v>8</v>
      </c>
      <c r="GG30" s="78">
        <v>9</v>
      </c>
      <c r="GH30" s="78">
        <v>11</v>
      </c>
      <c r="GI30" s="78">
        <v>10</v>
      </c>
      <c r="GJ30" s="78">
        <v>10</v>
      </c>
      <c r="GK30" s="78">
        <v>13</v>
      </c>
      <c r="GL30" s="78">
        <v>13</v>
      </c>
      <c r="GM30" s="78">
        <v>13</v>
      </c>
      <c r="GN30" s="78">
        <v>2.5</v>
      </c>
      <c r="GO30" s="78">
        <v>1.5</v>
      </c>
      <c r="GP30" s="78">
        <v>2</v>
      </c>
      <c r="GQ30" s="78">
        <v>1.5</v>
      </c>
      <c r="GR30" s="78">
        <v>1.5</v>
      </c>
      <c r="GS30" s="78">
        <v>1.5</v>
      </c>
      <c r="GT30" s="78">
        <v>0.5</v>
      </c>
      <c r="GU30" s="78">
        <v>0.5</v>
      </c>
      <c r="GV30" s="78">
        <v>6</v>
      </c>
      <c r="GW30" s="78">
        <v>2</v>
      </c>
      <c r="GX30" s="78">
        <v>1.5</v>
      </c>
      <c r="GY30" s="78">
        <v>1.5</v>
      </c>
      <c r="GZ30" s="78">
        <v>3</v>
      </c>
      <c r="HA30" s="78">
        <v>4</v>
      </c>
      <c r="HB30" s="78">
        <v>4</v>
      </c>
      <c r="HC30" s="78">
        <v>2</v>
      </c>
      <c r="HD30" s="78">
        <v>3</v>
      </c>
      <c r="HE30" s="78">
        <v>2.5</v>
      </c>
      <c r="HF30" s="78">
        <v>2.5</v>
      </c>
      <c r="HG30" s="78">
        <v>2.5</v>
      </c>
      <c r="HH30" s="78">
        <v>2</v>
      </c>
      <c r="HI30" s="78">
        <v>2</v>
      </c>
      <c r="HJ30" s="78">
        <v>2</v>
      </c>
      <c r="HK30" s="78">
        <v>2</v>
      </c>
      <c r="HL30" s="78">
        <v>1.5</v>
      </c>
      <c r="HM30" s="78">
        <v>1.5</v>
      </c>
      <c r="HN30" s="78">
        <v>2</v>
      </c>
      <c r="HO30" s="78">
        <v>2</v>
      </c>
      <c r="HP30" s="78">
        <v>2</v>
      </c>
      <c r="HQ30" s="78">
        <v>1</v>
      </c>
      <c r="HR30" s="78">
        <v>1</v>
      </c>
      <c r="HS30" s="78">
        <v>1</v>
      </c>
      <c r="HT30" s="78">
        <v>1.5</v>
      </c>
      <c r="HU30" s="78">
        <v>1.5</v>
      </c>
      <c r="HV30" s="78">
        <v>0.5</v>
      </c>
      <c r="HW30" s="78">
        <v>1.5</v>
      </c>
      <c r="HX30" s="78">
        <v>0.5</v>
      </c>
      <c r="HY30" s="78">
        <v>0.5</v>
      </c>
      <c r="HZ30" s="78">
        <v>0.5</v>
      </c>
      <c r="IA30" s="78">
        <v>0.5</v>
      </c>
      <c r="IB30" s="78">
        <v>0.5</v>
      </c>
      <c r="IC30" s="78">
        <v>0.5</v>
      </c>
      <c r="ID30" s="78">
        <v>2</v>
      </c>
      <c r="IE30" s="78">
        <v>1.5</v>
      </c>
      <c r="IF30" s="78">
        <v>0.5</v>
      </c>
      <c r="IG30" s="78">
        <v>1</v>
      </c>
      <c r="IH30" s="78">
        <v>1</v>
      </c>
      <c r="II30" s="160">
        <v>2</v>
      </c>
      <c r="IJ30" s="160">
        <v>3</v>
      </c>
      <c r="IK30" s="160">
        <v>2.5</v>
      </c>
      <c r="IL30" s="160">
        <v>2</v>
      </c>
      <c r="IM30" s="160">
        <v>0.5</v>
      </c>
      <c r="IN30" s="160">
        <v>1</v>
      </c>
      <c r="IO30" s="160">
        <v>1</v>
      </c>
      <c r="IP30" s="160">
        <v>2</v>
      </c>
      <c r="IQ30" s="160">
        <v>0</v>
      </c>
      <c r="IR30" s="349">
        <f>AVERAGE([1]CongestionIndex!$C$132:$D$132)</f>
        <v>2</v>
      </c>
      <c r="IS30" s="160">
        <v>2</v>
      </c>
      <c r="IT30" s="160">
        <v>1.5</v>
      </c>
      <c r="IU30" s="160">
        <v>1.5</v>
      </c>
      <c r="IV30" s="160">
        <v>1.5</v>
      </c>
      <c r="IW30" s="160">
        <v>1.5</v>
      </c>
      <c r="IX30" s="160">
        <v>1.5</v>
      </c>
      <c r="IY30" s="160">
        <v>1.5</v>
      </c>
      <c r="IZ30" s="160">
        <v>1</v>
      </c>
      <c r="JA30" s="160">
        <v>1</v>
      </c>
      <c r="JB30" s="160">
        <v>1</v>
      </c>
      <c r="JC30" s="160">
        <v>2.5</v>
      </c>
      <c r="JD30" s="160">
        <v>2.5</v>
      </c>
      <c r="JE30" s="160">
        <v>1</v>
      </c>
      <c r="JF30" s="160">
        <v>0</v>
      </c>
      <c r="JG30" s="160">
        <v>1</v>
      </c>
      <c r="JH30" s="160">
        <v>1.5</v>
      </c>
      <c r="JI30" s="160">
        <v>0.5</v>
      </c>
      <c r="JJ30" s="160">
        <v>2</v>
      </c>
      <c r="JK30" s="160">
        <v>0.5</v>
      </c>
      <c r="JL30" s="160">
        <v>1.5</v>
      </c>
      <c r="JM30" s="160">
        <v>1.5</v>
      </c>
      <c r="JN30" s="160">
        <v>1.5</v>
      </c>
      <c r="JO30" s="160">
        <v>1.5</v>
      </c>
      <c r="JP30" s="160">
        <v>1.5</v>
      </c>
      <c r="JQ30" s="160">
        <f>AVERAGE(CongestionIndex!$C$132:$D$132)</f>
        <v>0.5</v>
      </c>
      <c r="JR30" s="323"/>
      <c r="JS30" s="324"/>
      <c r="JT30" s="329"/>
    </row>
    <row r="31" spans="1:280" s="322" customFormat="1" ht="15">
      <c r="A31" s="320" t="s">
        <v>60</v>
      </c>
      <c r="B31" s="327">
        <v>0</v>
      </c>
      <c r="C31" s="327">
        <v>0</v>
      </c>
      <c r="D31" s="327">
        <v>0</v>
      </c>
      <c r="E31" s="327">
        <v>0</v>
      </c>
      <c r="F31" s="327">
        <v>0</v>
      </c>
      <c r="G31" s="327">
        <v>0</v>
      </c>
      <c r="H31" s="327">
        <v>0</v>
      </c>
      <c r="I31" s="327">
        <v>0</v>
      </c>
      <c r="J31" s="327">
        <v>0</v>
      </c>
      <c r="K31" s="327">
        <v>0</v>
      </c>
      <c r="L31" s="327">
        <v>0</v>
      </c>
      <c r="M31" s="327">
        <v>0</v>
      </c>
      <c r="N31" s="327">
        <v>0</v>
      </c>
      <c r="O31" s="327">
        <v>0</v>
      </c>
      <c r="P31" s="327">
        <v>0</v>
      </c>
      <c r="Q31" s="327">
        <v>0</v>
      </c>
      <c r="R31" s="327">
        <v>0</v>
      </c>
      <c r="S31" s="327">
        <v>0</v>
      </c>
      <c r="T31" s="327">
        <v>0</v>
      </c>
      <c r="U31" s="327">
        <v>0</v>
      </c>
      <c r="V31" s="327">
        <v>0</v>
      </c>
      <c r="W31" s="327">
        <v>0</v>
      </c>
      <c r="X31" s="327">
        <v>0</v>
      </c>
      <c r="Y31" s="327">
        <v>0</v>
      </c>
      <c r="Z31" s="327">
        <v>0</v>
      </c>
      <c r="AA31" s="327">
        <v>0</v>
      </c>
      <c r="AB31" s="327">
        <v>0</v>
      </c>
      <c r="AC31" s="327">
        <v>0</v>
      </c>
      <c r="AD31" s="327">
        <v>0</v>
      </c>
      <c r="AE31" s="327">
        <v>0</v>
      </c>
      <c r="AF31" s="327">
        <v>0</v>
      </c>
      <c r="AG31" s="327">
        <v>0</v>
      </c>
      <c r="AH31" s="327">
        <v>0</v>
      </c>
      <c r="AI31" s="327">
        <v>0</v>
      </c>
      <c r="AJ31" s="327">
        <v>0</v>
      </c>
      <c r="AK31" s="327">
        <v>0</v>
      </c>
      <c r="AL31" s="327">
        <v>0</v>
      </c>
      <c r="AM31" s="327">
        <v>0</v>
      </c>
      <c r="AN31" s="327">
        <v>0</v>
      </c>
      <c r="AO31" s="327">
        <v>0</v>
      </c>
      <c r="AP31" s="327">
        <v>0</v>
      </c>
      <c r="AQ31" s="327">
        <v>0</v>
      </c>
      <c r="AR31" s="327">
        <v>0</v>
      </c>
      <c r="AS31" s="327">
        <v>0</v>
      </c>
      <c r="AT31" s="327">
        <v>0</v>
      </c>
      <c r="AU31" s="327">
        <v>0</v>
      </c>
      <c r="AV31" s="327">
        <v>0</v>
      </c>
      <c r="AW31" s="327">
        <v>0</v>
      </c>
      <c r="AX31" s="327">
        <v>0</v>
      </c>
      <c r="AY31" s="327">
        <v>0</v>
      </c>
      <c r="AZ31" s="327">
        <v>0</v>
      </c>
      <c r="BA31" s="327">
        <v>0</v>
      </c>
      <c r="BB31" s="327" t="s">
        <v>622</v>
      </c>
      <c r="BC31" s="327">
        <v>0</v>
      </c>
      <c r="BD31" s="327">
        <v>0</v>
      </c>
      <c r="BE31" s="327">
        <v>0</v>
      </c>
      <c r="BF31" s="327">
        <v>0</v>
      </c>
      <c r="BG31" s="327">
        <v>0</v>
      </c>
      <c r="BH31" s="327">
        <v>0</v>
      </c>
      <c r="BI31" s="327">
        <v>0</v>
      </c>
      <c r="BJ31" s="327">
        <v>0</v>
      </c>
      <c r="BK31" s="327">
        <v>0</v>
      </c>
      <c r="BL31" s="327">
        <v>0</v>
      </c>
      <c r="BM31" s="327">
        <v>0</v>
      </c>
      <c r="BN31" s="327">
        <v>0</v>
      </c>
      <c r="BO31" s="327">
        <v>0</v>
      </c>
      <c r="BP31" s="327">
        <v>0</v>
      </c>
      <c r="BQ31" s="327">
        <v>0</v>
      </c>
      <c r="BR31" s="327">
        <v>0</v>
      </c>
      <c r="BS31" s="327">
        <v>0</v>
      </c>
      <c r="BT31" s="327">
        <v>0</v>
      </c>
      <c r="BU31" s="327">
        <v>0</v>
      </c>
      <c r="BV31" s="327">
        <v>0</v>
      </c>
      <c r="BW31" s="327">
        <v>0</v>
      </c>
      <c r="BX31" s="327">
        <v>0</v>
      </c>
      <c r="BY31" s="327">
        <v>0</v>
      </c>
      <c r="BZ31" s="327">
        <v>0</v>
      </c>
      <c r="CA31" s="327">
        <v>0</v>
      </c>
      <c r="CB31" s="327">
        <v>0</v>
      </c>
      <c r="CC31" s="327">
        <v>0</v>
      </c>
      <c r="CD31" s="327">
        <v>0</v>
      </c>
      <c r="CE31" s="327">
        <v>0</v>
      </c>
      <c r="CF31" s="327">
        <v>0</v>
      </c>
      <c r="CG31" s="327">
        <v>0</v>
      </c>
      <c r="CH31" s="327">
        <v>0</v>
      </c>
      <c r="CI31" s="327">
        <v>0</v>
      </c>
      <c r="CJ31" s="327">
        <v>0</v>
      </c>
      <c r="CK31" s="327">
        <v>0</v>
      </c>
      <c r="CL31" s="327">
        <v>0</v>
      </c>
      <c r="CM31" s="327">
        <v>0</v>
      </c>
      <c r="CN31" s="327">
        <v>0</v>
      </c>
      <c r="CO31" s="327">
        <v>0</v>
      </c>
      <c r="CP31" s="327">
        <v>0</v>
      </c>
      <c r="CQ31" s="327">
        <v>0</v>
      </c>
      <c r="CR31" s="327">
        <v>0</v>
      </c>
      <c r="CS31" s="327">
        <v>0</v>
      </c>
      <c r="CT31" s="327">
        <v>0</v>
      </c>
      <c r="CU31" s="327">
        <v>0</v>
      </c>
      <c r="CV31" s="327">
        <v>0</v>
      </c>
      <c r="CW31" s="327">
        <v>0</v>
      </c>
      <c r="CX31" s="327">
        <v>0</v>
      </c>
      <c r="CY31" s="327">
        <v>0</v>
      </c>
      <c r="CZ31" s="327">
        <v>0</v>
      </c>
      <c r="DA31" s="327">
        <v>0</v>
      </c>
      <c r="DB31" s="327">
        <v>0</v>
      </c>
      <c r="DC31" s="327">
        <v>0</v>
      </c>
      <c r="DD31" s="327">
        <v>0</v>
      </c>
      <c r="DE31" s="327">
        <v>0</v>
      </c>
      <c r="DF31" s="327">
        <v>0</v>
      </c>
      <c r="DG31" s="327">
        <v>0</v>
      </c>
      <c r="DH31" s="327">
        <v>0</v>
      </c>
      <c r="DI31" s="327">
        <v>0</v>
      </c>
      <c r="DJ31" s="327">
        <v>0</v>
      </c>
      <c r="DK31" s="327">
        <v>0</v>
      </c>
      <c r="DL31" s="327">
        <v>0</v>
      </c>
      <c r="DM31" s="327">
        <v>0</v>
      </c>
      <c r="DN31" s="327">
        <v>0</v>
      </c>
      <c r="DO31" s="327">
        <v>0</v>
      </c>
      <c r="DP31" s="327">
        <v>0</v>
      </c>
      <c r="DQ31" s="327">
        <v>0</v>
      </c>
      <c r="DR31" s="327">
        <v>0</v>
      </c>
      <c r="DS31" s="327">
        <v>0</v>
      </c>
      <c r="DT31" s="327">
        <v>0</v>
      </c>
      <c r="DU31" s="327">
        <v>0</v>
      </c>
      <c r="DV31" s="327">
        <v>0</v>
      </c>
      <c r="DW31" s="327">
        <v>0</v>
      </c>
      <c r="DX31" s="327">
        <v>0</v>
      </c>
      <c r="DY31" s="327">
        <v>0</v>
      </c>
      <c r="DZ31" s="327">
        <v>0</v>
      </c>
      <c r="EA31" s="327">
        <v>0</v>
      </c>
      <c r="EB31" s="327">
        <v>0</v>
      </c>
      <c r="EC31" s="327">
        <v>0</v>
      </c>
      <c r="ED31" s="327">
        <v>0</v>
      </c>
      <c r="EE31" s="327">
        <v>0</v>
      </c>
      <c r="EF31" s="327">
        <v>0</v>
      </c>
      <c r="EG31" s="327">
        <v>0</v>
      </c>
      <c r="EH31" s="327">
        <v>0</v>
      </c>
      <c r="EI31" s="327">
        <v>0</v>
      </c>
      <c r="EJ31" s="327">
        <v>0</v>
      </c>
      <c r="EK31" s="327">
        <v>0</v>
      </c>
      <c r="EL31" s="327">
        <v>0</v>
      </c>
      <c r="EM31" s="327">
        <v>0</v>
      </c>
      <c r="EN31" s="327">
        <v>0</v>
      </c>
      <c r="EO31" s="327">
        <v>0</v>
      </c>
      <c r="EP31" s="327">
        <v>0</v>
      </c>
      <c r="EQ31" s="327">
        <v>0</v>
      </c>
      <c r="ER31" s="327">
        <v>0</v>
      </c>
      <c r="ES31" s="327">
        <v>0</v>
      </c>
      <c r="ET31" s="327">
        <v>0</v>
      </c>
      <c r="EU31" s="327">
        <v>0</v>
      </c>
      <c r="EV31" s="327">
        <v>0</v>
      </c>
      <c r="EW31" s="327">
        <v>0</v>
      </c>
      <c r="EX31" s="327">
        <v>0</v>
      </c>
      <c r="EY31" s="327">
        <v>0</v>
      </c>
      <c r="EZ31" s="327">
        <v>0</v>
      </c>
      <c r="FA31" s="327">
        <v>0</v>
      </c>
      <c r="FB31" s="327">
        <v>0</v>
      </c>
      <c r="FC31" s="327">
        <v>0</v>
      </c>
      <c r="FD31" s="327">
        <v>1</v>
      </c>
      <c r="FE31" s="327">
        <v>1</v>
      </c>
      <c r="FF31" s="327">
        <v>1</v>
      </c>
      <c r="FG31" s="327">
        <v>1</v>
      </c>
      <c r="FH31" s="327">
        <v>1</v>
      </c>
      <c r="FI31" s="327">
        <v>1</v>
      </c>
      <c r="FJ31" s="327">
        <v>1</v>
      </c>
      <c r="FK31" s="327">
        <v>2.5</v>
      </c>
      <c r="FL31" s="327">
        <v>2.5</v>
      </c>
      <c r="FM31" s="327">
        <v>3</v>
      </c>
      <c r="FN31" s="327">
        <v>3.5</v>
      </c>
      <c r="FO31" s="327">
        <v>8</v>
      </c>
      <c r="FP31" s="327">
        <v>8</v>
      </c>
      <c r="FQ31" s="327">
        <v>1.5</v>
      </c>
      <c r="FR31" s="327">
        <v>1.5</v>
      </c>
      <c r="FS31" s="327">
        <v>2</v>
      </c>
      <c r="FT31" s="327">
        <v>1.5</v>
      </c>
      <c r="FU31" s="327">
        <v>2.5</v>
      </c>
      <c r="FV31" s="327">
        <v>3.5</v>
      </c>
      <c r="FW31" s="327">
        <v>4.5</v>
      </c>
      <c r="FX31" s="327">
        <v>4.5</v>
      </c>
      <c r="FY31" s="327">
        <v>4</v>
      </c>
      <c r="FZ31" s="327">
        <v>5</v>
      </c>
      <c r="GA31" s="327">
        <v>5</v>
      </c>
      <c r="GB31" s="327">
        <v>6</v>
      </c>
      <c r="GC31" s="327">
        <v>2.5</v>
      </c>
      <c r="GD31" s="327">
        <v>3.5</v>
      </c>
      <c r="GE31" s="327">
        <v>2</v>
      </c>
      <c r="GF31" s="327">
        <v>2</v>
      </c>
      <c r="GG31" s="327">
        <v>1.5</v>
      </c>
      <c r="GH31" s="327">
        <v>2</v>
      </c>
      <c r="GI31" s="327">
        <v>0.5</v>
      </c>
      <c r="GJ31" s="327">
        <v>0.5</v>
      </c>
      <c r="GK31" s="327">
        <v>1.5</v>
      </c>
      <c r="GL31" s="327">
        <v>1.5</v>
      </c>
      <c r="GM31" s="327">
        <v>1.5</v>
      </c>
      <c r="GN31" s="327">
        <v>1</v>
      </c>
      <c r="GO31" s="327">
        <v>1.5</v>
      </c>
      <c r="GP31" s="327">
        <v>1.5</v>
      </c>
      <c r="GQ31" s="327">
        <v>1.5</v>
      </c>
      <c r="GR31" s="327">
        <v>1.5</v>
      </c>
      <c r="GS31" s="327">
        <v>3</v>
      </c>
      <c r="GT31" s="327">
        <v>0.5</v>
      </c>
      <c r="GU31" s="327">
        <v>0.5</v>
      </c>
      <c r="GV31" s="327">
        <v>6</v>
      </c>
      <c r="GW31" s="327">
        <v>2</v>
      </c>
      <c r="GX31" s="327">
        <v>1.5</v>
      </c>
      <c r="GY31" s="327">
        <v>1.5</v>
      </c>
      <c r="GZ31" s="327">
        <v>3</v>
      </c>
      <c r="HA31" s="327">
        <v>4</v>
      </c>
      <c r="HB31" s="327">
        <v>4</v>
      </c>
      <c r="HC31" s="327">
        <v>2</v>
      </c>
      <c r="HD31" s="327">
        <v>3</v>
      </c>
      <c r="HE31" s="327">
        <v>2.5</v>
      </c>
      <c r="HF31" s="327">
        <v>2.5</v>
      </c>
      <c r="HG31" s="327">
        <v>2.5</v>
      </c>
      <c r="HH31" s="327">
        <v>2</v>
      </c>
      <c r="HI31" s="327">
        <v>2</v>
      </c>
      <c r="HJ31" s="327">
        <v>2</v>
      </c>
      <c r="HK31" s="327">
        <v>2</v>
      </c>
      <c r="HL31" s="327">
        <v>1.5</v>
      </c>
      <c r="HM31" s="327">
        <v>1.5</v>
      </c>
      <c r="HN31" s="327">
        <v>2</v>
      </c>
      <c r="HO31" s="327">
        <v>2</v>
      </c>
      <c r="HP31" s="327">
        <v>2</v>
      </c>
      <c r="HQ31" s="327">
        <v>1</v>
      </c>
      <c r="HR31" s="327">
        <v>1</v>
      </c>
      <c r="HS31" s="327">
        <v>1</v>
      </c>
      <c r="HT31" s="327">
        <v>1.5</v>
      </c>
      <c r="HU31" s="327">
        <v>1.5</v>
      </c>
      <c r="HV31" s="327">
        <v>0.5</v>
      </c>
      <c r="HW31" s="327">
        <v>1.5</v>
      </c>
      <c r="HX31" s="327">
        <v>0.5</v>
      </c>
      <c r="HY31" s="327">
        <v>0.5</v>
      </c>
      <c r="HZ31" s="327">
        <v>0.5</v>
      </c>
      <c r="IA31" s="327">
        <v>0.5</v>
      </c>
      <c r="IB31" s="327">
        <v>0.5</v>
      </c>
      <c r="IC31" s="327">
        <v>0.5</v>
      </c>
      <c r="ID31" s="327">
        <v>0.5</v>
      </c>
      <c r="IE31" s="327">
        <v>0.5</v>
      </c>
      <c r="IF31" s="327">
        <v>0.5</v>
      </c>
      <c r="IG31" s="327">
        <v>1</v>
      </c>
      <c r="IH31" s="327">
        <v>1</v>
      </c>
      <c r="II31" s="309">
        <v>2</v>
      </c>
      <c r="IJ31" s="309">
        <v>3</v>
      </c>
      <c r="IK31" s="309">
        <v>2.5</v>
      </c>
      <c r="IL31" s="309">
        <v>2</v>
      </c>
      <c r="IM31" s="309">
        <v>1</v>
      </c>
      <c r="IN31" s="309">
        <v>1</v>
      </c>
      <c r="IO31" s="309">
        <v>1</v>
      </c>
      <c r="IP31" s="309">
        <v>2</v>
      </c>
      <c r="IQ31" s="309">
        <v>0</v>
      </c>
      <c r="IR31" s="350">
        <f>AVERAGE([1]CongestionIndex!$C$133:$D$133)</f>
        <v>1.5</v>
      </c>
      <c r="IS31" s="309">
        <v>1.5</v>
      </c>
      <c r="IT31" s="309">
        <v>1.5</v>
      </c>
      <c r="IU31" s="309">
        <v>1.5</v>
      </c>
      <c r="IV31" s="309">
        <v>1.5</v>
      </c>
      <c r="IW31" s="309">
        <v>1.5</v>
      </c>
      <c r="IX31" s="309">
        <v>1.5</v>
      </c>
      <c r="IY31" s="309">
        <v>1.5</v>
      </c>
      <c r="IZ31" s="309">
        <v>1</v>
      </c>
      <c r="JA31" s="309">
        <v>1</v>
      </c>
      <c r="JB31" s="309">
        <v>1</v>
      </c>
      <c r="JC31" s="309">
        <v>2.5</v>
      </c>
      <c r="JD31" s="309">
        <v>2.5</v>
      </c>
      <c r="JE31" s="309">
        <v>1</v>
      </c>
      <c r="JF31" s="309">
        <v>0</v>
      </c>
      <c r="JG31" s="309">
        <v>1</v>
      </c>
      <c r="JH31" s="309">
        <v>1.5</v>
      </c>
      <c r="JI31" s="309">
        <v>0.5</v>
      </c>
      <c r="JJ31" s="309">
        <v>2</v>
      </c>
      <c r="JK31" s="309">
        <v>0.5</v>
      </c>
      <c r="JL31" s="309">
        <v>1.5</v>
      </c>
      <c r="JM31" s="309">
        <v>1.5</v>
      </c>
      <c r="JN31" s="309">
        <v>1.5</v>
      </c>
      <c r="JO31" s="309">
        <v>1.5</v>
      </c>
      <c r="JP31" s="309">
        <v>1.5</v>
      </c>
      <c r="JQ31" s="309">
        <f>AVERAGE(CongestionIndex!$C$133:$D$133)</f>
        <v>1.5</v>
      </c>
      <c r="JR31" s="309">
        <f>SUM(JQ29:JQ55)/27</f>
        <v>1.3888888888888888</v>
      </c>
      <c r="JS31" s="309">
        <f>SUM(JP29:JP55)/27</f>
        <v>1.3518518518518519</v>
      </c>
      <c r="JT31" s="309">
        <f>JR31-JS31</f>
        <v>3.7037037037036979E-2</v>
      </c>
    </row>
    <row r="32" spans="1:280" s="154" customFormat="1" ht="13.5">
      <c r="A32" s="316" t="s">
        <v>62</v>
      </c>
      <c r="B32" s="267">
        <v>0</v>
      </c>
      <c r="C32" s="267">
        <v>0</v>
      </c>
      <c r="D32" s="267">
        <v>0</v>
      </c>
      <c r="E32" s="267">
        <v>0</v>
      </c>
      <c r="F32" s="267">
        <v>0.5</v>
      </c>
      <c r="G32" s="267">
        <v>0</v>
      </c>
      <c r="H32" s="267">
        <v>0</v>
      </c>
      <c r="I32" s="267">
        <v>0</v>
      </c>
      <c r="J32" s="267">
        <v>1.5</v>
      </c>
      <c r="K32" s="267">
        <v>1</v>
      </c>
      <c r="L32" s="267">
        <v>0</v>
      </c>
      <c r="M32" s="267">
        <v>0</v>
      </c>
      <c r="N32" s="267">
        <v>0</v>
      </c>
      <c r="O32" s="267">
        <v>17.5</v>
      </c>
      <c r="P32" s="267">
        <v>17.5</v>
      </c>
      <c r="Q32" s="267">
        <v>12</v>
      </c>
      <c r="R32" s="267">
        <v>6</v>
      </c>
      <c r="S32" s="267">
        <v>8</v>
      </c>
      <c r="T32" s="267">
        <v>5.5</v>
      </c>
      <c r="U32" s="267">
        <v>7.5</v>
      </c>
      <c r="V32" s="267">
        <v>8.5</v>
      </c>
      <c r="W32" s="267">
        <v>7</v>
      </c>
      <c r="X32" s="267">
        <v>7</v>
      </c>
      <c r="Y32" s="267">
        <v>9</v>
      </c>
      <c r="Z32" s="267">
        <v>9</v>
      </c>
      <c r="AA32" s="267">
        <v>6.5</v>
      </c>
      <c r="AB32" s="267">
        <v>5.5</v>
      </c>
      <c r="AC32" s="267">
        <v>7</v>
      </c>
      <c r="AD32" s="267">
        <v>5.5</v>
      </c>
      <c r="AE32" s="267">
        <v>7.5</v>
      </c>
      <c r="AF32" s="267">
        <v>7.5</v>
      </c>
      <c r="AG32" s="267">
        <v>10</v>
      </c>
      <c r="AH32" s="267">
        <v>11.5</v>
      </c>
      <c r="AI32" s="267">
        <v>12</v>
      </c>
      <c r="AJ32" s="267">
        <v>12</v>
      </c>
      <c r="AK32" s="267">
        <v>13</v>
      </c>
      <c r="AL32" s="267">
        <v>12</v>
      </c>
      <c r="AM32" s="267">
        <v>13</v>
      </c>
      <c r="AN32" s="267">
        <v>8.5</v>
      </c>
      <c r="AO32" s="267">
        <v>8.5</v>
      </c>
      <c r="AP32" s="267">
        <v>7</v>
      </c>
      <c r="AQ32" s="267">
        <v>5.5</v>
      </c>
      <c r="AR32" s="267">
        <v>4.5</v>
      </c>
      <c r="AS32" s="267">
        <v>4</v>
      </c>
      <c r="AT32" s="267">
        <v>7</v>
      </c>
      <c r="AU32" s="267">
        <v>6.5</v>
      </c>
      <c r="AV32" s="267">
        <v>10</v>
      </c>
      <c r="AW32" s="267">
        <v>10</v>
      </c>
      <c r="AX32" s="267">
        <v>7</v>
      </c>
      <c r="AY32" s="267">
        <v>9</v>
      </c>
      <c r="AZ32" s="267">
        <v>5.5</v>
      </c>
      <c r="BA32" s="267">
        <v>9</v>
      </c>
      <c r="BB32" s="267" t="s">
        <v>622</v>
      </c>
      <c r="BC32" s="267">
        <v>13</v>
      </c>
      <c r="BD32" s="267">
        <v>10</v>
      </c>
      <c r="BE32" s="267">
        <v>9</v>
      </c>
      <c r="BF32" s="267">
        <v>10</v>
      </c>
      <c r="BG32" s="267">
        <v>6.5</v>
      </c>
      <c r="BH32" s="267">
        <v>9</v>
      </c>
      <c r="BI32" s="267">
        <v>6.5</v>
      </c>
      <c r="BJ32" s="267">
        <v>5.5</v>
      </c>
      <c r="BK32" s="267">
        <v>7</v>
      </c>
      <c r="BL32" s="267">
        <v>4.5</v>
      </c>
      <c r="BM32" s="267">
        <v>1.5</v>
      </c>
      <c r="BN32" s="267">
        <v>2.5</v>
      </c>
      <c r="BO32" s="267">
        <v>4.5</v>
      </c>
      <c r="BP32" s="267">
        <v>6</v>
      </c>
      <c r="BQ32" s="267">
        <v>4</v>
      </c>
      <c r="BR32" s="267">
        <v>3</v>
      </c>
      <c r="BS32" s="267">
        <v>7.5</v>
      </c>
      <c r="BT32" s="267">
        <v>3</v>
      </c>
      <c r="BU32" s="267">
        <v>6.5</v>
      </c>
      <c r="BV32" s="267">
        <v>7</v>
      </c>
      <c r="BW32" s="267">
        <v>4</v>
      </c>
      <c r="BX32" s="267">
        <v>5</v>
      </c>
      <c r="BY32" s="267">
        <v>5.5</v>
      </c>
      <c r="BZ32" s="267">
        <v>3</v>
      </c>
      <c r="CA32" s="267">
        <v>3.5</v>
      </c>
      <c r="CB32" s="267">
        <v>2</v>
      </c>
      <c r="CC32" s="267">
        <v>3</v>
      </c>
      <c r="CD32" s="267">
        <v>1</v>
      </c>
      <c r="CE32" s="267">
        <v>3.5</v>
      </c>
      <c r="CF32" s="267">
        <v>2.5</v>
      </c>
      <c r="CG32" s="267">
        <v>2.5</v>
      </c>
      <c r="CH32" s="267">
        <v>4.5</v>
      </c>
      <c r="CI32" s="267">
        <v>3.5</v>
      </c>
      <c r="CJ32" s="267">
        <v>1.5</v>
      </c>
      <c r="CK32" s="267">
        <v>2.5</v>
      </c>
      <c r="CL32" s="267">
        <v>1</v>
      </c>
      <c r="CM32" s="267">
        <v>1</v>
      </c>
      <c r="CN32" s="267">
        <v>1.5</v>
      </c>
      <c r="CO32" s="267">
        <v>2.5</v>
      </c>
      <c r="CP32" s="267">
        <v>2.5</v>
      </c>
      <c r="CQ32" s="267">
        <v>2</v>
      </c>
      <c r="CR32" s="267">
        <v>1.5</v>
      </c>
      <c r="CS32" s="267">
        <v>1.5</v>
      </c>
      <c r="CT32" s="267">
        <v>3.5</v>
      </c>
      <c r="CU32" s="267">
        <v>1</v>
      </c>
      <c r="CV32" s="267">
        <v>3</v>
      </c>
      <c r="CW32" s="267">
        <v>1.5</v>
      </c>
      <c r="CX32" s="267">
        <v>1</v>
      </c>
      <c r="CY32" s="267">
        <v>2.5</v>
      </c>
      <c r="CZ32" s="267">
        <v>1.5</v>
      </c>
      <c r="DA32" s="267">
        <v>1.5</v>
      </c>
      <c r="DB32" s="267">
        <v>1.5</v>
      </c>
      <c r="DC32" s="267">
        <v>1</v>
      </c>
      <c r="DD32" s="267">
        <v>0.5</v>
      </c>
      <c r="DE32" s="267">
        <v>1</v>
      </c>
      <c r="DF32" s="267">
        <v>1.5</v>
      </c>
      <c r="DG32" s="267">
        <v>2</v>
      </c>
      <c r="DH32" s="267">
        <v>1.5</v>
      </c>
      <c r="DI32" s="267">
        <v>3.5</v>
      </c>
      <c r="DJ32" s="267">
        <v>4.5</v>
      </c>
      <c r="DK32" s="267">
        <v>8</v>
      </c>
      <c r="DL32" s="267">
        <v>4</v>
      </c>
      <c r="DM32" s="267">
        <v>5.5</v>
      </c>
      <c r="DN32" s="267">
        <v>1</v>
      </c>
      <c r="DO32" s="267">
        <v>3</v>
      </c>
      <c r="DP32" s="267">
        <v>5</v>
      </c>
      <c r="DQ32" s="267">
        <v>6</v>
      </c>
      <c r="DR32" s="267">
        <v>5</v>
      </c>
      <c r="DS32" s="267">
        <v>5</v>
      </c>
      <c r="DT32" s="267">
        <v>5</v>
      </c>
      <c r="DU32" s="267">
        <v>5</v>
      </c>
      <c r="DV32" s="267">
        <v>3.5</v>
      </c>
      <c r="DW32" s="267">
        <v>3.5</v>
      </c>
      <c r="DX32" s="267">
        <v>4.5</v>
      </c>
      <c r="DY32" s="267">
        <v>2</v>
      </c>
      <c r="DZ32" s="267">
        <v>2.5</v>
      </c>
      <c r="EA32" s="267">
        <v>3.5</v>
      </c>
      <c r="EB32" s="267">
        <v>0.5</v>
      </c>
      <c r="EC32" s="267">
        <v>1</v>
      </c>
      <c r="ED32" s="267">
        <v>3</v>
      </c>
      <c r="EE32" s="267">
        <v>1.5</v>
      </c>
      <c r="EF32" s="267">
        <v>2</v>
      </c>
      <c r="EG32" s="267">
        <v>1</v>
      </c>
      <c r="EH32" s="267">
        <v>1.5</v>
      </c>
      <c r="EI32" s="267">
        <v>3</v>
      </c>
      <c r="EJ32" s="267">
        <v>1</v>
      </c>
      <c r="EK32" s="267">
        <v>2</v>
      </c>
      <c r="EL32" s="267">
        <v>3.5</v>
      </c>
      <c r="EM32" s="267">
        <v>4.5</v>
      </c>
      <c r="EN32" s="267">
        <v>1</v>
      </c>
      <c r="EO32" s="267">
        <v>2</v>
      </c>
      <c r="EP32" s="267">
        <v>2.5</v>
      </c>
      <c r="EQ32" s="267">
        <v>3</v>
      </c>
      <c r="ER32" s="267">
        <v>2</v>
      </c>
      <c r="ES32" s="267">
        <v>4</v>
      </c>
      <c r="ET32" s="267">
        <v>5</v>
      </c>
      <c r="EU32" s="267">
        <v>5</v>
      </c>
      <c r="EV32" s="267">
        <v>5</v>
      </c>
      <c r="EW32" s="267">
        <v>4</v>
      </c>
      <c r="EX32" s="267">
        <v>4</v>
      </c>
      <c r="EY32" s="267">
        <v>3</v>
      </c>
      <c r="EZ32" s="267">
        <v>3.5</v>
      </c>
      <c r="FA32" s="267">
        <v>4.5</v>
      </c>
      <c r="FB32" s="267">
        <v>4</v>
      </c>
      <c r="FC32" s="267">
        <v>5</v>
      </c>
      <c r="FD32" s="267">
        <v>5</v>
      </c>
      <c r="FE32" s="267">
        <v>6</v>
      </c>
      <c r="FF32" s="267">
        <v>7</v>
      </c>
      <c r="FG32" s="267">
        <v>10</v>
      </c>
      <c r="FH32" s="267">
        <v>8</v>
      </c>
      <c r="FI32" s="267">
        <v>8</v>
      </c>
      <c r="FJ32" s="267">
        <v>8</v>
      </c>
      <c r="FK32" s="267">
        <v>8</v>
      </c>
      <c r="FL32" s="267">
        <v>8</v>
      </c>
      <c r="FM32" s="267">
        <v>6.5</v>
      </c>
      <c r="FN32" s="267">
        <v>7</v>
      </c>
      <c r="FO32" s="267">
        <v>7</v>
      </c>
      <c r="FP32" s="267">
        <v>7.5</v>
      </c>
      <c r="FQ32" s="267">
        <v>3.5</v>
      </c>
      <c r="FR32" s="267">
        <v>4</v>
      </c>
      <c r="FS32" s="267">
        <v>3.5</v>
      </c>
      <c r="FT32" s="267">
        <v>4.5</v>
      </c>
      <c r="FU32" s="267">
        <v>4.5</v>
      </c>
      <c r="FV32" s="267">
        <v>5.5</v>
      </c>
      <c r="FW32" s="267">
        <v>5.5</v>
      </c>
      <c r="FX32" s="267">
        <v>6.5</v>
      </c>
      <c r="FY32" s="267">
        <v>6.5</v>
      </c>
      <c r="FZ32" s="267">
        <v>6</v>
      </c>
      <c r="GA32" s="267">
        <v>6.5</v>
      </c>
      <c r="GB32" s="267">
        <v>6</v>
      </c>
      <c r="GC32" s="267">
        <v>5</v>
      </c>
      <c r="GD32" s="267">
        <v>9</v>
      </c>
      <c r="GE32" s="267">
        <v>9</v>
      </c>
      <c r="GF32" s="267">
        <v>9</v>
      </c>
      <c r="GG32" s="267">
        <v>9</v>
      </c>
      <c r="GH32" s="267">
        <v>9</v>
      </c>
      <c r="GI32" s="267">
        <v>9</v>
      </c>
      <c r="GJ32" s="267">
        <v>9</v>
      </c>
      <c r="GK32" s="267">
        <v>9</v>
      </c>
      <c r="GL32" s="267">
        <v>9</v>
      </c>
      <c r="GM32" s="267">
        <v>9</v>
      </c>
      <c r="GN32" s="267">
        <v>9</v>
      </c>
      <c r="GO32" s="267">
        <v>9</v>
      </c>
      <c r="GP32" s="267">
        <v>9</v>
      </c>
      <c r="GQ32" s="267">
        <v>9</v>
      </c>
      <c r="GR32" s="267">
        <v>9</v>
      </c>
      <c r="GS32" s="267">
        <v>9</v>
      </c>
      <c r="GT32" s="267">
        <v>9</v>
      </c>
      <c r="GU32" s="267">
        <v>5</v>
      </c>
      <c r="GV32" s="267">
        <v>5</v>
      </c>
      <c r="GW32" s="267">
        <v>7</v>
      </c>
      <c r="GX32" s="267">
        <v>9.5</v>
      </c>
      <c r="GY32" s="267">
        <v>9.5</v>
      </c>
      <c r="GZ32" s="267">
        <v>7</v>
      </c>
      <c r="HA32" s="267">
        <v>2</v>
      </c>
      <c r="HB32" s="267">
        <v>2</v>
      </c>
      <c r="HC32" s="267">
        <v>1.5</v>
      </c>
      <c r="HD32" s="267">
        <v>8.5</v>
      </c>
      <c r="HE32" s="267">
        <v>4.5</v>
      </c>
      <c r="HF32" s="267">
        <v>6.5</v>
      </c>
      <c r="HG32" s="267">
        <v>2</v>
      </c>
      <c r="HH32" s="267">
        <v>4</v>
      </c>
      <c r="HI32" s="267">
        <v>2.5</v>
      </c>
      <c r="HJ32" s="267">
        <v>2</v>
      </c>
      <c r="HK32" s="267">
        <v>2.5</v>
      </c>
      <c r="HL32" s="267">
        <v>1.5</v>
      </c>
      <c r="HM32" s="267">
        <v>2</v>
      </c>
      <c r="HN32" s="267">
        <v>1.5</v>
      </c>
      <c r="HO32" s="267">
        <v>1.5</v>
      </c>
      <c r="HP32" s="267">
        <v>3</v>
      </c>
      <c r="HQ32" s="267">
        <v>1.5</v>
      </c>
      <c r="HR32" s="267">
        <v>1.5</v>
      </c>
      <c r="HS32" s="267">
        <v>1.5</v>
      </c>
      <c r="HT32" s="267">
        <v>3</v>
      </c>
      <c r="HU32" s="267">
        <v>3.5</v>
      </c>
      <c r="HV32" s="267">
        <v>2</v>
      </c>
      <c r="HW32" s="267">
        <v>1.5</v>
      </c>
      <c r="HX32" s="267">
        <v>0.5</v>
      </c>
      <c r="HY32" s="267">
        <v>1.5</v>
      </c>
      <c r="HZ32" s="267">
        <v>4</v>
      </c>
      <c r="IA32" s="267">
        <v>0.5</v>
      </c>
      <c r="IB32" s="267">
        <v>0.5</v>
      </c>
      <c r="IC32" s="267">
        <v>1</v>
      </c>
      <c r="ID32" s="267">
        <v>2</v>
      </c>
      <c r="IE32" s="267">
        <v>3</v>
      </c>
      <c r="IF32" s="267">
        <v>1</v>
      </c>
      <c r="IG32" s="267">
        <v>0</v>
      </c>
      <c r="IH32" s="267">
        <v>0</v>
      </c>
      <c r="II32" s="154">
        <v>0.5</v>
      </c>
      <c r="IJ32" s="154">
        <v>1</v>
      </c>
      <c r="IK32" s="154">
        <v>1</v>
      </c>
      <c r="IL32" s="154">
        <v>1</v>
      </c>
      <c r="IM32" s="154">
        <v>2.5</v>
      </c>
      <c r="IN32" s="154">
        <v>0.5</v>
      </c>
      <c r="IO32" s="154">
        <v>1</v>
      </c>
      <c r="IP32" s="154">
        <v>1.5</v>
      </c>
      <c r="IQ32" s="154">
        <v>2</v>
      </c>
      <c r="IR32" s="154">
        <f>AVERAGE([1]CongestionIndex!$C$134:$D$134)</f>
        <v>2</v>
      </c>
      <c r="IS32" s="154">
        <v>2</v>
      </c>
      <c r="IT32" s="154">
        <v>2.5</v>
      </c>
      <c r="IU32" s="154">
        <v>2.5</v>
      </c>
      <c r="IV32" s="154">
        <v>2.5</v>
      </c>
      <c r="IW32" s="154">
        <v>2.5</v>
      </c>
      <c r="IX32" s="154">
        <v>2.5</v>
      </c>
      <c r="IY32" s="154">
        <v>2.5</v>
      </c>
      <c r="IZ32" s="154">
        <v>3.5</v>
      </c>
      <c r="JA32" s="154">
        <v>6</v>
      </c>
      <c r="JB32" s="154">
        <v>5</v>
      </c>
      <c r="JC32" s="154">
        <v>3.5</v>
      </c>
      <c r="JD32" s="154">
        <v>4.5</v>
      </c>
      <c r="JE32" s="154">
        <v>7</v>
      </c>
      <c r="JF32" s="154">
        <v>6</v>
      </c>
      <c r="JG32" s="154">
        <v>8</v>
      </c>
      <c r="JH32" s="154">
        <v>5.5</v>
      </c>
      <c r="JI32" s="154">
        <v>4.5</v>
      </c>
      <c r="JJ32" s="154">
        <v>5</v>
      </c>
      <c r="JK32" s="154">
        <v>6.5</v>
      </c>
      <c r="JL32" s="154">
        <v>6.5</v>
      </c>
      <c r="JM32" s="154">
        <v>6.5</v>
      </c>
      <c r="JN32" s="154">
        <v>6.5</v>
      </c>
      <c r="JO32" s="154">
        <v>0</v>
      </c>
      <c r="JP32" s="154">
        <v>3</v>
      </c>
      <c r="JQ32" s="154">
        <f>AVERAGE(CongestionIndex!$C$134:$D$134)</f>
        <v>2</v>
      </c>
      <c r="JR32" s="325"/>
      <c r="JS32" s="326"/>
      <c r="JT32" s="330"/>
    </row>
    <row r="33" spans="1:280" s="61" customFormat="1" ht="13.5">
      <c r="A33" s="60" t="s">
        <v>64</v>
      </c>
      <c r="B33" s="11">
        <v>0</v>
      </c>
      <c r="C33" s="11">
        <v>0</v>
      </c>
      <c r="D33" s="11">
        <v>0</v>
      </c>
      <c r="E33" s="11">
        <v>0</v>
      </c>
      <c r="F33" s="11">
        <v>0</v>
      </c>
      <c r="G33" s="11">
        <v>0</v>
      </c>
      <c r="H33" s="11">
        <v>0</v>
      </c>
      <c r="I33" s="11">
        <v>0</v>
      </c>
      <c r="J33" s="11">
        <v>0.5</v>
      </c>
      <c r="K33" s="11">
        <v>0</v>
      </c>
      <c r="L33" s="11">
        <v>0.5</v>
      </c>
      <c r="M33" s="11">
        <v>0</v>
      </c>
      <c r="N33" s="11">
        <v>0</v>
      </c>
      <c r="O33" s="11">
        <v>7.5</v>
      </c>
      <c r="P33" s="11">
        <v>8.5</v>
      </c>
      <c r="Q33" s="11">
        <v>8.5</v>
      </c>
      <c r="R33" s="11">
        <v>9</v>
      </c>
      <c r="S33" s="11">
        <v>8.5</v>
      </c>
      <c r="T33" s="11">
        <v>8.5</v>
      </c>
      <c r="U33" s="11">
        <v>9.5</v>
      </c>
      <c r="V33" s="11">
        <v>9.5</v>
      </c>
      <c r="W33" s="11">
        <v>8</v>
      </c>
      <c r="X33" s="11">
        <v>9</v>
      </c>
      <c r="Y33" s="11">
        <v>9.5</v>
      </c>
      <c r="Z33" s="11">
        <v>9.5</v>
      </c>
      <c r="AA33" s="11">
        <v>15</v>
      </c>
      <c r="AB33" s="11">
        <v>13</v>
      </c>
      <c r="AC33" s="11">
        <v>13</v>
      </c>
      <c r="AD33" s="11">
        <v>14</v>
      </c>
      <c r="AE33" s="11">
        <v>14</v>
      </c>
      <c r="AF33" s="11">
        <v>12.5</v>
      </c>
      <c r="AG33" s="11">
        <v>12.5</v>
      </c>
      <c r="AH33" s="11">
        <v>10</v>
      </c>
      <c r="AI33" s="11">
        <v>10</v>
      </c>
      <c r="AJ33" s="11">
        <v>10</v>
      </c>
      <c r="AK33" s="11">
        <v>12.5</v>
      </c>
      <c r="AL33" s="11">
        <v>10.5</v>
      </c>
      <c r="AM33" s="11">
        <v>10</v>
      </c>
      <c r="AN33" s="11">
        <v>4.5</v>
      </c>
      <c r="AO33" s="11">
        <v>3.5</v>
      </c>
      <c r="AP33" s="11">
        <v>2.5</v>
      </c>
      <c r="AQ33" s="11">
        <v>4</v>
      </c>
      <c r="AR33" s="11">
        <v>3</v>
      </c>
      <c r="AS33" s="11">
        <v>3</v>
      </c>
      <c r="AT33" s="11">
        <v>2</v>
      </c>
      <c r="AU33" s="11">
        <v>2.5</v>
      </c>
      <c r="AV33" s="11">
        <v>1</v>
      </c>
      <c r="AW33" s="11">
        <v>3</v>
      </c>
      <c r="AX33" s="11">
        <v>3</v>
      </c>
      <c r="AY33" s="11">
        <v>2.5</v>
      </c>
      <c r="AZ33" s="11">
        <v>0.5</v>
      </c>
      <c r="BA33" s="11">
        <v>15</v>
      </c>
      <c r="BB33" s="11" t="s">
        <v>622</v>
      </c>
      <c r="BC33" s="11">
        <v>0.5</v>
      </c>
      <c r="BD33" s="11">
        <v>0</v>
      </c>
      <c r="BE33" s="11">
        <v>2</v>
      </c>
      <c r="BF33" s="11">
        <v>2</v>
      </c>
      <c r="BG33" s="11">
        <v>0</v>
      </c>
      <c r="BH33" s="11">
        <v>1.5</v>
      </c>
      <c r="BI33" s="11">
        <v>0.5</v>
      </c>
      <c r="BJ33" s="11">
        <v>1</v>
      </c>
      <c r="BK33" s="11">
        <v>2</v>
      </c>
      <c r="BL33" s="11">
        <v>0.5</v>
      </c>
      <c r="BM33" s="11">
        <v>0</v>
      </c>
      <c r="BN33" s="11">
        <v>0</v>
      </c>
      <c r="BO33" s="11">
        <v>1</v>
      </c>
      <c r="BP33" s="11">
        <v>1.5</v>
      </c>
      <c r="BQ33" s="11">
        <v>1</v>
      </c>
      <c r="BR33" s="11">
        <v>0.5</v>
      </c>
      <c r="BS33" s="11">
        <v>2</v>
      </c>
      <c r="BT33" s="11">
        <v>2.5</v>
      </c>
      <c r="BU33" s="11">
        <v>1</v>
      </c>
      <c r="BV33" s="11">
        <v>1.5</v>
      </c>
      <c r="BW33" s="11">
        <v>1.5</v>
      </c>
      <c r="BX33" s="11">
        <v>1.5</v>
      </c>
      <c r="BY33" s="11">
        <v>0.5</v>
      </c>
      <c r="BZ33" s="11">
        <v>0</v>
      </c>
      <c r="CA33" s="11">
        <v>0.5</v>
      </c>
      <c r="CB33" s="11">
        <v>0.5</v>
      </c>
      <c r="CC33" s="11">
        <v>0</v>
      </c>
      <c r="CD33" s="11">
        <v>1.5</v>
      </c>
      <c r="CE33" s="11">
        <v>1.5</v>
      </c>
      <c r="CF33" s="11">
        <v>1.5</v>
      </c>
      <c r="CG33" s="11">
        <v>0.5</v>
      </c>
      <c r="CH33" s="11">
        <v>1.5</v>
      </c>
      <c r="CI33" s="11">
        <v>1.5</v>
      </c>
      <c r="CJ33" s="11">
        <v>1.5</v>
      </c>
      <c r="CK33" s="11">
        <v>4</v>
      </c>
      <c r="CL33" s="11">
        <v>4</v>
      </c>
      <c r="CM33" s="11">
        <v>3</v>
      </c>
      <c r="CN33" s="11">
        <v>2</v>
      </c>
      <c r="CO33" s="11">
        <v>3.5</v>
      </c>
      <c r="CP33" s="11">
        <v>2</v>
      </c>
      <c r="CQ33" s="11">
        <v>0.5</v>
      </c>
      <c r="CR33" s="11">
        <v>6</v>
      </c>
      <c r="CS33" s="11">
        <v>6.5</v>
      </c>
      <c r="CT33" s="11">
        <v>7.5</v>
      </c>
      <c r="CU33" s="11">
        <v>2</v>
      </c>
      <c r="CV33" s="11">
        <v>1</v>
      </c>
      <c r="CW33" s="11">
        <v>0</v>
      </c>
      <c r="CX33" s="11">
        <v>0</v>
      </c>
      <c r="CY33" s="11">
        <v>1</v>
      </c>
      <c r="CZ33" s="11">
        <v>1</v>
      </c>
      <c r="DA33" s="11">
        <v>0.5</v>
      </c>
      <c r="DB33" s="11">
        <v>2</v>
      </c>
      <c r="DC33" s="11">
        <v>2</v>
      </c>
      <c r="DD33" s="11">
        <v>3.5</v>
      </c>
      <c r="DE33" s="11">
        <v>1</v>
      </c>
      <c r="DF33" s="11">
        <v>1.5</v>
      </c>
      <c r="DG33" s="11">
        <v>2.5</v>
      </c>
      <c r="DH33" s="11">
        <v>5</v>
      </c>
      <c r="DI33" s="11">
        <v>4.5</v>
      </c>
      <c r="DJ33" s="11">
        <v>5.5</v>
      </c>
      <c r="DK33" s="11">
        <v>7.5</v>
      </c>
      <c r="DL33" s="11">
        <v>12</v>
      </c>
      <c r="DM33" s="11">
        <v>7.5</v>
      </c>
      <c r="DN33" s="11">
        <v>10</v>
      </c>
      <c r="DO33" s="11">
        <v>10</v>
      </c>
      <c r="DP33" s="11">
        <v>8.5</v>
      </c>
      <c r="DQ33" s="11">
        <v>17.5</v>
      </c>
      <c r="DR33" s="11">
        <v>15.5</v>
      </c>
      <c r="DS33" s="11">
        <v>12.5</v>
      </c>
      <c r="DT33" s="11">
        <v>13</v>
      </c>
      <c r="DU33" s="11">
        <v>13</v>
      </c>
      <c r="DV33" s="11">
        <v>11.5</v>
      </c>
      <c r="DW33" s="11">
        <v>10</v>
      </c>
      <c r="DX33" s="11">
        <v>10</v>
      </c>
      <c r="DY33" s="11">
        <v>9.5</v>
      </c>
      <c r="DZ33" s="11">
        <v>10</v>
      </c>
      <c r="EA33" s="11">
        <v>2.5</v>
      </c>
      <c r="EB33" s="11">
        <v>4.5</v>
      </c>
      <c r="EC33" s="11">
        <v>4.5</v>
      </c>
      <c r="ED33" s="11">
        <v>2.5</v>
      </c>
      <c r="EE33" s="11">
        <v>1.5</v>
      </c>
      <c r="EF33" s="11">
        <v>1.5</v>
      </c>
      <c r="EG33" s="11">
        <v>3</v>
      </c>
      <c r="EH33" s="11">
        <v>2.5</v>
      </c>
      <c r="EI33" s="11">
        <v>1.5</v>
      </c>
      <c r="EJ33" s="11">
        <v>1.5</v>
      </c>
      <c r="EK33" s="11">
        <v>2</v>
      </c>
      <c r="EL33" s="11">
        <v>1</v>
      </c>
      <c r="EM33" s="11">
        <v>2</v>
      </c>
      <c r="EN33" s="11">
        <v>3.5</v>
      </c>
      <c r="EO33" s="11">
        <v>2</v>
      </c>
      <c r="EP33" s="11">
        <v>2</v>
      </c>
      <c r="EQ33" s="11">
        <v>2.5</v>
      </c>
      <c r="ER33" s="11">
        <v>2.5</v>
      </c>
      <c r="ES33" s="11">
        <v>4</v>
      </c>
      <c r="ET33" s="11">
        <v>3.5</v>
      </c>
      <c r="EU33" s="11">
        <v>3.5</v>
      </c>
      <c r="EV33" s="11">
        <v>3.5</v>
      </c>
      <c r="EW33" s="11">
        <v>4</v>
      </c>
      <c r="EX33" s="11">
        <v>4.5</v>
      </c>
      <c r="EY33" s="11">
        <v>3.5</v>
      </c>
      <c r="EZ33" s="11">
        <v>2.5</v>
      </c>
      <c r="FA33" s="11">
        <v>3.5</v>
      </c>
      <c r="FB33" s="11">
        <v>4.5</v>
      </c>
      <c r="FC33" s="11">
        <v>4.5</v>
      </c>
      <c r="FD33" s="11">
        <v>4</v>
      </c>
      <c r="FE33" s="11">
        <v>3.5</v>
      </c>
      <c r="FF33" s="11">
        <v>4</v>
      </c>
      <c r="FG33" s="11">
        <v>5</v>
      </c>
      <c r="FH33" s="11">
        <v>6</v>
      </c>
      <c r="FI33" s="11">
        <v>3.5</v>
      </c>
      <c r="FJ33" s="11">
        <v>4</v>
      </c>
      <c r="FK33" s="11">
        <v>5.5</v>
      </c>
      <c r="FL33" s="11">
        <v>5.5</v>
      </c>
      <c r="FM33" s="11">
        <v>5</v>
      </c>
      <c r="FN33" s="11">
        <v>5</v>
      </c>
      <c r="FO33" s="11">
        <v>5</v>
      </c>
      <c r="FP33" s="11">
        <v>4</v>
      </c>
      <c r="FQ33" s="11">
        <v>0</v>
      </c>
      <c r="FR33" s="11">
        <v>0</v>
      </c>
      <c r="FS33" s="11">
        <v>0</v>
      </c>
      <c r="FT33" s="11">
        <v>1.5</v>
      </c>
      <c r="FU33" s="11">
        <v>1.5</v>
      </c>
      <c r="FV33" s="11">
        <v>1</v>
      </c>
      <c r="FW33" s="11">
        <v>2</v>
      </c>
      <c r="FX33" s="11">
        <v>1</v>
      </c>
      <c r="FY33" s="11">
        <v>1</v>
      </c>
      <c r="FZ33" s="11">
        <v>1.5</v>
      </c>
      <c r="GA33" s="11">
        <v>1.5</v>
      </c>
      <c r="GB33" s="11">
        <v>1</v>
      </c>
      <c r="GC33" s="11">
        <v>2</v>
      </c>
      <c r="GD33" s="11">
        <v>2</v>
      </c>
      <c r="GE33" s="11">
        <v>1.5</v>
      </c>
      <c r="GF33" s="11">
        <v>1</v>
      </c>
      <c r="GG33" s="11">
        <v>1</v>
      </c>
      <c r="GH33" s="11">
        <v>1</v>
      </c>
      <c r="GI33" s="11">
        <v>2</v>
      </c>
      <c r="GJ33" s="11">
        <v>3</v>
      </c>
      <c r="GK33" s="11">
        <v>4</v>
      </c>
      <c r="GL33" s="11">
        <v>5</v>
      </c>
      <c r="GM33" s="11">
        <v>6</v>
      </c>
      <c r="GN33" s="11">
        <v>6</v>
      </c>
      <c r="GO33" s="11">
        <v>7.5</v>
      </c>
      <c r="GP33" s="11">
        <v>6.5</v>
      </c>
      <c r="GQ33" s="11">
        <v>5</v>
      </c>
      <c r="GR33" s="11">
        <v>6</v>
      </c>
      <c r="GS33" s="11">
        <v>5</v>
      </c>
      <c r="GT33" s="11">
        <v>3</v>
      </c>
      <c r="GU33" s="11">
        <v>6</v>
      </c>
      <c r="GV33" s="11">
        <v>5.5</v>
      </c>
      <c r="GW33" s="11">
        <v>5</v>
      </c>
      <c r="GX33" s="11">
        <v>5</v>
      </c>
      <c r="GY33" s="11">
        <v>5</v>
      </c>
      <c r="GZ33" s="11">
        <v>5</v>
      </c>
      <c r="HA33" s="11">
        <v>5</v>
      </c>
      <c r="HB33" s="11">
        <v>5</v>
      </c>
      <c r="HC33" s="11">
        <v>5</v>
      </c>
      <c r="HD33" s="11">
        <v>5</v>
      </c>
      <c r="HE33" s="11">
        <v>5</v>
      </c>
      <c r="HF33" s="11">
        <v>6</v>
      </c>
      <c r="HG33" s="11">
        <v>6</v>
      </c>
      <c r="HH33" s="11">
        <v>6</v>
      </c>
      <c r="HI33" s="11">
        <v>2.5</v>
      </c>
      <c r="HJ33" s="11">
        <v>5</v>
      </c>
      <c r="HK33" s="11">
        <v>8.5</v>
      </c>
      <c r="HL33" s="11">
        <v>7</v>
      </c>
      <c r="HM33" s="11">
        <v>6.5</v>
      </c>
      <c r="HN33" s="11">
        <v>7.5</v>
      </c>
      <c r="HO33" s="11">
        <v>7.5</v>
      </c>
      <c r="HP33" s="11">
        <v>5.5</v>
      </c>
      <c r="HQ33" s="11">
        <v>5.5</v>
      </c>
      <c r="HR33" s="11">
        <v>6</v>
      </c>
      <c r="HS33" s="11">
        <v>6</v>
      </c>
      <c r="HT33" s="11">
        <v>2.5</v>
      </c>
      <c r="HU33" s="11">
        <v>4.5</v>
      </c>
      <c r="HV33" s="11">
        <v>1.5</v>
      </c>
      <c r="HW33" s="11">
        <v>0.5</v>
      </c>
      <c r="HX33" s="11">
        <v>6.5</v>
      </c>
      <c r="HY33" s="11">
        <v>7.5</v>
      </c>
      <c r="HZ33" s="11">
        <v>8.5</v>
      </c>
      <c r="IA33" s="11">
        <v>5.5</v>
      </c>
      <c r="IB33" s="11">
        <v>5.5</v>
      </c>
      <c r="IC33" s="11">
        <v>5</v>
      </c>
      <c r="ID33" s="11">
        <v>6</v>
      </c>
      <c r="IE33" s="11">
        <v>5</v>
      </c>
      <c r="IF33" s="11">
        <v>8</v>
      </c>
      <c r="IG33" s="11">
        <v>4</v>
      </c>
      <c r="IH33" s="11">
        <v>3.5</v>
      </c>
      <c r="II33" s="61">
        <v>5</v>
      </c>
      <c r="IJ33" s="61">
        <v>7</v>
      </c>
      <c r="IK33" s="61">
        <v>5</v>
      </c>
      <c r="IL33" s="61">
        <v>1</v>
      </c>
      <c r="IM33" s="61">
        <v>4.5</v>
      </c>
      <c r="IN33" s="61">
        <v>4.5</v>
      </c>
      <c r="IO33" s="61">
        <v>5</v>
      </c>
      <c r="IP33" s="61">
        <v>5</v>
      </c>
      <c r="IQ33" s="61">
        <v>5</v>
      </c>
      <c r="IR33" s="348">
        <f>AVERAGE([1]CongestionIndex!$C$135:$D$135)</f>
        <v>1.5</v>
      </c>
      <c r="IS33" s="61">
        <v>4.5</v>
      </c>
      <c r="IT33" s="61">
        <v>1.5</v>
      </c>
      <c r="IU33" s="61">
        <v>1.5</v>
      </c>
      <c r="IV33" s="61">
        <v>1.5</v>
      </c>
      <c r="IW33" s="61">
        <v>1.5</v>
      </c>
      <c r="IX33" s="61">
        <v>1.5</v>
      </c>
      <c r="IY33" s="61">
        <v>1.5</v>
      </c>
      <c r="IZ33" s="61">
        <v>10</v>
      </c>
      <c r="JA33" s="61">
        <v>10</v>
      </c>
      <c r="JB33" s="61">
        <v>12.5</v>
      </c>
      <c r="JC33" s="61">
        <v>7.5</v>
      </c>
      <c r="JD33" s="61">
        <v>10.5</v>
      </c>
      <c r="JE33" s="61">
        <v>7.5</v>
      </c>
      <c r="JF33" s="61">
        <v>7.5</v>
      </c>
      <c r="JG33" s="61">
        <v>8.5</v>
      </c>
      <c r="JH33" s="61">
        <v>7</v>
      </c>
      <c r="JI33" s="61">
        <v>6.5</v>
      </c>
      <c r="JJ33" s="61">
        <v>8</v>
      </c>
      <c r="JK33" s="61">
        <v>7.5</v>
      </c>
      <c r="JL33" s="61">
        <v>2.5</v>
      </c>
      <c r="JM33" s="61">
        <v>2.5</v>
      </c>
      <c r="JN33" s="61">
        <v>2.5</v>
      </c>
      <c r="JO33" s="61">
        <v>2.5</v>
      </c>
      <c r="JP33" s="61">
        <v>5</v>
      </c>
      <c r="JQ33" s="61">
        <f>AVERAGE(CongestionIndex!$C$135:$D$135)</f>
        <v>6</v>
      </c>
      <c r="JR33" s="149"/>
      <c r="JS33" s="156"/>
      <c r="JT33" s="158"/>
    </row>
    <row r="34" spans="1:280" s="61" customFormat="1" ht="13.5">
      <c r="A34" s="60" t="s">
        <v>66</v>
      </c>
      <c r="B34" s="11">
        <v>0</v>
      </c>
      <c r="C34" s="11">
        <v>0</v>
      </c>
      <c r="D34" s="11">
        <v>0</v>
      </c>
      <c r="E34" s="11">
        <v>0</v>
      </c>
      <c r="F34" s="11">
        <v>0</v>
      </c>
      <c r="G34" s="11">
        <v>0</v>
      </c>
      <c r="H34" s="11">
        <v>0</v>
      </c>
      <c r="I34" s="11">
        <v>0</v>
      </c>
      <c r="J34" s="11">
        <v>0</v>
      </c>
      <c r="K34" s="11">
        <v>0</v>
      </c>
      <c r="L34" s="11">
        <v>0</v>
      </c>
      <c r="M34" s="11">
        <v>0</v>
      </c>
      <c r="N34" s="11">
        <v>0</v>
      </c>
      <c r="O34" s="11">
        <v>0</v>
      </c>
      <c r="P34" s="11">
        <v>0</v>
      </c>
      <c r="Q34" s="11">
        <v>0</v>
      </c>
      <c r="R34" s="11">
        <v>0</v>
      </c>
      <c r="S34" s="11">
        <v>0</v>
      </c>
      <c r="T34" s="11">
        <v>0</v>
      </c>
      <c r="U34" s="11">
        <v>0</v>
      </c>
      <c r="V34" s="11">
        <v>0</v>
      </c>
      <c r="W34" s="11">
        <v>0</v>
      </c>
      <c r="X34" s="11">
        <v>0</v>
      </c>
      <c r="Y34" s="11">
        <v>0</v>
      </c>
      <c r="Z34" s="11">
        <v>0</v>
      </c>
      <c r="AA34" s="11">
        <v>0</v>
      </c>
      <c r="AB34" s="11">
        <v>0</v>
      </c>
      <c r="AC34" s="11">
        <v>0</v>
      </c>
      <c r="AD34" s="11">
        <v>0</v>
      </c>
      <c r="AE34" s="11">
        <v>0</v>
      </c>
      <c r="AF34" s="11">
        <v>0</v>
      </c>
      <c r="AG34" s="11">
        <v>0</v>
      </c>
      <c r="AH34" s="11">
        <v>0</v>
      </c>
      <c r="AI34" s="11">
        <v>0</v>
      </c>
      <c r="AJ34" s="11">
        <v>0</v>
      </c>
      <c r="AK34" s="11">
        <v>0</v>
      </c>
      <c r="AL34" s="11">
        <v>0</v>
      </c>
      <c r="AM34" s="11">
        <v>0</v>
      </c>
      <c r="AN34" s="11">
        <v>0</v>
      </c>
      <c r="AO34" s="11">
        <v>0</v>
      </c>
      <c r="AP34" s="11">
        <v>0</v>
      </c>
      <c r="AQ34" s="11">
        <v>0</v>
      </c>
      <c r="AR34" s="11">
        <v>0</v>
      </c>
      <c r="AS34" s="11">
        <v>0</v>
      </c>
      <c r="AT34" s="11">
        <v>0</v>
      </c>
      <c r="AU34" s="11">
        <v>0</v>
      </c>
      <c r="AV34" s="11">
        <v>0</v>
      </c>
      <c r="AW34" s="11">
        <v>0</v>
      </c>
      <c r="AX34" s="11">
        <v>0</v>
      </c>
      <c r="AY34" s="11">
        <v>0</v>
      </c>
      <c r="AZ34" s="11">
        <v>0</v>
      </c>
      <c r="BA34" s="11">
        <v>0</v>
      </c>
      <c r="BB34" s="11" t="s">
        <v>622</v>
      </c>
      <c r="BC34" s="11">
        <v>0</v>
      </c>
      <c r="BD34" s="11">
        <v>0</v>
      </c>
      <c r="BE34" s="11">
        <v>0</v>
      </c>
      <c r="BF34" s="11">
        <v>0</v>
      </c>
      <c r="BG34" s="11">
        <v>0</v>
      </c>
      <c r="BH34" s="11">
        <v>0</v>
      </c>
      <c r="BI34" s="11">
        <v>0</v>
      </c>
      <c r="BJ34" s="11">
        <v>0</v>
      </c>
      <c r="BK34" s="11">
        <v>0</v>
      </c>
      <c r="BL34" s="11">
        <v>0</v>
      </c>
      <c r="BM34" s="11">
        <v>0</v>
      </c>
      <c r="BN34" s="11">
        <v>0</v>
      </c>
      <c r="BO34" s="11">
        <v>0</v>
      </c>
      <c r="BP34" s="11">
        <v>0</v>
      </c>
      <c r="BQ34" s="11">
        <v>0</v>
      </c>
      <c r="BR34" s="11">
        <v>0</v>
      </c>
      <c r="BS34" s="11">
        <v>0</v>
      </c>
      <c r="BT34" s="11">
        <v>0</v>
      </c>
      <c r="BU34" s="11">
        <v>0</v>
      </c>
      <c r="BV34" s="11">
        <v>0</v>
      </c>
      <c r="BW34" s="11">
        <v>3</v>
      </c>
      <c r="BX34" s="11">
        <v>0</v>
      </c>
      <c r="BY34" s="11">
        <v>0</v>
      </c>
      <c r="BZ34" s="11">
        <v>0</v>
      </c>
      <c r="CA34" s="11">
        <v>2.5</v>
      </c>
      <c r="CB34" s="11">
        <v>1</v>
      </c>
      <c r="CC34" s="11">
        <v>0</v>
      </c>
      <c r="CD34" s="11">
        <v>2</v>
      </c>
      <c r="CE34" s="11">
        <v>0</v>
      </c>
      <c r="CF34" s="11">
        <v>1</v>
      </c>
      <c r="CG34" s="11">
        <v>0</v>
      </c>
      <c r="CH34" s="11">
        <v>0</v>
      </c>
      <c r="CI34" s="11">
        <v>1.5</v>
      </c>
      <c r="CJ34" s="11">
        <v>0.5</v>
      </c>
      <c r="CK34" s="11">
        <v>0</v>
      </c>
      <c r="CL34" s="11">
        <v>0</v>
      </c>
      <c r="CM34" s="11">
        <v>0</v>
      </c>
      <c r="CN34" s="11">
        <v>0</v>
      </c>
      <c r="CO34" s="11">
        <v>0</v>
      </c>
      <c r="CP34" s="11">
        <v>0</v>
      </c>
      <c r="CQ34" s="11">
        <v>0</v>
      </c>
      <c r="CR34" s="11">
        <v>0</v>
      </c>
      <c r="CS34" s="11">
        <v>0</v>
      </c>
      <c r="CT34" s="11">
        <v>0</v>
      </c>
      <c r="CU34" s="11">
        <v>0</v>
      </c>
      <c r="CV34" s="11">
        <v>0</v>
      </c>
      <c r="CW34" s="11">
        <v>0</v>
      </c>
      <c r="CX34" s="11">
        <v>0</v>
      </c>
      <c r="CY34" s="11">
        <v>0</v>
      </c>
      <c r="CZ34" s="11">
        <v>0</v>
      </c>
      <c r="DA34" s="11">
        <v>0</v>
      </c>
      <c r="DB34" s="11">
        <v>0</v>
      </c>
      <c r="DC34" s="11">
        <v>0</v>
      </c>
      <c r="DD34" s="11">
        <v>0</v>
      </c>
      <c r="DE34" s="11">
        <v>0</v>
      </c>
      <c r="DF34" s="11">
        <v>0</v>
      </c>
      <c r="DG34" s="11">
        <v>0</v>
      </c>
      <c r="DH34" s="11">
        <v>0</v>
      </c>
      <c r="DI34" s="11">
        <v>0</v>
      </c>
      <c r="DJ34" s="11">
        <v>0</v>
      </c>
      <c r="DK34" s="11">
        <v>0</v>
      </c>
      <c r="DL34" s="11">
        <v>0</v>
      </c>
      <c r="DM34" s="11">
        <v>0</v>
      </c>
      <c r="DN34" s="11">
        <v>0</v>
      </c>
      <c r="DO34" s="11">
        <v>0</v>
      </c>
      <c r="DP34" s="11">
        <v>0</v>
      </c>
      <c r="DQ34" s="11">
        <v>0</v>
      </c>
      <c r="DR34" s="11">
        <v>0</v>
      </c>
      <c r="DS34" s="11">
        <v>0</v>
      </c>
      <c r="DT34" s="11">
        <v>0</v>
      </c>
      <c r="DU34" s="11">
        <v>0</v>
      </c>
      <c r="DV34" s="11">
        <v>0</v>
      </c>
      <c r="DW34" s="11">
        <v>0</v>
      </c>
      <c r="DX34" s="11">
        <v>0</v>
      </c>
      <c r="DY34" s="11">
        <v>0</v>
      </c>
      <c r="DZ34" s="11">
        <v>0</v>
      </c>
      <c r="EA34" s="11">
        <v>0</v>
      </c>
      <c r="EB34" s="11">
        <v>0</v>
      </c>
      <c r="EC34" s="11">
        <v>0</v>
      </c>
      <c r="ED34" s="11">
        <v>0</v>
      </c>
      <c r="EE34" s="11">
        <v>0</v>
      </c>
      <c r="EF34" s="11">
        <v>0</v>
      </c>
      <c r="EG34" s="11">
        <v>0</v>
      </c>
      <c r="EH34" s="11">
        <v>0</v>
      </c>
      <c r="EI34" s="11">
        <v>0</v>
      </c>
      <c r="EJ34" s="11">
        <v>0</v>
      </c>
      <c r="EK34" s="11">
        <v>0</v>
      </c>
      <c r="EL34" s="11">
        <v>0</v>
      </c>
      <c r="EM34" s="11">
        <v>0</v>
      </c>
      <c r="EN34" s="11">
        <v>0</v>
      </c>
      <c r="EO34" s="11">
        <v>0</v>
      </c>
      <c r="EP34" s="11">
        <v>0</v>
      </c>
      <c r="EQ34" s="11">
        <v>0</v>
      </c>
      <c r="ER34" s="11">
        <v>0</v>
      </c>
      <c r="ES34" s="11">
        <v>0</v>
      </c>
      <c r="ET34" s="11">
        <v>0</v>
      </c>
      <c r="EU34" s="11">
        <v>0</v>
      </c>
      <c r="EV34" s="11">
        <v>0</v>
      </c>
      <c r="EW34" s="11">
        <v>0</v>
      </c>
      <c r="EX34" s="11">
        <v>0</v>
      </c>
      <c r="EY34" s="11">
        <v>0</v>
      </c>
      <c r="EZ34" s="11">
        <v>0</v>
      </c>
      <c r="FA34" s="11">
        <v>0</v>
      </c>
      <c r="FB34" s="11">
        <v>0</v>
      </c>
      <c r="FC34" s="11">
        <v>0</v>
      </c>
      <c r="FD34" s="11">
        <v>0</v>
      </c>
      <c r="FE34" s="11">
        <v>0</v>
      </c>
      <c r="FF34" s="11">
        <v>0</v>
      </c>
      <c r="FG34" s="11">
        <v>0</v>
      </c>
      <c r="FH34" s="11">
        <v>0</v>
      </c>
      <c r="FI34" s="11">
        <v>0</v>
      </c>
      <c r="FJ34" s="11">
        <v>0</v>
      </c>
      <c r="FK34" s="11">
        <v>0</v>
      </c>
      <c r="FL34" s="11">
        <v>0</v>
      </c>
      <c r="FM34" s="11">
        <v>0</v>
      </c>
      <c r="FN34" s="11">
        <v>0</v>
      </c>
      <c r="FO34" s="11">
        <v>0</v>
      </c>
      <c r="FP34" s="11">
        <v>0</v>
      </c>
      <c r="FQ34" s="11">
        <v>0</v>
      </c>
      <c r="FR34" s="11">
        <v>0</v>
      </c>
      <c r="FS34" s="11">
        <v>0</v>
      </c>
      <c r="FT34" s="11">
        <v>0</v>
      </c>
      <c r="FU34" s="11">
        <v>0</v>
      </c>
      <c r="FV34" s="11">
        <v>0</v>
      </c>
      <c r="FW34" s="11">
        <v>0</v>
      </c>
      <c r="FX34" s="11">
        <v>0</v>
      </c>
      <c r="FY34" s="11">
        <v>0</v>
      </c>
      <c r="FZ34" s="11">
        <v>0</v>
      </c>
      <c r="GA34" s="11">
        <v>0</v>
      </c>
      <c r="GB34" s="11">
        <v>0</v>
      </c>
      <c r="GC34" s="11">
        <v>0</v>
      </c>
      <c r="GD34" s="11">
        <v>0</v>
      </c>
      <c r="GE34" s="11">
        <v>0</v>
      </c>
      <c r="GF34" s="11">
        <v>0</v>
      </c>
      <c r="GG34" s="11">
        <v>0</v>
      </c>
      <c r="GH34" s="11">
        <v>0</v>
      </c>
      <c r="GI34" s="11">
        <v>0</v>
      </c>
      <c r="GJ34" s="11">
        <v>0</v>
      </c>
      <c r="GK34" s="11">
        <v>0</v>
      </c>
      <c r="GL34" s="11">
        <v>0</v>
      </c>
      <c r="GM34" s="11">
        <v>0</v>
      </c>
      <c r="GN34" s="11">
        <v>0</v>
      </c>
      <c r="GO34" s="11">
        <v>0</v>
      </c>
      <c r="GP34" s="11">
        <v>0</v>
      </c>
      <c r="GQ34" s="11">
        <v>0</v>
      </c>
      <c r="GR34" s="11">
        <v>0</v>
      </c>
      <c r="GS34" s="11">
        <v>0</v>
      </c>
      <c r="GT34" s="11">
        <v>0</v>
      </c>
      <c r="GU34" s="11">
        <v>0</v>
      </c>
      <c r="GV34" s="11">
        <v>0</v>
      </c>
      <c r="GW34" s="11">
        <v>0</v>
      </c>
      <c r="GX34" s="11">
        <v>0</v>
      </c>
      <c r="GY34" s="11">
        <v>0</v>
      </c>
      <c r="GZ34" s="11">
        <v>0</v>
      </c>
      <c r="HA34" s="11">
        <v>0</v>
      </c>
      <c r="HB34" s="11">
        <v>0</v>
      </c>
      <c r="HC34" s="11">
        <v>0</v>
      </c>
      <c r="HD34" s="11">
        <v>0</v>
      </c>
      <c r="HE34" s="11">
        <v>0</v>
      </c>
      <c r="HF34" s="11">
        <v>0</v>
      </c>
      <c r="HG34" s="11">
        <v>0</v>
      </c>
      <c r="HH34" s="11">
        <v>0</v>
      </c>
      <c r="HI34" s="11">
        <v>0</v>
      </c>
      <c r="HJ34" s="11">
        <v>0</v>
      </c>
      <c r="HK34" s="11">
        <v>0</v>
      </c>
      <c r="HL34" s="11">
        <v>0</v>
      </c>
      <c r="HM34" s="11">
        <v>0</v>
      </c>
      <c r="HN34" s="11">
        <v>0</v>
      </c>
      <c r="HO34" s="11">
        <v>0</v>
      </c>
      <c r="HP34" s="11">
        <v>0</v>
      </c>
      <c r="HQ34" s="11">
        <v>0</v>
      </c>
      <c r="HR34" s="11">
        <v>0</v>
      </c>
      <c r="HS34" s="11">
        <v>0</v>
      </c>
      <c r="HT34" s="11">
        <v>0</v>
      </c>
      <c r="HU34" s="11">
        <v>0</v>
      </c>
      <c r="HV34" s="11">
        <v>0</v>
      </c>
      <c r="HW34" s="11">
        <v>0</v>
      </c>
      <c r="HX34" s="11">
        <v>0</v>
      </c>
      <c r="HY34" s="11">
        <v>0</v>
      </c>
      <c r="HZ34" s="11">
        <v>0</v>
      </c>
      <c r="IA34" s="11">
        <v>0</v>
      </c>
      <c r="IB34" s="11">
        <v>0</v>
      </c>
      <c r="IC34" s="11">
        <v>0</v>
      </c>
      <c r="ID34" s="11">
        <v>5</v>
      </c>
      <c r="IE34" s="11">
        <v>5</v>
      </c>
      <c r="IF34" s="11">
        <v>5</v>
      </c>
      <c r="IG34" s="11">
        <v>4</v>
      </c>
      <c r="IH34" s="11">
        <v>4</v>
      </c>
      <c r="II34" s="61">
        <v>5</v>
      </c>
      <c r="IJ34" s="61">
        <v>5</v>
      </c>
      <c r="IK34" s="61">
        <v>5</v>
      </c>
      <c r="IL34" s="61">
        <v>1</v>
      </c>
      <c r="IM34" s="61">
        <v>4.5</v>
      </c>
      <c r="IN34" s="61">
        <v>4.5</v>
      </c>
      <c r="IO34" s="61">
        <v>0</v>
      </c>
      <c r="IP34" s="61">
        <v>0</v>
      </c>
      <c r="IQ34" s="61">
        <v>1.5</v>
      </c>
      <c r="IR34" s="348">
        <f>AVERAGE([1]CongestionIndex!$C$136:$D$136)</f>
        <v>1.5</v>
      </c>
      <c r="IS34" s="61">
        <v>1.5</v>
      </c>
      <c r="IT34" s="61">
        <v>1.5</v>
      </c>
      <c r="IU34" s="61">
        <v>1.5</v>
      </c>
      <c r="IV34" s="61">
        <v>1.5</v>
      </c>
      <c r="IW34" s="61">
        <v>1.5</v>
      </c>
      <c r="IX34" s="61">
        <v>1.5</v>
      </c>
      <c r="IY34" s="61">
        <v>1.5</v>
      </c>
      <c r="IZ34" s="61">
        <v>10</v>
      </c>
      <c r="JA34" s="61">
        <v>11</v>
      </c>
      <c r="JB34" s="61">
        <v>12.5</v>
      </c>
      <c r="JC34" s="61">
        <v>7.5</v>
      </c>
      <c r="JD34" s="61">
        <v>10.5</v>
      </c>
      <c r="JE34" s="61">
        <v>7.5</v>
      </c>
      <c r="JF34" s="61">
        <v>7.5</v>
      </c>
      <c r="JG34" s="61">
        <v>8.5</v>
      </c>
      <c r="JH34" s="61">
        <v>7</v>
      </c>
      <c r="JI34" s="61">
        <v>6.5</v>
      </c>
      <c r="JJ34" s="61">
        <v>8</v>
      </c>
      <c r="JK34" s="61">
        <v>7.5</v>
      </c>
      <c r="JL34" s="61">
        <v>2</v>
      </c>
      <c r="JM34" s="61">
        <v>2</v>
      </c>
      <c r="JN34" s="61">
        <v>2</v>
      </c>
      <c r="JO34" s="61">
        <v>2</v>
      </c>
      <c r="JP34" s="61">
        <v>2</v>
      </c>
      <c r="JQ34" s="61">
        <f>AVERAGE(CongestionIndex!$C$136:$D$136)</f>
        <v>2</v>
      </c>
      <c r="JR34" s="149"/>
      <c r="JS34" s="156"/>
      <c r="JT34" s="158"/>
    </row>
    <row r="35" spans="1:280" s="61" customFormat="1" ht="13.5">
      <c r="A35" s="60" t="s">
        <v>68</v>
      </c>
      <c r="B35" s="11">
        <v>0</v>
      </c>
      <c r="C35" s="11">
        <v>0</v>
      </c>
      <c r="D35" s="11">
        <v>0</v>
      </c>
      <c r="E35" s="11">
        <v>0</v>
      </c>
      <c r="F35" s="11">
        <v>0</v>
      </c>
      <c r="G35" s="11">
        <v>0</v>
      </c>
      <c r="H35" s="11">
        <v>0</v>
      </c>
      <c r="I35" s="11">
        <v>0</v>
      </c>
      <c r="J35" s="11">
        <v>0</v>
      </c>
      <c r="K35" s="11">
        <v>0</v>
      </c>
      <c r="L35" s="11">
        <v>0</v>
      </c>
      <c r="M35" s="11">
        <v>0</v>
      </c>
      <c r="N35" s="11">
        <v>0</v>
      </c>
      <c r="O35" s="11">
        <v>0</v>
      </c>
      <c r="P35" s="11">
        <v>0</v>
      </c>
      <c r="Q35" s="11">
        <v>1</v>
      </c>
      <c r="R35" s="11">
        <v>0</v>
      </c>
      <c r="S35" s="11">
        <v>0</v>
      </c>
      <c r="T35" s="11">
        <v>1</v>
      </c>
      <c r="U35" s="11">
        <v>1</v>
      </c>
      <c r="V35" s="11">
        <v>0.5</v>
      </c>
      <c r="W35" s="11">
        <v>0</v>
      </c>
      <c r="X35" s="11">
        <v>0</v>
      </c>
      <c r="Y35" s="11">
        <v>0.5</v>
      </c>
      <c r="Z35" s="11">
        <v>1</v>
      </c>
      <c r="AA35" s="11">
        <v>0</v>
      </c>
      <c r="AB35" s="11">
        <v>0</v>
      </c>
      <c r="AC35" s="11">
        <v>0</v>
      </c>
      <c r="AD35" s="11">
        <v>0</v>
      </c>
      <c r="AE35" s="11">
        <v>0</v>
      </c>
      <c r="AF35" s="11">
        <v>0.5</v>
      </c>
      <c r="AG35" s="11">
        <v>0.5</v>
      </c>
      <c r="AH35" s="11">
        <v>0</v>
      </c>
      <c r="AI35" s="11">
        <v>0.5</v>
      </c>
      <c r="AJ35" s="11">
        <v>0</v>
      </c>
      <c r="AK35" s="11">
        <v>1</v>
      </c>
      <c r="AL35" s="11">
        <v>3</v>
      </c>
      <c r="AM35" s="11">
        <v>1</v>
      </c>
      <c r="AN35" s="11">
        <v>0</v>
      </c>
      <c r="AO35" s="11">
        <v>0</v>
      </c>
      <c r="AP35" s="11">
        <v>1</v>
      </c>
      <c r="AQ35" s="11">
        <v>1.5</v>
      </c>
      <c r="AR35" s="11">
        <v>2.5</v>
      </c>
      <c r="AS35" s="11">
        <v>1</v>
      </c>
      <c r="AT35" s="11">
        <v>3</v>
      </c>
      <c r="AU35" s="11">
        <v>3</v>
      </c>
      <c r="AV35" s="11">
        <v>1</v>
      </c>
      <c r="AW35" s="11">
        <v>1</v>
      </c>
      <c r="AX35" s="11">
        <v>1</v>
      </c>
      <c r="AY35" s="11">
        <v>2.5</v>
      </c>
      <c r="AZ35" s="11">
        <v>0</v>
      </c>
      <c r="BA35" s="11">
        <v>2.5</v>
      </c>
      <c r="BB35" s="11" t="s">
        <v>622</v>
      </c>
      <c r="BC35" s="11">
        <v>2</v>
      </c>
      <c r="BD35" s="11">
        <v>0</v>
      </c>
      <c r="BE35" s="11">
        <v>0</v>
      </c>
      <c r="BF35" s="11">
        <v>0</v>
      </c>
      <c r="BG35" s="11">
        <v>0</v>
      </c>
      <c r="BH35" s="11">
        <v>1.5</v>
      </c>
      <c r="BI35" s="11">
        <v>0</v>
      </c>
      <c r="BJ35" s="11">
        <v>0</v>
      </c>
      <c r="BK35" s="11">
        <v>0</v>
      </c>
      <c r="BL35" s="11">
        <v>0</v>
      </c>
      <c r="BM35" s="11">
        <v>0</v>
      </c>
      <c r="BN35" s="11">
        <v>0</v>
      </c>
      <c r="BO35" s="11">
        <v>0</v>
      </c>
      <c r="BP35" s="11">
        <v>0</v>
      </c>
      <c r="BQ35" s="11">
        <v>2.5</v>
      </c>
      <c r="BR35" s="11">
        <v>3.5</v>
      </c>
      <c r="BS35" s="11">
        <v>4</v>
      </c>
      <c r="BT35" s="11">
        <v>4</v>
      </c>
      <c r="BU35" s="11">
        <v>2</v>
      </c>
      <c r="BV35" s="11">
        <v>1.5</v>
      </c>
      <c r="BW35" s="11">
        <v>4</v>
      </c>
      <c r="BX35" s="11">
        <v>4.5</v>
      </c>
      <c r="BY35" s="11">
        <v>3</v>
      </c>
      <c r="BZ35" s="11">
        <v>0.5</v>
      </c>
      <c r="CA35" s="11">
        <v>3.5</v>
      </c>
      <c r="CB35" s="11">
        <v>2</v>
      </c>
      <c r="CC35" s="11">
        <v>0.5</v>
      </c>
      <c r="CD35" s="11">
        <v>2.5</v>
      </c>
      <c r="CE35" s="11">
        <v>3.5</v>
      </c>
      <c r="CF35" s="11">
        <v>0</v>
      </c>
      <c r="CG35" s="11">
        <v>4.5</v>
      </c>
      <c r="CH35" s="11">
        <v>5.5</v>
      </c>
      <c r="CI35" s="11">
        <v>5.5</v>
      </c>
      <c r="CJ35" s="11">
        <v>1.5</v>
      </c>
      <c r="CK35" s="11">
        <v>4.5</v>
      </c>
      <c r="CL35" s="11">
        <v>3</v>
      </c>
      <c r="CM35" s="11">
        <v>4</v>
      </c>
      <c r="CN35" s="11">
        <v>3</v>
      </c>
      <c r="CO35" s="11">
        <v>2.5</v>
      </c>
      <c r="CP35" s="11">
        <v>2</v>
      </c>
      <c r="CQ35" s="11">
        <v>2.5</v>
      </c>
      <c r="CR35" s="11">
        <v>1</v>
      </c>
      <c r="CS35" s="11">
        <v>2</v>
      </c>
      <c r="CT35" s="11">
        <v>4</v>
      </c>
      <c r="CU35" s="11">
        <v>7.5</v>
      </c>
      <c r="CV35" s="11">
        <v>3.5</v>
      </c>
      <c r="CW35" s="11">
        <v>0</v>
      </c>
      <c r="CX35" s="11">
        <v>1.5</v>
      </c>
      <c r="CY35" s="11">
        <v>1.5</v>
      </c>
      <c r="CZ35" s="11">
        <v>5</v>
      </c>
      <c r="DA35" s="11">
        <v>0</v>
      </c>
      <c r="DB35" s="11">
        <v>2</v>
      </c>
      <c r="DC35" s="11">
        <v>0.5</v>
      </c>
      <c r="DD35" s="11">
        <v>1</v>
      </c>
      <c r="DE35" s="11">
        <v>4</v>
      </c>
      <c r="DF35" s="11">
        <v>3.5</v>
      </c>
      <c r="DG35" s="11">
        <v>1.5</v>
      </c>
      <c r="DH35" s="11">
        <v>0</v>
      </c>
      <c r="DI35" s="11">
        <v>0</v>
      </c>
      <c r="DJ35" s="11">
        <v>0</v>
      </c>
      <c r="DK35" s="11">
        <v>0</v>
      </c>
      <c r="DL35" s="11">
        <v>0</v>
      </c>
      <c r="DM35" s="11">
        <v>0</v>
      </c>
      <c r="DN35" s="11">
        <v>0</v>
      </c>
      <c r="DO35" s="11">
        <v>0</v>
      </c>
      <c r="DP35" s="11">
        <v>0</v>
      </c>
      <c r="DQ35" s="11">
        <v>0</v>
      </c>
      <c r="DR35" s="11">
        <v>0</v>
      </c>
      <c r="DS35" s="11">
        <v>0</v>
      </c>
      <c r="DT35" s="11">
        <v>0</v>
      </c>
      <c r="DU35" s="11">
        <v>0</v>
      </c>
      <c r="DV35" s="11">
        <v>0</v>
      </c>
      <c r="DW35" s="11">
        <v>0</v>
      </c>
      <c r="DX35" s="11">
        <v>0</v>
      </c>
      <c r="DY35" s="11">
        <v>0</v>
      </c>
      <c r="DZ35" s="11">
        <v>0</v>
      </c>
      <c r="EA35" s="11">
        <v>0</v>
      </c>
      <c r="EB35" s="11">
        <v>0</v>
      </c>
      <c r="EC35" s="11">
        <v>0</v>
      </c>
      <c r="ED35" s="11">
        <v>0</v>
      </c>
      <c r="EE35" s="11">
        <v>0</v>
      </c>
      <c r="EF35" s="11">
        <v>0</v>
      </c>
      <c r="EG35" s="11">
        <v>0</v>
      </c>
      <c r="EH35" s="11">
        <v>0</v>
      </c>
      <c r="EI35" s="11">
        <v>0</v>
      </c>
      <c r="EJ35" s="11">
        <v>0</v>
      </c>
      <c r="EK35" s="11">
        <v>0</v>
      </c>
      <c r="EL35" s="11">
        <v>0</v>
      </c>
      <c r="EM35" s="11">
        <v>0</v>
      </c>
      <c r="EN35" s="11">
        <v>0</v>
      </c>
      <c r="EO35" s="11">
        <v>0</v>
      </c>
      <c r="EP35" s="11">
        <v>0</v>
      </c>
      <c r="EQ35" s="11">
        <v>0</v>
      </c>
      <c r="ER35" s="11">
        <v>0</v>
      </c>
      <c r="ES35" s="11">
        <v>0</v>
      </c>
      <c r="ET35" s="11">
        <v>0</v>
      </c>
      <c r="EU35" s="11">
        <v>0</v>
      </c>
      <c r="EV35" s="11">
        <v>0</v>
      </c>
      <c r="EW35" s="11">
        <v>0</v>
      </c>
      <c r="EX35" s="11">
        <v>0</v>
      </c>
      <c r="EY35" s="11">
        <v>0</v>
      </c>
      <c r="EZ35" s="11">
        <v>0</v>
      </c>
      <c r="FA35" s="11">
        <v>0</v>
      </c>
      <c r="FB35" s="11">
        <v>0</v>
      </c>
      <c r="FC35" s="11">
        <v>0</v>
      </c>
      <c r="FD35" s="11">
        <v>1</v>
      </c>
      <c r="FE35" s="11">
        <v>1</v>
      </c>
      <c r="FF35" s="11">
        <v>1</v>
      </c>
      <c r="FG35" s="11">
        <v>1</v>
      </c>
      <c r="FH35" s="11">
        <v>1</v>
      </c>
      <c r="FI35" s="11">
        <v>1</v>
      </c>
      <c r="FJ35" s="11">
        <v>1</v>
      </c>
      <c r="FK35" s="11">
        <v>2.5</v>
      </c>
      <c r="FL35" s="11">
        <v>2.5</v>
      </c>
      <c r="FM35" s="11">
        <v>1.5</v>
      </c>
      <c r="FN35" s="11">
        <v>1.5</v>
      </c>
      <c r="FO35" s="11">
        <v>2.5</v>
      </c>
      <c r="FP35" s="11">
        <v>2.5</v>
      </c>
      <c r="FQ35" s="11">
        <v>0</v>
      </c>
      <c r="FR35" s="11">
        <v>2.5</v>
      </c>
      <c r="FS35" s="11">
        <v>3.5</v>
      </c>
      <c r="FT35" s="11">
        <v>2.5</v>
      </c>
      <c r="FU35" s="11">
        <v>2</v>
      </c>
      <c r="FV35" s="11">
        <v>3</v>
      </c>
      <c r="FW35" s="11">
        <v>3</v>
      </c>
      <c r="FX35" s="11">
        <v>2.5</v>
      </c>
      <c r="FY35" s="11">
        <v>2.5</v>
      </c>
      <c r="FZ35" s="11">
        <v>2</v>
      </c>
      <c r="GA35" s="11">
        <v>2</v>
      </c>
      <c r="GB35" s="11">
        <v>1.5</v>
      </c>
      <c r="GC35" s="11">
        <v>2</v>
      </c>
      <c r="GD35" s="11">
        <v>2</v>
      </c>
      <c r="GE35" s="11">
        <v>1.5</v>
      </c>
      <c r="GF35" s="11">
        <v>1.5</v>
      </c>
      <c r="GG35" s="11">
        <v>2</v>
      </c>
      <c r="GH35" s="11">
        <v>2</v>
      </c>
      <c r="GI35" s="11">
        <v>1</v>
      </c>
      <c r="GJ35" s="11">
        <v>1</v>
      </c>
      <c r="GK35" s="11">
        <v>2</v>
      </c>
      <c r="GL35" s="11">
        <v>2</v>
      </c>
      <c r="GM35" s="11">
        <v>2</v>
      </c>
      <c r="GN35" s="11">
        <v>2</v>
      </c>
      <c r="GO35" s="11">
        <v>2</v>
      </c>
      <c r="GP35" s="11">
        <v>2</v>
      </c>
      <c r="GQ35" s="11">
        <v>3</v>
      </c>
      <c r="GR35" s="11">
        <v>1.5</v>
      </c>
      <c r="GS35" s="11">
        <v>1</v>
      </c>
      <c r="GT35" s="11">
        <v>1</v>
      </c>
      <c r="GU35" s="11">
        <v>1</v>
      </c>
      <c r="GV35" s="11">
        <v>1</v>
      </c>
      <c r="GW35" s="11">
        <v>1</v>
      </c>
      <c r="GX35" s="11">
        <v>1</v>
      </c>
      <c r="GY35" s="11">
        <v>1</v>
      </c>
      <c r="GZ35" s="11">
        <v>1</v>
      </c>
      <c r="HA35" s="11">
        <v>1</v>
      </c>
      <c r="HB35" s="11">
        <v>1</v>
      </c>
      <c r="HC35" s="11">
        <v>1</v>
      </c>
      <c r="HD35" s="11">
        <v>1</v>
      </c>
      <c r="HE35" s="11">
        <v>5</v>
      </c>
      <c r="HF35" s="11">
        <v>5</v>
      </c>
      <c r="HG35" s="11">
        <v>6</v>
      </c>
      <c r="HH35" s="11">
        <v>6</v>
      </c>
      <c r="HI35" s="11">
        <v>6</v>
      </c>
      <c r="HJ35" s="11">
        <v>5</v>
      </c>
      <c r="HK35" s="11">
        <v>5</v>
      </c>
      <c r="HL35" s="11">
        <v>1</v>
      </c>
      <c r="HM35" s="11">
        <v>1</v>
      </c>
      <c r="HN35" s="11">
        <v>1</v>
      </c>
      <c r="HO35" s="11">
        <v>1</v>
      </c>
      <c r="HP35" s="11">
        <v>1</v>
      </c>
      <c r="HQ35" s="11">
        <v>1</v>
      </c>
      <c r="HR35" s="11">
        <v>1</v>
      </c>
      <c r="HS35" s="11">
        <v>1</v>
      </c>
      <c r="HT35" s="11">
        <v>1</v>
      </c>
      <c r="HU35" s="11">
        <v>1</v>
      </c>
      <c r="HV35" s="11">
        <v>1.5</v>
      </c>
      <c r="HW35" s="11">
        <v>0.5</v>
      </c>
      <c r="HX35" s="11">
        <v>6.5</v>
      </c>
      <c r="HY35" s="11">
        <v>7.5</v>
      </c>
      <c r="HZ35" s="11">
        <v>8.5</v>
      </c>
      <c r="IA35" s="11">
        <v>5.5</v>
      </c>
      <c r="IB35" s="11">
        <v>5.5</v>
      </c>
      <c r="IC35" s="11">
        <v>4</v>
      </c>
      <c r="ID35" s="11">
        <v>3.5</v>
      </c>
      <c r="IE35" s="11">
        <v>2.5</v>
      </c>
      <c r="IF35" s="11">
        <v>1.5</v>
      </c>
      <c r="IG35" s="11">
        <v>4</v>
      </c>
      <c r="IH35" s="11">
        <v>4</v>
      </c>
      <c r="II35" s="61">
        <v>5</v>
      </c>
      <c r="IJ35" s="61">
        <v>5</v>
      </c>
      <c r="IK35" s="61">
        <v>5</v>
      </c>
      <c r="IL35" s="61">
        <v>1</v>
      </c>
      <c r="IM35" s="61">
        <v>4.5</v>
      </c>
      <c r="IN35" s="61">
        <v>4.5</v>
      </c>
      <c r="IO35" s="61">
        <v>0</v>
      </c>
      <c r="IP35" s="61">
        <v>0</v>
      </c>
      <c r="IQ35" s="61">
        <v>0</v>
      </c>
      <c r="IR35" s="348">
        <f>AVERAGE([1]CongestionIndex!$C$137:$D$137)</f>
        <v>1.5</v>
      </c>
      <c r="IS35" s="61">
        <v>1.5</v>
      </c>
      <c r="IT35" s="61">
        <v>1.5</v>
      </c>
      <c r="IU35" s="61">
        <v>1.5</v>
      </c>
      <c r="IV35" s="61">
        <v>1.5</v>
      </c>
      <c r="IW35" s="61">
        <v>1.5</v>
      </c>
      <c r="IX35" s="61">
        <v>1.5</v>
      </c>
      <c r="IY35" s="61">
        <v>1.5</v>
      </c>
      <c r="IZ35" s="61">
        <v>10</v>
      </c>
      <c r="JA35" s="61">
        <v>11</v>
      </c>
      <c r="JB35" s="61">
        <v>12.5</v>
      </c>
      <c r="JC35" s="61">
        <v>7.5</v>
      </c>
      <c r="JD35" s="61">
        <v>10.5</v>
      </c>
      <c r="JE35" s="61">
        <v>7.5</v>
      </c>
      <c r="JF35" s="61">
        <v>7.5</v>
      </c>
      <c r="JG35" s="61">
        <v>8.5</v>
      </c>
      <c r="JH35" s="61">
        <v>7</v>
      </c>
      <c r="JI35" s="61">
        <v>6.5</v>
      </c>
      <c r="JJ35" s="61">
        <v>8</v>
      </c>
      <c r="JK35" s="61">
        <v>7.5</v>
      </c>
      <c r="JL35" s="61">
        <v>1.5</v>
      </c>
      <c r="JM35" s="61">
        <v>1.5</v>
      </c>
      <c r="JN35" s="61">
        <v>1.5</v>
      </c>
      <c r="JO35" s="61">
        <v>1.5</v>
      </c>
      <c r="JP35" s="61">
        <v>1.5</v>
      </c>
      <c r="JQ35" s="61">
        <f>AVERAGE(CongestionIndex!$C$137:$D$137)</f>
        <v>1.5</v>
      </c>
      <c r="JS35" s="154"/>
      <c r="JT35" s="149"/>
    </row>
    <row r="36" spans="1:280" s="61" customFormat="1" ht="13.5">
      <c r="A36" s="60" t="s">
        <v>70</v>
      </c>
      <c r="B36" s="11">
        <v>0.5</v>
      </c>
      <c r="C36" s="11">
        <v>0</v>
      </c>
      <c r="D36" s="11">
        <v>0</v>
      </c>
      <c r="E36" s="11">
        <v>0</v>
      </c>
      <c r="F36" s="11">
        <v>0</v>
      </c>
      <c r="G36" s="11">
        <v>0</v>
      </c>
      <c r="H36" s="11">
        <v>0</v>
      </c>
      <c r="I36" s="11">
        <v>0</v>
      </c>
      <c r="J36" s="11">
        <v>0</v>
      </c>
      <c r="K36" s="11">
        <v>0</v>
      </c>
      <c r="L36" s="11">
        <v>0</v>
      </c>
      <c r="M36" s="11">
        <v>0</v>
      </c>
      <c r="N36" s="11">
        <v>0</v>
      </c>
      <c r="O36" s="11">
        <v>0</v>
      </c>
      <c r="P36" s="11">
        <v>1</v>
      </c>
      <c r="Q36" s="11">
        <v>2</v>
      </c>
      <c r="R36" s="11">
        <v>1.5</v>
      </c>
      <c r="S36" s="11">
        <v>0</v>
      </c>
      <c r="T36" s="11">
        <v>0</v>
      </c>
      <c r="U36" s="11">
        <v>1.5</v>
      </c>
      <c r="V36" s="11">
        <v>7</v>
      </c>
      <c r="W36" s="11">
        <v>4.5</v>
      </c>
      <c r="X36" s="11">
        <v>1</v>
      </c>
      <c r="Y36" s="11">
        <v>1</v>
      </c>
      <c r="Z36" s="11">
        <v>0.5</v>
      </c>
      <c r="AA36" s="11">
        <v>2</v>
      </c>
      <c r="AB36" s="11">
        <v>0</v>
      </c>
      <c r="AC36" s="11">
        <v>2.5</v>
      </c>
      <c r="AD36" s="11">
        <v>4.5</v>
      </c>
      <c r="AE36" s="11">
        <v>2.5</v>
      </c>
      <c r="AF36" s="11">
        <v>1</v>
      </c>
      <c r="AG36" s="11">
        <v>0.5</v>
      </c>
      <c r="AH36" s="11">
        <v>2.5</v>
      </c>
      <c r="AI36" s="11">
        <v>1.5</v>
      </c>
      <c r="AJ36" s="11">
        <v>2.5</v>
      </c>
      <c r="AK36" s="11">
        <v>3.5</v>
      </c>
      <c r="AL36" s="11">
        <v>6.5</v>
      </c>
      <c r="AM36" s="11">
        <v>4</v>
      </c>
      <c r="AN36" s="11">
        <v>6.5</v>
      </c>
      <c r="AO36" s="11">
        <v>1.5</v>
      </c>
      <c r="AP36" s="11">
        <v>0.5</v>
      </c>
      <c r="AQ36" s="11">
        <v>1</v>
      </c>
      <c r="AR36" s="11">
        <v>1</v>
      </c>
      <c r="AS36" s="11">
        <v>0.5</v>
      </c>
      <c r="AT36" s="11">
        <v>1</v>
      </c>
      <c r="AU36" s="11">
        <v>0</v>
      </c>
      <c r="AV36" s="11">
        <v>2</v>
      </c>
      <c r="AW36" s="11">
        <v>0.5</v>
      </c>
      <c r="AX36" s="11">
        <v>2.5</v>
      </c>
      <c r="AY36" s="11">
        <v>1.5</v>
      </c>
      <c r="AZ36" s="11">
        <v>0</v>
      </c>
      <c r="BA36" s="11">
        <v>0</v>
      </c>
      <c r="BB36" s="11" t="s">
        <v>622</v>
      </c>
      <c r="BC36" s="11">
        <v>2.5</v>
      </c>
      <c r="BD36" s="11">
        <v>0</v>
      </c>
      <c r="BE36" s="11">
        <v>0</v>
      </c>
      <c r="BF36" s="11">
        <v>0</v>
      </c>
      <c r="BG36" s="11">
        <v>0</v>
      </c>
      <c r="BH36" s="11">
        <v>0</v>
      </c>
      <c r="BI36" s="11">
        <v>0</v>
      </c>
      <c r="BJ36" s="11">
        <v>0</v>
      </c>
      <c r="BK36" s="11">
        <v>1.5</v>
      </c>
      <c r="BL36" s="11">
        <v>0.5</v>
      </c>
      <c r="BM36" s="11">
        <v>0</v>
      </c>
      <c r="BN36" s="11">
        <v>0</v>
      </c>
      <c r="BO36" s="11">
        <v>0</v>
      </c>
      <c r="BP36" s="11">
        <v>0</v>
      </c>
      <c r="BQ36" s="11">
        <v>3.5</v>
      </c>
      <c r="BR36" s="11">
        <v>0</v>
      </c>
      <c r="BS36" s="11">
        <v>3.5</v>
      </c>
      <c r="BT36" s="11">
        <v>3.5</v>
      </c>
      <c r="BU36" s="11">
        <v>3.5</v>
      </c>
      <c r="BV36" s="11">
        <v>5.5</v>
      </c>
      <c r="BW36" s="11">
        <v>3.5</v>
      </c>
      <c r="BX36" s="11">
        <v>3</v>
      </c>
      <c r="BY36" s="11">
        <v>4</v>
      </c>
      <c r="BZ36" s="11">
        <v>0</v>
      </c>
      <c r="CA36" s="11">
        <v>0</v>
      </c>
      <c r="CB36" s="11">
        <v>0</v>
      </c>
      <c r="CC36" s="11">
        <v>1.5</v>
      </c>
      <c r="CD36" s="11">
        <v>3.5</v>
      </c>
      <c r="CE36" s="11">
        <v>3</v>
      </c>
      <c r="CF36" s="11">
        <v>2</v>
      </c>
      <c r="CG36" s="11">
        <v>1.5</v>
      </c>
      <c r="CH36" s="11">
        <v>2.5</v>
      </c>
      <c r="CI36" s="11">
        <v>2</v>
      </c>
      <c r="CJ36" s="11">
        <v>2.5</v>
      </c>
      <c r="CK36" s="11">
        <v>0.5</v>
      </c>
      <c r="CL36" s="11">
        <v>0.5</v>
      </c>
      <c r="CM36" s="11">
        <v>1</v>
      </c>
      <c r="CN36" s="11">
        <v>1</v>
      </c>
      <c r="CO36" s="11">
        <v>1.5</v>
      </c>
      <c r="CP36" s="11">
        <v>0</v>
      </c>
      <c r="CQ36" s="11">
        <v>0.5</v>
      </c>
      <c r="CR36" s="11">
        <v>1.5</v>
      </c>
      <c r="CS36" s="11">
        <v>1.5</v>
      </c>
      <c r="CT36" s="11">
        <v>4</v>
      </c>
      <c r="CU36" s="11">
        <v>4</v>
      </c>
      <c r="CV36" s="11">
        <v>3.5</v>
      </c>
      <c r="CW36" s="11">
        <v>1.5</v>
      </c>
      <c r="CX36" s="11">
        <v>5</v>
      </c>
      <c r="CY36" s="11">
        <v>3.5</v>
      </c>
      <c r="CZ36" s="11">
        <v>2</v>
      </c>
      <c r="DA36" s="11">
        <v>1</v>
      </c>
      <c r="DB36" s="11">
        <v>1.5</v>
      </c>
      <c r="DC36" s="11">
        <v>0.5</v>
      </c>
      <c r="DD36" s="11">
        <v>1</v>
      </c>
      <c r="DE36" s="11">
        <v>3.5</v>
      </c>
      <c r="DF36" s="11">
        <v>4.5</v>
      </c>
      <c r="DG36" s="11">
        <v>0.5</v>
      </c>
      <c r="DH36" s="11">
        <v>1</v>
      </c>
      <c r="DI36" s="11">
        <v>0</v>
      </c>
      <c r="DJ36" s="11">
        <v>0.5</v>
      </c>
      <c r="DK36" s="11">
        <v>0</v>
      </c>
      <c r="DL36" s="11">
        <v>2.5</v>
      </c>
      <c r="DM36" s="11">
        <v>0</v>
      </c>
      <c r="DN36" s="11">
        <v>2.5</v>
      </c>
      <c r="DO36" s="11">
        <v>3</v>
      </c>
      <c r="DP36" s="11">
        <v>0</v>
      </c>
      <c r="DQ36" s="11">
        <v>2</v>
      </c>
      <c r="DR36" s="11">
        <v>1.5</v>
      </c>
      <c r="DS36" s="11">
        <v>1.5</v>
      </c>
      <c r="DT36" s="11">
        <v>2</v>
      </c>
      <c r="DU36" s="11">
        <v>3.5</v>
      </c>
      <c r="DV36" s="11">
        <v>2.5</v>
      </c>
      <c r="DW36" s="11">
        <v>3.5</v>
      </c>
      <c r="DX36" s="11">
        <v>4</v>
      </c>
      <c r="DY36" s="11">
        <v>2</v>
      </c>
      <c r="DZ36" s="11">
        <v>1.5</v>
      </c>
      <c r="EA36" s="11">
        <v>4.5</v>
      </c>
      <c r="EB36" s="11">
        <v>2</v>
      </c>
      <c r="EC36" s="11">
        <v>9.5</v>
      </c>
      <c r="ED36" s="11">
        <v>9.5</v>
      </c>
      <c r="EE36" s="11">
        <v>4</v>
      </c>
      <c r="EF36" s="11">
        <v>3</v>
      </c>
      <c r="EG36" s="11">
        <v>2.5</v>
      </c>
      <c r="EH36" s="11">
        <v>5.5</v>
      </c>
      <c r="EI36" s="11">
        <v>7.5</v>
      </c>
      <c r="EJ36" s="11">
        <v>6</v>
      </c>
      <c r="EK36" s="11">
        <v>4</v>
      </c>
      <c r="EL36" s="11">
        <v>5.5</v>
      </c>
      <c r="EM36" s="11">
        <v>2</v>
      </c>
      <c r="EN36" s="11">
        <v>1</v>
      </c>
      <c r="EO36" s="11">
        <v>3</v>
      </c>
      <c r="EP36" s="11">
        <v>3.5</v>
      </c>
      <c r="EQ36" s="11">
        <v>3.5</v>
      </c>
      <c r="ER36" s="11">
        <v>2</v>
      </c>
      <c r="ES36" s="11">
        <v>1.5</v>
      </c>
      <c r="ET36" s="11">
        <v>1.5</v>
      </c>
      <c r="EU36" s="11">
        <v>1.5</v>
      </c>
      <c r="EV36" s="11">
        <v>1.5</v>
      </c>
      <c r="EW36" s="11">
        <v>1.5</v>
      </c>
      <c r="EX36" s="11">
        <v>7</v>
      </c>
      <c r="EY36" s="11">
        <v>8.5</v>
      </c>
      <c r="EZ36" s="11">
        <v>7.5</v>
      </c>
      <c r="FA36" s="11">
        <v>5</v>
      </c>
      <c r="FB36" s="11">
        <v>4</v>
      </c>
      <c r="FC36" s="11">
        <v>4</v>
      </c>
      <c r="FD36" s="11">
        <v>4</v>
      </c>
      <c r="FE36" s="11">
        <v>4</v>
      </c>
      <c r="FF36" s="11">
        <v>4</v>
      </c>
      <c r="FG36" s="11">
        <v>4</v>
      </c>
      <c r="FH36" s="11">
        <v>4</v>
      </c>
      <c r="FI36" s="11">
        <v>4</v>
      </c>
      <c r="FJ36" s="11">
        <v>3.5</v>
      </c>
      <c r="FK36" s="11">
        <v>3.5</v>
      </c>
      <c r="FL36" s="11">
        <v>3.5</v>
      </c>
      <c r="FM36" s="11">
        <v>4</v>
      </c>
      <c r="FN36" s="11">
        <v>4</v>
      </c>
      <c r="FO36" s="11">
        <v>4</v>
      </c>
      <c r="FP36" s="11">
        <v>4</v>
      </c>
      <c r="FQ36" s="11">
        <v>0</v>
      </c>
      <c r="FR36" s="11">
        <v>0</v>
      </c>
      <c r="FS36" s="11">
        <v>0</v>
      </c>
      <c r="FT36" s="11">
        <v>0</v>
      </c>
      <c r="FU36" s="11">
        <v>0</v>
      </c>
      <c r="FV36" s="11">
        <v>0</v>
      </c>
      <c r="FW36" s="11">
        <v>0</v>
      </c>
      <c r="FX36" s="11">
        <v>0</v>
      </c>
      <c r="FY36" s="11">
        <v>0</v>
      </c>
      <c r="FZ36" s="11">
        <v>0</v>
      </c>
      <c r="GA36" s="11">
        <v>0</v>
      </c>
      <c r="GB36" s="11">
        <v>0</v>
      </c>
      <c r="GC36" s="11">
        <v>0</v>
      </c>
      <c r="GD36" s="11">
        <v>0</v>
      </c>
      <c r="GE36" s="11">
        <v>0</v>
      </c>
      <c r="GF36" s="11">
        <v>0</v>
      </c>
      <c r="GG36" s="11">
        <v>0</v>
      </c>
      <c r="GH36" s="11">
        <v>0</v>
      </c>
      <c r="GI36" s="11">
        <v>0</v>
      </c>
      <c r="GJ36" s="11">
        <v>0</v>
      </c>
      <c r="GK36" s="11">
        <v>0</v>
      </c>
      <c r="GL36" s="11">
        <v>0</v>
      </c>
      <c r="GM36" s="11">
        <v>2</v>
      </c>
      <c r="GN36" s="11">
        <v>2.5</v>
      </c>
      <c r="GO36" s="11">
        <v>2</v>
      </c>
      <c r="GP36" s="11">
        <v>4</v>
      </c>
      <c r="GQ36" s="11">
        <v>3</v>
      </c>
      <c r="GR36" s="11">
        <v>3</v>
      </c>
      <c r="GS36" s="11">
        <v>3.5</v>
      </c>
      <c r="GT36" s="11">
        <v>3.5</v>
      </c>
      <c r="GU36" s="11">
        <v>8.5</v>
      </c>
      <c r="GV36" s="11">
        <v>8.5</v>
      </c>
      <c r="GW36" s="11">
        <v>7.5</v>
      </c>
      <c r="GX36" s="11">
        <v>11</v>
      </c>
      <c r="GY36" s="11">
        <v>11</v>
      </c>
      <c r="GZ36" s="11">
        <v>2</v>
      </c>
      <c r="HA36" s="11">
        <v>1</v>
      </c>
      <c r="HB36" s="11">
        <v>4.5</v>
      </c>
      <c r="HC36" s="11">
        <v>4.5</v>
      </c>
      <c r="HD36" s="11">
        <v>3.5</v>
      </c>
      <c r="HE36" s="11">
        <v>2.5</v>
      </c>
      <c r="HF36" s="11">
        <v>1</v>
      </c>
      <c r="HG36" s="11">
        <v>1</v>
      </c>
      <c r="HH36" s="11">
        <v>1</v>
      </c>
      <c r="HI36" s="11">
        <v>1</v>
      </c>
      <c r="HJ36" s="11">
        <v>1</v>
      </c>
      <c r="HK36" s="11">
        <v>1</v>
      </c>
      <c r="HL36" s="11">
        <v>1</v>
      </c>
      <c r="HM36" s="11">
        <v>1</v>
      </c>
      <c r="HN36" s="11">
        <v>1</v>
      </c>
      <c r="HO36" s="11">
        <v>1</v>
      </c>
      <c r="HP36" s="11">
        <v>1</v>
      </c>
      <c r="HQ36" s="11">
        <v>1</v>
      </c>
      <c r="HR36" s="11">
        <v>1</v>
      </c>
      <c r="HS36" s="11">
        <v>1</v>
      </c>
      <c r="HT36" s="11">
        <v>1</v>
      </c>
      <c r="HU36" s="11">
        <v>1</v>
      </c>
      <c r="HV36" s="11">
        <v>1</v>
      </c>
      <c r="HW36" s="11">
        <v>0.5</v>
      </c>
      <c r="HX36" s="11">
        <v>0.5</v>
      </c>
      <c r="HY36" s="11">
        <v>0.5</v>
      </c>
      <c r="HZ36" s="11">
        <v>0.5</v>
      </c>
      <c r="IA36" s="11">
        <v>0.5</v>
      </c>
      <c r="IB36" s="11">
        <v>0.5</v>
      </c>
      <c r="IC36" s="11">
        <v>0.5</v>
      </c>
      <c r="ID36" s="11">
        <v>0</v>
      </c>
      <c r="IE36" s="11">
        <v>0</v>
      </c>
      <c r="IF36" s="11">
        <v>0</v>
      </c>
      <c r="IG36" s="112">
        <v>0</v>
      </c>
      <c r="IH36" s="11">
        <v>0</v>
      </c>
      <c r="II36" s="61">
        <v>0</v>
      </c>
      <c r="IJ36" s="61">
        <v>0</v>
      </c>
      <c r="IK36" s="61">
        <v>0</v>
      </c>
      <c r="IL36" s="61">
        <v>0</v>
      </c>
      <c r="IM36" s="61">
        <v>0</v>
      </c>
      <c r="IN36" s="61">
        <v>0</v>
      </c>
      <c r="IO36" s="61">
        <v>0</v>
      </c>
      <c r="IP36" s="61">
        <v>0</v>
      </c>
      <c r="IQ36" s="61">
        <v>0</v>
      </c>
      <c r="IR36" s="348">
        <f>AVERAGE([1]CongestionIndex!$C$138:$D$138)</f>
        <v>0</v>
      </c>
      <c r="IS36" s="61">
        <v>0</v>
      </c>
      <c r="IT36" s="61">
        <v>0</v>
      </c>
      <c r="IU36" s="61">
        <v>0</v>
      </c>
      <c r="IV36" s="61">
        <v>0</v>
      </c>
      <c r="IW36" s="61">
        <v>0</v>
      </c>
      <c r="IX36" s="61">
        <v>0</v>
      </c>
      <c r="IY36" s="61">
        <v>0</v>
      </c>
      <c r="IZ36" s="61">
        <v>0</v>
      </c>
      <c r="JA36" s="61">
        <v>0</v>
      </c>
      <c r="JB36" s="61">
        <v>0</v>
      </c>
      <c r="JC36" s="61">
        <v>0</v>
      </c>
      <c r="JD36" s="61">
        <v>0</v>
      </c>
      <c r="JE36" s="61">
        <v>0</v>
      </c>
      <c r="JF36" s="61">
        <v>0</v>
      </c>
      <c r="JG36" s="61">
        <v>0</v>
      </c>
      <c r="JH36" s="61">
        <v>0</v>
      </c>
      <c r="JI36" s="61">
        <v>0</v>
      </c>
      <c r="JJ36" s="61">
        <v>0</v>
      </c>
      <c r="JK36" s="61">
        <v>0</v>
      </c>
      <c r="JL36" s="61">
        <v>0</v>
      </c>
      <c r="JM36" s="61">
        <v>0</v>
      </c>
      <c r="JN36" s="61">
        <v>0</v>
      </c>
      <c r="JO36" s="61">
        <v>0</v>
      </c>
      <c r="JP36" s="61">
        <v>0</v>
      </c>
      <c r="JQ36" s="61">
        <f>AVERAGE(CongestionIndex!$C$138:$D$138)</f>
        <v>0</v>
      </c>
    </row>
    <row r="37" spans="1:280" s="61" customFormat="1" ht="13.5">
      <c r="A37" s="60" t="s">
        <v>623</v>
      </c>
      <c r="B37" s="11">
        <v>0</v>
      </c>
      <c r="C37" s="11">
        <v>0</v>
      </c>
      <c r="D37" s="11">
        <v>0</v>
      </c>
      <c r="E37" s="11">
        <v>0</v>
      </c>
      <c r="F37" s="11">
        <v>0.5</v>
      </c>
      <c r="G37" s="11">
        <v>0</v>
      </c>
      <c r="H37" s="11">
        <v>0.5</v>
      </c>
      <c r="I37" s="11">
        <v>0</v>
      </c>
      <c r="J37" s="11">
        <v>0</v>
      </c>
      <c r="K37" s="11">
        <v>0</v>
      </c>
      <c r="L37" s="11">
        <v>0</v>
      </c>
      <c r="M37" s="11">
        <v>0</v>
      </c>
      <c r="N37" s="11">
        <v>0.5</v>
      </c>
      <c r="O37" s="11">
        <v>0</v>
      </c>
      <c r="P37" s="11">
        <v>1.5</v>
      </c>
      <c r="Q37" s="11">
        <v>0.5</v>
      </c>
      <c r="R37" s="11">
        <v>0</v>
      </c>
      <c r="S37" s="11">
        <v>0</v>
      </c>
      <c r="T37" s="11">
        <v>0.5</v>
      </c>
      <c r="U37" s="11">
        <v>0</v>
      </c>
      <c r="V37" s="11">
        <v>0.5</v>
      </c>
      <c r="W37" s="11">
        <v>1</v>
      </c>
      <c r="X37" s="11">
        <v>1</v>
      </c>
      <c r="Y37" s="11">
        <v>1.5</v>
      </c>
      <c r="Z37" s="11">
        <v>1.5</v>
      </c>
      <c r="AA37" s="11">
        <v>0.5</v>
      </c>
      <c r="AB37" s="11">
        <v>0.5</v>
      </c>
      <c r="AC37" s="11">
        <v>0.5</v>
      </c>
      <c r="AD37" s="11">
        <v>0</v>
      </c>
      <c r="AE37" s="11">
        <v>0</v>
      </c>
      <c r="AF37" s="11">
        <v>0.5</v>
      </c>
      <c r="AG37" s="11">
        <v>0.5</v>
      </c>
      <c r="AH37" s="11">
        <v>0.5</v>
      </c>
      <c r="AI37" s="11">
        <v>0.5</v>
      </c>
      <c r="AJ37" s="11">
        <v>1</v>
      </c>
      <c r="AK37" s="11">
        <v>1</v>
      </c>
      <c r="AL37" s="11">
        <v>2.5</v>
      </c>
      <c r="AM37" s="11">
        <v>1</v>
      </c>
      <c r="AN37" s="11">
        <v>0</v>
      </c>
      <c r="AO37" s="11">
        <v>1.5</v>
      </c>
      <c r="AP37" s="11">
        <v>2.5</v>
      </c>
      <c r="AQ37" s="11">
        <v>0</v>
      </c>
      <c r="AR37" s="11">
        <v>0.5</v>
      </c>
      <c r="AS37" s="11">
        <v>1.5</v>
      </c>
      <c r="AT37" s="11">
        <v>1</v>
      </c>
      <c r="AU37" s="11">
        <v>1.5</v>
      </c>
      <c r="AV37" s="11">
        <v>0.5</v>
      </c>
      <c r="AW37" s="11">
        <v>1.5</v>
      </c>
      <c r="AX37" s="11">
        <v>0.5</v>
      </c>
      <c r="AY37" s="11">
        <v>2</v>
      </c>
      <c r="AZ37" s="11">
        <v>0</v>
      </c>
      <c r="BA37" s="11">
        <v>0</v>
      </c>
      <c r="BB37" s="11" t="s">
        <v>622</v>
      </c>
      <c r="BC37" s="11">
        <v>2</v>
      </c>
      <c r="BD37" s="11">
        <v>0</v>
      </c>
      <c r="BE37" s="11">
        <v>0</v>
      </c>
      <c r="BF37" s="11">
        <v>0</v>
      </c>
      <c r="BG37" s="11">
        <v>0</v>
      </c>
      <c r="BH37" s="11">
        <v>0</v>
      </c>
      <c r="BI37" s="11">
        <v>0</v>
      </c>
      <c r="BJ37" s="11">
        <v>0</v>
      </c>
      <c r="BK37" s="11">
        <v>1.5</v>
      </c>
      <c r="BL37" s="11">
        <v>0</v>
      </c>
      <c r="BM37" s="11">
        <v>0</v>
      </c>
      <c r="BN37" s="11">
        <v>0</v>
      </c>
      <c r="BO37" s="11">
        <v>0</v>
      </c>
      <c r="BP37" s="11">
        <v>0</v>
      </c>
      <c r="BQ37" s="11">
        <v>2</v>
      </c>
      <c r="BR37" s="11">
        <v>2.5</v>
      </c>
      <c r="BS37" s="11">
        <v>0</v>
      </c>
      <c r="BT37" s="11">
        <v>0.5</v>
      </c>
      <c r="BU37" s="11">
        <v>0</v>
      </c>
      <c r="BV37" s="11">
        <v>0</v>
      </c>
      <c r="BW37" s="11">
        <v>3</v>
      </c>
      <c r="BX37" s="11">
        <v>2</v>
      </c>
      <c r="BY37" s="11">
        <v>2</v>
      </c>
      <c r="BZ37" s="11">
        <v>2.5</v>
      </c>
      <c r="CA37" s="11">
        <v>0</v>
      </c>
      <c r="CB37" s="11">
        <v>0.5</v>
      </c>
      <c r="CC37" s="11">
        <v>0</v>
      </c>
      <c r="CD37" s="11">
        <v>1.5</v>
      </c>
      <c r="CE37" s="11">
        <v>1</v>
      </c>
      <c r="CF37" s="11">
        <v>0.5</v>
      </c>
      <c r="CG37" s="11">
        <v>0</v>
      </c>
      <c r="CH37" s="11">
        <v>0</v>
      </c>
      <c r="CI37" s="11">
        <v>2</v>
      </c>
      <c r="CJ37" s="11">
        <v>0</v>
      </c>
      <c r="CK37" s="11">
        <v>1</v>
      </c>
      <c r="CL37" s="11">
        <v>1</v>
      </c>
      <c r="CM37" s="11">
        <v>0</v>
      </c>
      <c r="CN37" s="11">
        <v>1.5</v>
      </c>
      <c r="CO37" s="11">
        <v>2</v>
      </c>
      <c r="CP37" s="11">
        <v>0</v>
      </c>
      <c r="CQ37" s="11">
        <v>0</v>
      </c>
      <c r="CR37" s="11">
        <v>1.5</v>
      </c>
      <c r="CS37" s="11">
        <v>0.5</v>
      </c>
      <c r="CT37" s="11">
        <v>1</v>
      </c>
      <c r="CU37" s="11">
        <v>0</v>
      </c>
      <c r="CV37" s="11">
        <v>0.5</v>
      </c>
      <c r="CW37" s="11">
        <v>1.5</v>
      </c>
      <c r="CX37" s="11">
        <v>0</v>
      </c>
      <c r="CY37" s="11">
        <v>2</v>
      </c>
      <c r="CZ37" s="11">
        <v>1.5</v>
      </c>
      <c r="DA37" s="11">
        <v>1.5</v>
      </c>
      <c r="DB37" s="11">
        <v>1.5</v>
      </c>
      <c r="DC37" s="11">
        <v>3.5</v>
      </c>
      <c r="DD37" s="11">
        <v>0</v>
      </c>
      <c r="DE37" s="11">
        <v>0</v>
      </c>
      <c r="DF37" s="11">
        <v>4.5</v>
      </c>
      <c r="DG37" s="11">
        <v>1</v>
      </c>
      <c r="DH37" s="11">
        <v>0</v>
      </c>
      <c r="DI37" s="11">
        <v>1</v>
      </c>
      <c r="DJ37" s="11">
        <v>0.5</v>
      </c>
      <c r="DK37" s="11">
        <v>0</v>
      </c>
      <c r="DL37" s="11">
        <v>0</v>
      </c>
      <c r="DM37" s="11">
        <v>0</v>
      </c>
      <c r="DN37" s="11">
        <v>6</v>
      </c>
      <c r="DO37" s="11">
        <v>3</v>
      </c>
      <c r="DP37" s="11">
        <v>1.5</v>
      </c>
      <c r="DQ37" s="11">
        <v>3</v>
      </c>
      <c r="DR37" s="11">
        <v>2</v>
      </c>
      <c r="DS37" s="11">
        <v>2</v>
      </c>
      <c r="DT37" s="11">
        <v>2.5</v>
      </c>
      <c r="DU37" s="11">
        <v>3</v>
      </c>
      <c r="DV37" s="11">
        <v>3</v>
      </c>
      <c r="DW37" s="11">
        <v>4</v>
      </c>
      <c r="DX37" s="11">
        <v>4</v>
      </c>
      <c r="DY37" s="11">
        <v>3.5</v>
      </c>
      <c r="DZ37" s="11">
        <v>3.5</v>
      </c>
      <c r="EA37" s="11">
        <v>2.5</v>
      </c>
      <c r="EB37" s="11">
        <v>3</v>
      </c>
      <c r="EC37" s="11">
        <v>1.5</v>
      </c>
      <c r="ED37" s="11">
        <v>1</v>
      </c>
      <c r="EE37" s="11">
        <v>2</v>
      </c>
      <c r="EF37" s="11">
        <v>3</v>
      </c>
      <c r="EG37" s="11">
        <v>0.5</v>
      </c>
      <c r="EH37" s="11">
        <v>2.5</v>
      </c>
      <c r="EI37" s="11">
        <v>3</v>
      </c>
      <c r="EJ37" s="11">
        <v>1.5</v>
      </c>
      <c r="EK37" s="11">
        <v>1.5</v>
      </c>
      <c r="EL37" s="11">
        <v>1.5</v>
      </c>
      <c r="EM37" s="11">
        <v>0.5</v>
      </c>
      <c r="EN37" s="11">
        <v>2</v>
      </c>
      <c r="EO37" s="11">
        <v>2</v>
      </c>
      <c r="EP37" s="11">
        <v>2</v>
      </c>
      <c r="EQ37" s="11">
        <v>2</v>
      </c>
      <c r="ER37" s="11">
        <v>1</v>
      </c>
      <c r="ES37" s="11">
        <v>1.5</v>
      </c>
      <c r="ET37" s="11">
        <v>2</v>
      </c>
      <c r="EU37" s="11">
        <v>2</v>
      </c>
      <c r="EV37" s="11">
        <v>2</v>
      </c>
      <c r="EW37" s="11">
        <v>2</v>
      </c>
      <c r="EX37" s="11">
        <v>2</v>
      </c>
      <c r="EY37" s="11">
        <v>2</v>
      </c>
      <c r="EZ37" s="11">
        <v>2</v>
      </c>
      <c r="FA37" s="11">
        <v>2.5</v>
      </c>
      <c r="FB37" s="11">
        <v>2.5</v>
      </c>
      <c r="FC37" s="11">
        <v>2.5</v>
      </c>
      <c r="FD37" s="11">
        <v>2</v>
      </c>
      <c r="FE37" s="11">
        <v>2</v>
      </c>
      <c r="FF37" s="11">
        <v>2</v>
      </c>
      <c r="FG37" s="11">
        <v>8</v>
      </c>
      <c r="FH37" s="11">
        <v>3</v>
      </c>
      <c r="FI37" s="11">
        <v>3</v>
      </c>
      <c r="FJ37" s="11">
        <v>3</v>
      </c>
      <c r="FK37" s="11">
        <v>3</v>
      </c>
      <c r="FL37" s="11">
        <v>3</v>
      </c>
      <c r="FM37" s="11">
        <v>3</v>
      </c>
      <c r="FN37" s="11">
        <v>3.5</v>
      </c>
      <c r="FO37" s="11">
        <v>3.5</v>
      </c>
      <c r="FP37" s="11">
        <v>3.5</v>
      </c>
      <c r="FQ37" s="11">
        <v>2.5</v>
      </c>
      <c r="FR37" s="11">
        <v>2.5</v>
      </c>
      <c r="FS37" s="11">
        <v>3.5</v>
      </c>
      <c r="FT37" s="11">
        <v>1.5</v>
      </c>
      <c r="FU37" s="11">
        <v>1.5</v>
      </c>
      <c r="FV37" s="11">
        <v>2.5</v>
      </c>
      <c r="FW37" s="11">
        <v>2.5</v>
      </c>
      <c r="FX37" s="11">
        <v>2.5</v>
      </c>
      <c r="FY37" s="11">
        <v>3.5</v>
      </c>
      <c r="FZ37" s="11">
        <v>3.5</v>
      </c>
      <c r="GA37" s="11">
        <v>3.5</v>
      </c>
      <c r="GB37" s="11">
        <v>4.5</v>
      </c>
      <c r="GC37" s="11">
        <v>3.5</v>
      </c>
      <c r="GD37" s="11">
        <v>3</v>
      </c>
      <c r="GE37" s="11">
        <v>3</v>
      </c>
      <c r="GF37" s="11">
        <v>3</v>
      </c>
      <c r="GG37" s="11">
        <v>1</v>
      </c>
      <c r="GH37" s="11">
        <v>1</v>
      </c>
      <c r="GI37" s="11">
        <v>0.5</v>
      </c>
      <c r="GJ37" s="11">
        <v>1.5</v>
      </c>
      <c r="GK37" s="11">
        <v>1.5</v>
      </c>
      <c r="GL37" s="11">
        <v>2.5</v>
      </c>
      <c r="GM37" s="11">
        <v>0</v>
      </c>
      <c r="GN37" s="11">
        <v>0</v>
      </c>
      <c r="GO37" s="11">
        <v>0</v>
      </c>
      <c r="GP37" s="11">
        <v>0</v>
      </c>
      <c r="GQ37" s="11">
        <v>0</v>
      </c>
      <c r="GR37" s="11">
        <v>0</v>
      </c>
      <c r="GS37" s="11">
        <v>0</v>
      </c>
      <c r="GT37" s="11">
        <v>0</v>
      </c>
      <c r="GU37" s="11">
        <v>0</v>
      </c>
      <c r="GV37" s="11">
        <v>0</v>
      </c>
      <c r="GW37" s="11">
        <v>0</v>
      </c>
      <c r="GX37" s="11">
        <v>0</v>
      </c>
      <c r="GY37" s="11">
        <v>0</v>
      </c>
      <c r="GZ37" s="11">
        <v>0</v>
      </c>
      <c r="HA37" s="11">
        <v>0</v>
      </c>
      <c r="HB37" s="11">
        <v>0</v>
      </c>
      <c r="HC37" s="11">
        <v>0</v>
      </c>
      <c r="HD37" s="11">
        <v>0</v>
      </c>
      <c r="HE37" s="11">
        <v>0</v>
      </c>
      <c r="HF37" s="11">
        <v>0</v>
      </c>
      <c r="HG37" s="11">
        <v>0</v>
      </c>
      <c r="HH37" s="11">
        <v>0</v>
      </c>
      <c r="HI37" s="11">
        <v>0</v>
      </c>
      <c r="HJ37" s="11">
        <v>0</v>
      </c>
      <c r="HK37" s="11">
        <v>0</v>
      </c>
      <c r="HL37" s="11">
        <v>0</v>
      </c>
      <c r="HM37" s="11">
        <v>0</v>
      </c>
      <c r="HN37" s="11">
        <v>0</v>
      </c>
      <c r="HO37" s="11">
        <v>0</v>
      </c>
      <c r="HP37" s="11">
        <v>0</v>
      </c>
      <c r="HQ37" s="11">
        <v>0</v>
      </c>
      <c r="HR37" s="11">
        <v>0</v>
      </c>
      <c r="HS37" s="11">
        <v>0</v>
      </c>
      <c r="HT37" s="11">
        <v>0</v>
      </c>
      <c r="HU37" s="11">
        <v>0</v>
      </c>
      <c r="HV37" s="11">
        <v>0</v>
      </c>
      <c r="HW37" s="11">
        <v>0</v>
      </c>
      <c r="HX37" s="11">
        <v>0</v>
      </c>
      <c r="HY37" s="11">
        <v>0</v>
      </c>
      <c r="HZ37" s="11">
        <v>0</v>
      </c>
      <c r="IA37" s="11">
        <v>0</v>
      </c>
      <c r="IB37" s="11">
        <v>0</v>
      </c>
      <c r="IC37" s="11">
        <v>0</v>
      </c>
      <c r="ID37" s="11">
        <v>0.5</v>
      </c>
      <c r="IE37" s="11">
        <v>0.5</v>
      </c>
      <c r="IF37" s="11">
        <v>0.5</v>
      </c>
      <c r="IG37" s="11">
        <v>0.5</v>
      </c>
      <c r="IH37" s="11">
        <v>0.5</v>
      </c>
      <c r="II37" s="61">
        <v>0.5</v>
      </c>
      <c r="IJ37" s="61">
        <v>0.5</v>
      </c>
      <c r="IK37" s="61">
        <v>0.5</v>
      </c>
      <c r="IL37" s="61">
        <v>0.5</v>
      </c>
      <c r="IM37" s="61">
        <v>0.5</v>
      </c>
      <c r="IN37" s="61">
        <v>0</v>
      </c>
      <c r="IO37" s="61">
        <v>0</v>
      </c>
      <c r="IP37" s="61">
        <v>0</v>
      </c>
      <c r="IQ37" s="61">
        <v>0</v>
      </c>
      <c r="IR37" s="348">
        <f>AVERAGE([1]CongestionIndex!$C$139:$D$139)</f>
        <v>0</v>
      </c>
      <c r="IS37" s="61">
        <v>0</v>
      </c>
      <c r="IT37" s="61">
        <v>0</v>
      </c>
      <c r="IU37" s="61">
        <v>0</v>
      </c>
      <c r="IV37" s="61">
        <v>0</v>
      </c>
      <c r="IW37" s="61">
        <v>0</v>
      </c>
      <c r="IX37" s="61">
        <v>0</v>
      </c>
      <c r="IY37" s="61">
        <v>0</v>
      </c>
      <c r="IZ37" s="61">
        <v>0</v>
      </c>
      <c r="JA37" s="61">
        <v>0</v>
      </c>
      <c r="JB37" s="61">
        <v>0</v>
      </c>
      <c r="JC37" s="61">
        <v>0</v>
      </c>
      <c r="JD37" s="61">
        <v>0</v>
      </c>
      <c r="JE37" s="61">
        <v>0</v>
      </c>
      <c r="JF37" s="61">
        <v>0</v>
      </c>
      <c r="JG37" s="61">
        <v>0</v>
      </c>
      <c r="JH37" s="61">
        <v>0</v>
      </c>
      <c r="JI37" s="61">
        <v>0</v>
      </c>
      <c r="JJ37" s="61">
        <v>0</v>
      </c>
      <c r="JK37" s="61">
        <v>0</v>
      </c>
      <c r="JL37" s="61">
        <v>0</v>
      </c>
      <c r="JM37" s="61">
        <v>0</v>
      </c>
      <c r="JN37" s="61">
        <v>0</v>
      </c>
      <c r="JO37" s="61">
        <v>0</v>
      </c>
      <c r="JP37" s="61">
        <v>0</v>
      </c>
      <c r="JQ37" s="61">
        <f>AVERAGE(CongestionIndex!$C$139:$D$139)</f>
        <v>0</v>
      </c>
    </row>
    <row r="38" spans="1:280" s="61" customFormat="1" ht="13.5">
      <c r="A38" s="60" t="s">
        <v>73</v>
      </c>
      <c r="B38" s="59">
        <v>0</v>
      </c>
      <c r="C38" s="59">
        <v>0</v>
      </c>
      <c r="D38" s="59">
        <v>1.5</v>
      </c>
      <c r="E38" s="59">
        <v>0</v>
      </c>
      <c r="F38" s="59">
        <v>0.5</v>
      </c>
      <c r="G38" s="59">
        <v>0</v>
      </c>
      <c r="H38" s="59">
        <v>0</v>
      </c>
      <c r="I38" s="59">
        <v>0</v>
      </c>
      <c r="J38" s="59">
        <v>0</v>
      </c>
      <c r="K38" s="59">
        <v>0</v>
      </c>
      <c r="L38" s="59">
        <v>0</v>
      </c>
      <c r="M38" s="59">
        <v>0</v>
      </c>
      <c r="N38" s="59">
        <v>0</v>
      </c>
      <c r="O38" s="59">
        <v>0</v>
      </c>
      <c r="P38" s="59">
        <v>0</v>
      </c>
      <c r="Q38" s="59">
        <v>0</v>
      </c>
      <c r="R38" s="59">
        <v>1</v>
      </c>
      <c r="S38" s="59">
        <v>0.5</v>
      </c>
      <c r="T38" s="59">
        <v>0.5</v>
      </c>
      <c r="U38" s="59">
        <v>0.5</v>
      </c>
      <c r="V38" s="59">
        <v>0</v>
      </c>
      <c r="W38" s="59">
        <v>0</v>
      </c>
      <c r="X38" s="59">
        <v>0.5</v>
      </c>
      <c r="Y38" s="59">
        <v>2.5</v>
      </c>
      <c r="Z38" s="59">
        <v>0.5</v>
      </c>
      <c r="AA38" s="59">
        <v>0.5</v>
      </c>
      <c r="AB38" s="59">
        <v>0.5</v>
      </c>
      <c r="AC38" s="59">
        <v>0.5</v>
      </c>
      <c r="AD38" s="59">
        <v>0.5</v>
      </c>
      <c r="AE38" s="59">
        <v>0</v>
      </c>
      <c r="AF38" s="59">
        <v>0</v>
      </c>
      <c r="AG38" s="59">
        <v>0.5</v>
      </c>
      <c r="AH38" s="59">
        <v>0</v>
      </c>
      <c r="AI38" s="59">
        <v>1</v>
      </c>
      <c r="AJ38" s="59">
        <v>1.5</v>
      </c>
      <c r="AK38" s="59">
        <v>0.5</v>
      </c>
      <c r="AL38" s="59">
        <v>0</v>
      </c>
      <c r="AM38" s="59">
        <v>0.5</v>
      </c>
      <c r="AN38" s="59">
        <v>0.5</v>
      </c>
      <c r="AO38" s="59">
        <v>1</v>
      </c>
      <c r="AP38" s="59">
        <v>2.5</v>
      </c>
      <c r="AQ38" s="59">
        <v>0.5</v>
      </c>
      <c r="AR38" s="59">
        <v>0.5</v>
      </c>
      <c r="AS38" s="59">
        <v>1</v>
      </c>
      <c r="AT38" s="59">
        <v>0</v>
      </c>
      <c r="AU38" s="59">
        <v>0.5</v>
      </c>
      <c r="AV38" s="59">
        <v>0.5</v>
      </c>
      <c r="AW38" s="59">
        <v>0.5</v>
      </c>
      <c r="AX38" s="59">
        <v>0.5</v>
      </c>
      <c r="AY38" s="59">
        <v>1</v>
      </c>
      <c r="AZ38" s="59">
        <v>0.5</v>
      </c>
      <c r="BA38" s="59">
        <v>0</v>
      </c>
      <c r="BB38" s="11" t="s">
        <v>622</v>
      </c>
      <c r="BC38" s="11">
        <v>0</v>
      </c>
      <c r="BD38" s="11">
        <v>0</v>
      </c>
      <c r="BE38" s="11">
        <v>0</v>
      </c>
      <c r="BF38" s="11">
        <v>1.5</v>
      </c>
      <c r="BG38" s="11">
        <v>0</v>
      </c>
      <c r="BH38" s="11">
        <v>0.5</v>
      </c>
      <c r="BI38" s="11">
        <v>0.5</v>
      </c>
      <c r="BJ38" s="11">
        <v>1</v>
      </c>
      <c r="BK38" s="11">
        <v>1</v>
      </c>
      <c r="BL38" s="11">
        <v>0</v>
      </c>
      <c r="BM38" s="11">
        <v>0</v>
      </c>
      <c r="BN38" s="11">
        <v>0</v>
      </c>
      <c r="BO38" s="11">
        <v>0</v>
      </c>
      <c r="BP38" s="11">
        <v>0.5</v>
      </c>
      <c r="BQ38" s="11">
        <v>0.5</v>
      </c>
      <c r="BR38" s="11">
        <v>2</v>
      </c>
      <c r="BS38" s="11">
        <v>0</v>
      </c>
      <c r="BT38" s="11">
        <v>2.5</v>
      </c>
      <c r="BU38" s="11">
        <v>1</v>
      </c>
      <c r="BV38" s="11">
        <v>0</v>
      </c>
      <c r="BW38" s="11">
        <v>2</v>
      </c>
      <c r="BX38" s="11">
        <v>3</v>
      </c>
      <c r="BY38" s="11">
        <v>5</v>
      </c>
      <c r="BZ38" s="11">
        <v>4.5</v>
      </c>
      <c r="CA38" s="11">
        <v>1</v>
      </c>
      <c r="CB38" s="11">
        <v>0</v>
      </c>
      <c r="CC38" s="11">
        <v>0</v>
      </c>
      <c r="CD38" s="11">
        <v>0</v>
      </c>
      <c r="CE38" s="11">
        <v>0</v>
      </c>
      <c r="CF38" s="11">
        <v>0</v>
      </c>
      <c r="CG38" s="11">
        <v>0</v>
      </c>
      <c r="CH38" s="11">
        <v>1.5</v>
      </c>
      <c r="CI38" s="11">
        <v>2.5</v>
      </c>
      <c r="CJ38" s="11">
        <v>1.5</v>
      </c>
      <c r="CK38" s="11">
        <v>0</v>
      </c>
      <c r="CL38" s="11">
        <v>0.5</v>
      </c>
      <c r="CM38" s="11">
        <v>1</v>
      </c>
      <c r="CN38" s="11">
        <v>0</v>
      </c>
      <c r="CO38" s="11">
        <v>4.5</v>
      </c>
      <c r="CP38" s="11">
        <v>3.5</v>
      </c>
      <c r="CQ38" s="11">
        <v>0.5</v>
      </c>
      <c r="CR38" s="11">
        <v>4</v>
      </c>
      <c r="CS38" s="11">
        <v>0.5</v>
      </c>
      <c r="CT38" s="11">
        <v>2</v>
      </c>
      <c r="CU38" s="11">
        <v>1.5</v>
      </c>
      <c r="CV38" s="11">
        <v>2</v>
      </c>
      <c r="CW38" s="11">
        <v>2.5</v>
      </c>
      <c r="CX38" s="11">
        <v>1.5</v>
      </c>
      <c r="CY38" s="11">
        <v>0</v>
      </c>
      <c r="CZ38" s="11">
        <v>1.5</v>
      </c>
      <c r="DA38" s="11">
        <v>5</v>
      </c>
      <c r="DB38" s="11">
        <v>2</v>
      </c>
      <c r="DC38" s="11">
        <v>2.5</v>
      </c>
      <c r="DD38" s="11">
        <v>0</v>
      </c>
      <c r="DE38" s="11">
        <v>3</v>
      </c>
      <c r="DF38" s="11">
        <v>3</v>
      </c>
      <c r="DG38" s="11">
        <v>2.5</v>
      </c>
      <c r="DH38" s="11">
        <v>2.5</v>
      </c>
      <c r="DI38" s="11">
        <v>4</v>
      </c>
      <c r="DJ38" s="11">
        <v>7</v>
      </c>
      <c r="DK38" s="11">
        <v>11</v>
      </c>
      <c r="DL38" s="11">
        <v>6</v>
      </c>
      <c r="DM38" s="11">
        <v>5</v>
      </c>
      <c r="DN38" s="11">
        <v>8</v>
      </c>
      <c r="DO38" s="11">
        <v>3</v>
      </c>
      <c r="DP38" s="11">
        <v>8</v>
      </c>
      <c r="DQ38" s="11">
        <v>8</v>
      </c>
      <c r="DR38" s="11">
        <v>8</v>
      </c>
      <c r="DS38" s="11">
        <v>10</v>
      </c>
      <c r="DT38" s="11">
        <v>10</v>
      </c>
      <c r="DU38" s="11">
        <v>7.5</v>
      </c>
      <c r="DV38" s="11">
        <v>5</v>
      </c>
      <c r="DW38" s="11">
        <v>5</v>
      </c>
      <c r="DX38" s="11">
        <v>5</v>
      </c>
      <c r="DY38" s="11">
        <v>3</v>
      </c>
      <c r="DZ38" s="11">
        <v>4</v>
      </c>
      <c r="EA38" s="11">
        <v>3.5</v>
      </c>
      <c r="EB38" s="11">
        <v>3.5</v>
      </c>
      <c r="EC38" s="11">
        <v>3</v>
      </c>
      <c r="ED38" s="11">
        <v>4.5</v>
      </c>
      <c r="EE38" s="11">
        <v>9</v>
      </c>
      <c r="EF38" s="11">
        <v>7.5</v>
      </c>
      <c r="EG38" s="11">
        <v>5.5</v>
      </c>
      <c r="EH38" s="11">
        <v>3</v>
      </c>
      <c r="EI38" s="11">
        <v>1.5</v>
      </c>
      <c r="EJ38" s="11">
        <v>2.5</v>
      </c>
      <c r="EK38" s="11">
        <v>2</v>
      </c>
      <c r="EL38" s="11">
        <v>2</v>
      </c>
      <c r="EM38" s="11">
        <v>1</v>
      </c>
      <c r="EN38" s="11">
        <v>1.5</v>
      </c>
      <c r="EO38" s="11">
        <v>4.5</v>
      </c>
      <c r="EP38" s="11">
        <v>3</v>
      </c>
      <c r="EQ38" s="11">
        <v>3.5</v>
      </c>
      <c r="ER38" s="11">
        <v>1</v>
      </c>
      <c r="ES38" s="11">
        <v>1</v>
      </c>
      <c r="ET38" s="11">
        <v>1.5</v>
      </c>
      <c r="EU38" s="11">
        <v>1.5</v>
      </c>
      <c r="EV38" s="11">
        <v>1.5</v>
      </c>
      <c r="EW38" s="11">
        <v>1.5</v>
      </c>
      <c r="EX38" s="11">
        <v>1.5</v>
      </c>
      <c r="EY38" s="11">
        <v>1.5</v>
      </c>
      <c r="EZ38" s="11">
        <v>1.5</v>
      </c>
      <c r="FA38" s="11">
        <v>2</v>
      </c>
      <c r="FB38" s="11">
        <v>2</v>
      </c>
      <c r="FC38" s="11">
        <v>2</v>
      </c>
      <c r="FD38" s="11">
        <v>2</v>
      </c>
      <c r="FE38" s="11">
        <v>2</v>
      </c>
      <c r="FF38" s="11">
        <v>2</v>
      </c>
      <c r="FG38" s="11">
        <v>2</v>
      </c>
      <c r="FH38" s="11">
        <v>2</v>
      </c>
      <c r="FI38" s="11">
        <v>2</v>
      </c>
      <c r="FJ38" s="11">
        <v>2</v>
      </c>
      <c r="FK38" s="11">
        <v>3</v>
      </c>
      <c r="FL38" s="11">
        <v>3</v>
      </c>
      <c r="FM38" s="11">
        <v>3</v>
      </c>
      <c r="FN38" s="11">
        <v>1.5</v>
      </c>
      <c r="FO38" s="11">
        <v>3</v>
      </c>
      <c r="FP38" s="11">
        <v>2</v>
      </c>
      <c r="FQ38" s="11">
        <v>0</v>
      </c>
      <c r="FR38" s="11">
        <v>2</v>
      </c>
      <c r="FS38" s="11">
        <v>1.5</v>
      </c>
      <c r="FT38" s="11">
        <v>2</v>
      </c>
      <c r="FU38" s="11">
        <v>2</v>
      </c>
      <c r="FV38" s="11">
        <v>2</v>
      </c>
      <c r="FW38" s="11">
        <v>3</v>
      </c>
      <c r="FX38" s="11">
        <v>3</v>
      </c>
      <c r="FY38" s="11">
        <v>1.5</v>
      </c>
      <c r="FZ38" s="11">
        <v>1.5</v>
      </c>
      <c r="GA38" s="11">
        <v>1.5</v>
      </c>
      <c r="GB38" s="11">
        <v>2</v>
      </c>
      <c r="GC38" s="11">
        <v>1.5</v>
      </c>
      <c r="GD38" s="11">
        <v>0.5</v>
      </c>
      <c r="GE38" s="11">
        <v>0.5</v>
      </c>
      <c r="GF38" s="11">
        <v>0.5</v>
      </c>
      <c r="GG38" s="11">
        <v>0.5</v>
      </c>
      <c r="GH38" s="11">
        <v>0.5</v>
      </c>
      <c r="GI38" s="11">
        <v>0.5</v>
      </c>
      <c r="GJ38" s="11">
        <v>0.5</v>
      </c>
      <c r="GK38" s="11">
        <v>0.5</v>
      </c>
      <c r="GL38" s="11">
        <v>0.5</v>
      </c>
      <c r="GM38" s="11">
        <v>0.5</v>
      </c>
      <c r="GN38" s="11">
        <v>0.5</v>
      </c>
      <c r="GO38" s="11">
        <v>0.5</v>
      </c>
      <c r="GP38" s="11">
        <v>0.5</v>
      </c>
      <c r="GQ38" s="11">
        <v>0.5</v>
      </c>
      <c r="GR38" s="11">
        <v>0.5</v>
      </c>
      <c r="GS38" s="11">
        <v>0.5</v>
      </c>
      <c r="GT38" s="11">
        <v>0.5</v>
      </c>
      <c r="GU38" s="11">
        <v>0.5</v>
      </c>
      <c r="GV38" s="11">
        <v>0.5</v>
      </c>
      <c r="GW38" s="11">
        <v>0.5</v>
      </c>
      <c r="GX38" s="11">
        <v>0.5</v>
      </c>
      <c r="GY38" s="11">
        <v>0.5</v>
      </c>
      <c r="GZ38" s="11">
        <v>0.5</v>
      </c>
      <c r="HA38" s="11">
        <v>0.5</v>
      </c>
      <c r="HB38" s="11">
        <v>0.5</v>
      </c>
      <c r="HC38" s="11">
        <v>0.5</v>
      </c>
      <c r="HD38" s="11">
        <v>0.5</v>
      </c>
      <c r="HE38" s="11">
        <v>0.5</v>
      </c>
      <c r="HF38" s="11">
        <v>0.5</v>
      </c>
      <c r="HG38" s="11">
        <v>0.5</v>
      </c>
      <c r="HH38" s="11">
        <v>0.5</v>
      </c>
      <c r="HI38" s="11">
        <v>0.5</v>
      </c>
      <c r="HJ38" s="11">
        <v>0.5</v>
      </c>
      <c r="HK38" s="11">
        <v>0.5</v>
      </c>
      <c r="HL38" s="11">
        <v>0.5</v>
      </c>
      <c r="HM38" s="11">
        <v>0.5</v>
      </c>
      <c r="HN38" s="11">
        <v>1</v>
      </c>
      <c r="HO38" s="11">
        <v>1</v>
      </c>
      <c r="HP38" s="11">
        <v>1.5</v>
      </c>
      <c r="HQ38" s="11">
        <v>1</v>
      </c>
      <c r="HR38" s="11">
        <v>0.5</v>
      </c>
      <c r="HS38" s="11">
        <v>0.5</v>
      </c>
      <c r="HT38" s="11">
        <v>1.5</v>
      </c>
      <c r="HU38" s="11">
        <v>1.5</v>
      </c>
      <c r="HV38" s="11">
        <v>1.5</v>
      </c>
      <c r="HW38" s="11">
        <v>0.5</v>
      </c>
      <c r="HX38" s="11">
        <v>1.5</v>
      </c>
      <c r="HY38" s="11">
        <v>1.5</v>
      </c>
      <c r="HZ38" s="11">
        <v>1</v>
      </c>
      <c r="IA38" s="11">
        <v>0.5</v>
      </c>
      <c r="IB38" s="11">
        <v>0.5</v>
      </c>
      <c r="IC38" s="11">
        <v>0.5</v>
      </c>
      <c r="ID38" s="11">
        <v>1</v>
      </c>
      <c r="IE38" s="11">
        <v>1</v>
      </c>
      <c r="IF38" s="11">
        <v>0</v>
      </c>
      <c r="IG38" s="112">
        <v>0</v>
      </c>
      <c r="IH38" s="112">
        <v>0</v>
      </c>
      <c r="II38" s="61">
        <v>0</v>
      </c>
      <c r="IJ38" s="61">
        <v>0</v>
      </c>
      <c r="IK38" s="61">
        <v>1</v>
      </c>
      <c r="IL38" s="61">
        <v>2</v>
      </c>
      <c r="IM38" s="61">
        <v>0.5</v>
      </c>
      <c r="IN38" s="61">
        <v>2</v>
      </c>
      <c r="IO38" s="61">
        <v>2</v>
      </c>
      <c r="IP38" s="61">
        <v>2</v>
      </c>
      <c r="IQ38" s="61">
        <v>1</v>
      </c>
      <c r="IR38" s="348">
        <f>AVERAGE([1]CongestionIndex!$C$140:$D$140)</f>
        <v>1.5</v>
      </c>
      <c r="IS38" s="61">
        <v>1.5</v>
      </c>
      <c r="IT38" s="61">
        <v>1.5</v>
      </c>
      <c r="IU38" s="61">
        <v>1.5</v>
      </c>
      <c r="IV38" s="61">
        <v>1.5</v>
      </c>
      <c r="IW38" s="61">
        <v>1.5</v>
      </c>
      <c r="IX38" s="61">
        <v>1.5</v>
      </c>
      <c r="IY38" s="61">
        <v>1.5</v>
      </c>
      <c r="IZ38" s="61">
        <v>0.5</v>
      </c>
      <c r="JA38" s="61">
        <v>1.5</v>
      </c>
      <c r="JB38" s="61">
        <v>1.5</v>
      </c>
      <c r="JC38" s="61">
        <v>2.5</v>
      </c>
      <c r="JD38" s="61">
        <v>0.5</v>
      </c>
      <c r="JE38" s="61">
        <v>1.5</v>
      </c>
      <c r="JF38" s="61">
        <v>2.5</v>
      </c>
      <c r="JG38" s="61">
        <v>1.5</v>
      </c>
      <c r="JH38" s="61">
        <v>1.5</v>
      </c>
      <c r="JI38" s="61">
        <v>1.5</v>
      </c>
      <c r="JJ38" s="61">
        <v>2.5</v>
      </c>
      <c r="JK38" s="61">
        <v>0.5</v>
      </c>
      <c r="JL38" s="61">
        <v>2.5</v>
      </c>
      <c r="JM38" s="61">
        <v>2.5</v>
      </c>
      <c r="JN38" s="61">
        <v>2.5</v>
      </c>
      <c r="JO38" s="61">
        <v>1.5</v>
      </c>
      <c r="JP38" s="61">
        <v>1.5</v>
      </c>
      <c r="JQ38" s="61">
        <f>AVERAGE(CongestionIndex!$C$140:$D$140)</f>
        <v>1.5</v>
      </c>
    </row>
    <row r="39" spans="1:280" s="61" customFormat="1" ht="13.5">
      <c r="A39" s="60" t="s">
        <v>75</v>
      </c>
      <c r="B39" s="11">
        <v>0</v>
      </c>
      <c r="C39" s="11">
        <v>0</v>
      </c>
      <c r="D39" s="11">
        <v>0</v>
      </c>
      <c r="E39" s="11">
        <v>0</v>
      </c>
      <c r="F39" s="11">
        <v>0</v>
      </c>
      <c r="G39" s="11">
        <v>0</v>
      </c>
      <c r="H39" s="11">
        <v>0</v>
      </c>
      <c r="I39" s="11">
        <v>0</v>
      </c>
      <c r="J39" s="11">
        <v>0</v>
      </c>
      <c r="K39" s="11">
        <v>0</v>
      </c>
      <c r="L39" s="11">
        <v>0</v>
      </c>
      <c r="M39" s="11">
        <v>0</v>
      </c>
      <c r="N39" s="11">
        <v>0</v>
      </c>
      <c r="O39" s="11">
        <v>1.5</v>
      </c>
      <c r="P39" s="11">
        <v>1.5</v>
      </c>
      <c r="Q39" s="11">
        <v>0</v>
      </c>
      <c r="R39" s="11">
        <v>2</v>
      </c>
      <c r="S39" s="11">
        <v>4.5</v>
      </c>
      <c r="T39" s="11">
        <v>8.5</v>
      </c>
      <c r="U39" s="11">
        <v>8</v>
      </c>
      <c r="V39" s="11">
        <v>3</v>
      </c>
      <c r="W39" s="11">
        <v>3</v>
      </c>
      <c r="X39" s="11">
        <v>8.5</v>
      </c>
      <c r="Y39" s="11">
        <v>2</v>
      </c>
      <c r="Z39" s="11">
        <v>0.5</v>
      </c>
      <c r="AA39" s="11">
        <v>1</v>
      </c>
      <c r="AB39" s="11">
        <v>1.5</v>
      </c>
      <c r="AC39" s="11">
        <v>1.5</v>
      </c>
      <c r="AD39" s="11">
        <v>2</v>
      </c>
      <c r="AE39" s="11">
        <v>2.5</v>
      </c>
      <c r="AF39" s="11">
        <v>3</v>
      </c>
      <c r="AG39" s="11">
        <v>3.5</v>
      </c>
      <c r="AH39" s="11">
        <v>4</v>
      </c>
      <c r="AI39" s="11">
        <v>2.5</v>
      </c>
      <c r="AJ39" s="11">
        <v>5</v>
      </c>
      <c r="AK39" s="11">
        <v>1.5</v>
      </c>
      <c r="AL39" s="11">
        <v>5</v>
      </c>
      <c r="AM39" s="11">
        <v>5.5</v>
      </c>
      <c r="AN39" s="11">
        <v>2.5</v>
      </c>
      <c r="AO39" s="11">
        <v>10</v>
      </c>
      <c r="AP39" s="11">
        <v>0</v>
      </c>
      <c r="AQ39" s="11">
        <v>0.5</v>
      </c>
      <c r="AR39" s="11">
        <v>0.5</v>
      </c>
      <c r="AS39" s="11">
        <v>0.5</v>
      </c>
      <c r="AT39" s="11">
        <v>0</v>
      </c>
      <c r="AU39" s="11">
        <v>0.5</v>
      </c>
      <c r="AV39" s="11">
        <v>0.5</v>
      </c>
      <c r="AW39" s="11">
        <v>1.5</v>
      </c>
      <c r="AX39" s="11">
        <v>0.5</v>
      </c>
      <c r="AY39" s="11">
        <v>2</v>
      </c>
      <c r="AZ39" s="11">
        <v>1.5</v>
      </c>
      <c r="BA39" s="11">
        <v>2</v>
      </c>
      <c r="BB39" s="11" t="s">
        <v>622</v>
      </c>
      <c r="BC39" s="11">
        <v>0.5</v>
      </c>
      <c r="BD39" s="11">
        <v>0.5</v>
      </c>
      <c r="BE39" s="11">
        <v>2</v>
      </c>
      <c r="BF39" s="11">
        <v>0</v>
      </c>
      <c r="BG39" s="11">
        <v>0</v>
      </c>
      <c r="BH39" s="11">
        <v>0.5</v>
      </c>
      <c r="BI39" s="11">
        <v>0</v>
      </c>
      <c r="BJ39" s="11">
        <v>0</v>
      </c>
      <c r="BK39" s="11">
        <v>0</v>
      </c>
      <c r="BL39" s="11">
        <v>1</v>
      </c>
      <c r="BM39" s="11">
        <v>0</v>
      </c>
      <c r="BN39" s="11">
        <v>0</v>
      </c>
      <c r="BO39" s="11">
        <v>0</v>
      </c>
      <c r="BP39" s="11">
        <v>2</v>
      </c>
      <c r="BQ39" s="11">
        <v>0</v>
      </c>
      <c r="BR39" s="11">
        <v>1</v>
      </c>
      <c r="BS39" s="11">
        <v>5.5</v>
      </c>
      <c r="BT39" s="11">
        <v>2.5</v>
      </c>
      <c r="BU39" s="11">
        <v>0</v>
      </c>
      <c r="BV39" s="11">
        <v>2</v>
      </c>
      <c r="BW39" s="11">
        <v>3.5</v>
      </c>
      <c r="BX39" s="11">
        <v>0</v>
      </c>
      <c r="BY39" s="11">
        <v>0</v>
      </c>
      <c r="BZ39" s="11">
        <v>0.5</v>
      </c>
      <c r="CA39" s="11">
        <v>0</v>
      </c>
      <c r="CB39" s="11">
        <v>0</v>
      </c>
      <c r="CC39" s="11">
        <v>0</v>
      </c>
      <c r="CD39" s="11">
        <v>0</v>
      </c>
      <c r="CE39" s="11">
        <v>2.5</v>
      </c>
      <c r="CF39" s="11">
        <v>0</v>
      </c>
      <c r="CG39" s="11">
        <v>0</v>
      </c>
      <c r="CH39" s="11">
        <v>1</v>
      </c>
      <c r="CI39" s="11">
        <v>0</v>
      </c>
      <c r="CJ39" s="11">
        <v>0</v>
      </c>
      <c r="CK39" s="11">
        <v>0</v>
      </c>
      <c r="CL39" s="11">
        <v>0</v>
      </c>
      <c r="CM39" s="11">
        <v>0.5</v>
      </c>
      <c r="CN39" s="11">
        <v>1.5</v>
      </c>
      <c r="CO39" s="11">
        <v>0</v>
      </c>
      <c r="CP39" s="11">
        <v>0</v>
      </c>
      <c r="CQ39" s="11">
        <v>0</v>
      </c>
      <c r="CR39" s="11">
        <v>2</v>
      </c>
      <c r="CS39" s="11">
        <v>0.5</v>
      </c>
      <c r="CT39" s="11">
        <v>2</v>
      </c>
      <c r="CU39" s="11">
        <v>0</v>
      </c>
      <c r="CV39" s="11">
        <v>0</v>
      </c>
      <c r="CW39" s="11">
        <v>0</v>
      </c>
      <c r="CX39" s="11">
        <v>0</v>
      </c>
      <c r="CY39" s="11">
        <v>0</v>
      </c>
      <c r="CZ39" s="11">
        <v>0.5</v>
      </c>
      <c r="DA39" s="11">
        <v>0</v>
      </c>
      <c r="DB39" s="11">
        <v>1</v>
      </c>
      <c r="DC39" s="11">
        <v>0</v>
      </c>
      <c r="DD39" s="11">
        <v>0.5</v>
      </c>
      <c r="DE39" s="11">
        <v>1.5</v>
      </c>
      <c r="DF39" s="11">
        <v>1</v>
      </c>
      <c r="DG39" s="11">
        <v>0</v>
      </c>
      <c r="DH39" s="11">
        <v>2.5</v>
      </c>
      <c r="DI39" s="11">
        <v>3.5</v>
      </c>
      <c r="DJ39" s="11">
        <v>0</v>
      </c>
      <c r="DK39" s="11">
        <v>0</v>
      </c>
      <c r="DL39" s="11">
        <v>4.5</v>
      </c>
      <c r="DM39" s="11">
        <v>0</v>
      </c>
      <c r="DN39" s="11">
        <v>0.5</v>
      </c>
      <c r="DO39" s="11">
        <v>3</v>
      </c>
      <c r="DP39" s="11">
        <v>4</v>
      </c>
      <c r="DQ39" s="11">
        <v>5</v>
      </c>
      <c r="DR39" s="11">
        <v>5</v>
      </c>
      <c r="DS39" s="11">
        <v>6</v>
      </c>
      <c r="DT39" s="11">
        <v>3</v>
      </c>
      <c r="DU39" s="11">
        <v>3</v>
      </c>
      <c r="DV39" s="11">
        <v>1</v>
      </c>
      <c r="DW39" s="11">
        <v>1</v>
      </c>
      <c r="DX39" s="11">
        <v>1</v>
      </c>
      <c r="DY39" s="11">
        <v>1</v>
      </c>
      <c r="DZ39" s="11">
        <v>0.5</v>
      </c>
      <c r="EA39" s="11">
        <v>2</v>
      </c>
      <c r="EB39" s="11">
        <v>3.5</v>
      </c>
      <c r="EC39" s="11">
        <v>3</v>
      </c>
      <c r="ED39" s="11">
        <v>4.5</v>
      </c>
      <c r="EE39" s="11">
        <v>0.5</v>
      </c>
      <c r="EF39" s="11">
        <v>1</v>
      </c>
      <c r="EG39" s="11">
        <v>1</v>
      </c>
      <c r="EH39" s="11">
        <v>1.5</v>
      </c>
      <c r="EI39" s="11">
        <v>0.5</v>
      </c>
      <c r="EJ39" s="11">
        <v>1</v>
      </c>
      <c r="EK39" s="11">
        <v>1</v>
      </c>
      <c r="EL39" s="11">
        <v>1</v>
      </c>
      <c r="EM39" s="11">
        <v>1</v>
      </c>
      <c r="EN39" s="11">
        <v>1</v>
      </c>
      <c r="EO39" s="11">
        <v>6</v>
      </c>
      <c r="EP39" s="11">
        <v>5</v>
      </c>
      <c r="EQ39" s="11">
        <v>6</v>
      </c>
      <c r="ER39" s="11">
        <v>4</v>
      </c>
      <c r="ES39" s="11">
        <v>4.5</v>
      </c>
      <c r="ET39" s="11">
        <v>5</v>
      </c>
      <c r="EU39" s="11">
        <v>5</v>
      </c>
      <c r="EV39" s="11">
        <v>5</v>
      </c>
      <c r="EW39" s="11">
        <v>3</v>
      </c>
      <c r="EX39" s="11">
        <v>3</v>
      </c>
      <c r="EY39" s="11">
        <v>3.5</v>
      </c>
      <c r="EZ39" s="11">
        <v>3.5</v>
      </c>
      <c r="FA39" s="11">
        <v>4</v>
      </c>
      <c r="FB39" s="11">
        <v>4</v>
      </c>
      <c r="FC39" s="11">
        <v>4</v>
      </c>
      <c r="FD39" s="11">
        <v>4</v>
      </c>
      <c r="FE39" s="11">
        <v>3</v>
      </c>
      <c r="FF39" s="11">
        <v>3</v>
      </c>
      <c r="FG39" s="11">
        <v>3</v>
      </c>
      <c r="FH39" s="11">
        <v>3</v>
      </c>
      <c r="FI39" s="11">
        <v>2</v>
      </c>
      <c r="FJ39" s="11">
        <v>2</v>
      </c>
      <c r="FK39" s="11">
        <v>3</v>
      </c>
      <c r="FL39" s="11">
        <v>3</v>
      </c>
      <c r="FM39" s="11">
        <v>2</v>
      </c>
      <c r="FN39" s="11">
        <v>2</v>
      </c>
      <c r="FO39" s="11">
        <v>1</v>
      </c>
      <c r="FP39" s="11">
        <v>1.5</v>
      </c>
      <c r="FQ39" s="11">
        <v>0</v>
      </c>
      <c r="FR39" s="11">
        <v>1.5</v>
      </c>
      <c r="FS39" s="11">
        <v>1.5</v>
      </c>
      <c r="FT39" s="11">
        <v>1</v>
      </c>
      <c r="FU39" s="11">
        <v>1</v>
      </c>
      <c r="FV39" s="11">
        <v>2</v>
      </c>
      <c r="FW39" s="11">
        <v>2</v>
      </c>
      <c r="FX39" s="11">
        <v>2</v>
      </c>
      <c r="FY39" s="11">
        <v>2</v>
      </c>
      <c r="FZ39" s="11">
        <v>1.5</v>
      </c>
      <c r="GA39" s="11">
        <v>1.5</v>
      </c>
      <c r="GB39" s="11">
        <v>0.5</v>
      </c>
      <c r="GC39" s="11">
        <v>1.5</v>
      </c>
      <c r="GD39" s="11">
        <v>0.5</v>
      </c>
      <c r="GE39" s="11">
        <v>0.5</v>
      </c>
      <c r="GF39" s="11">
        <v>0.5</v>
      </c>
      <c r="GG39" s="11">
        <v>0.5</v>
      </c>
      <c r="GH39" s="11">
        <v>0.5</v>
      </c>
      <c r="GI39" s="11">
        <v>0.5</v>
      </c>
      <c r="GJ39" s="11">
        <v>0.5</v>
      </c>
      <c r="GK39" s="11">
        <v>0.5</v>
      </c>
      <c r="GL39" s="11">
        <v>0.5</v>
      </c>
      <c r="GM39" s="11">
        <v>0.5</v>
      </c>
      <c r="GN39" s="11">
        <v>0.5</v>
      </c>
      <c r="GO39" s="11">
        <v>0.5</v>
      </c>
      <c r="GP39" s="11">
        <v>0.5</v>
      </c>
      <c r="GQ39" s="11">
        <v>0.5</v>
      </c>
      <c r="GR39" s="11">
        <v>0.5</v>
      </c>
      <c r="GS39" s="11">
        <v>0.5</v>
      </c>
      <c r="GT39" s="11">
        <v>0.5</v>
      </c>
      <c r="GU39" s="11">
        <v>0.5</v>
      </c>
      <c r="GV39" s="11">
        <v>0.5</v>
      </c>
      <c r="GW39" s="11">
        <v>0.5</v>
      </c>
      <c r="GX39" s="11">
        <v>0.5</v>
      </c>
      <c r="GY39" s="11">
        <v>0.5</v>
      </c>
      <c r="GZ39" s="11">
        <v>0.5</v>
      </c>
      <c r="HA39" s="11">
        <v>0.5</v>
      </c>
      <c r="HB39" s="11">
        <v>0.5</v>
      </c>
      <c r="HC39" s="11">
        <v>0.5</v>
      </c>
      <c r="HD39" s="11">
        <v>0.5</v>
      </c>
      <c r="HE39" s="11">
        <v>0.5</v>
      </c>
      <c r="HF39" s="11">
        <v>0.5</v>
      </c>
      <c r="HG39" s="11">
        <v>0.5</v>
      </c>
      <c r="HH39" s="11">
        <v>0.5</v>
      </c>
      <c r="HI39" s="11">
        <v>0.5</v>
      </c>
      <c r="HJ39" s="11">
        <v>0.5</v>
      </c>
      <c r="HK39" s="11">
        <v>0.5</v>
      </c>
      <c r="HL39" s="11">
        <v>0.5</v>
      </c>
      <c r="HM39" s="11">
        <v>0.5</v>
      </c>
      <c r="HN39" s="11">
        <v>1</v>
      </c>
      <c r="HO39" s="11">
        <v>1</v>
      </c>
      <c r="HP39" s="11">
        <v>1.5</v>
      </c>
      <c r="HQ39" s="11">
        <v>1</v>
      </c>
      <c r="HR39" s="11">
        <v>0.5</v>
      </c>
      <c r="HS39" s="11">
        <v>0.5</v>
      </c>
      <c r="HT39" s="11">
        <v>1.5</v>
      </c>
      <c r="HU39" s="11">
        <v>1.5</v>
      </c>
      <c r="HV39" s="11">
        <v>1.5</v>
      </c>
      <c r="HW39" s="11">
        <v>0.5</v>
      </c>
      <c r="HX39" s="11">
        <v>1.5</v>
      </c>
      <c r="HY39" s="11">
        <v>1.5</v>
      </c>
      <c r="HZ39" s="11">
        <v>1</v>
      </c>
      <c r="IA39" s="11">
        <v>0.5</v>
      </c>
      <c r="IB39" s="11">
        <v>0.5</v>
      </c>
      <c r="IC39" s="11">
        <v>0.5</v>
      </c>
      <c r="ID39" s="11">
        <v>2.5</v>
      </c>
      <c r="IE39" s="11">
        <v>3.5</v>
      </c>
      <c r="IF39" s="11">
        <v>2.5</v>
      </c>
      <c r="IG39" s="11">
        <v>0</v>
      </c>
      <c r="IH39" s="11">
        <v>0</v>
      </c>
      <c r="II39" s="61">
        <v>0</v>
      </c>
      <c r="IJ39" s="61">
        <v>0</v>
      </c>
      <c r="IK39" s="61">
        <v>1</v>
      </c>
      <c r="IL39" s="61">
        <v>2</v>
      </c>
      <c r="IM39" s="61">
        <v>0.5</v>
      </c>
      <c r="IN39" s="61">
        <v>0</v>
      </c>
      <c r="IO39" s="61">
        <v>0</v>
      </c>
      <c r="IP39" s="61">
        <v>0</v>
      </c>
      <c r="IQ39" s="61">
        <v>1</v>
      </c>
      <c r="IR39" s="348">
        <f>AVERAGE([1]CongestionIndex!$C$141:$D$141)</f>
        <v>1.5</v>
      </c>
      <c r="IS39" s="61">
        <v>1.5</v>
      </c>
      <c r="IT39" s="61">
        <v>1.5</v>
      </c>
      <c r="IU39" s="61">
        <v>1.5</v>
      </c>
      <c r="IV39" s="61">
        <v>1.5</v>
      </c>
      <c r="IW39" s="61">
        <v>1.5</v>
      </c>
      <c r="IX39" s="61">
        <v>1.5</v>
      </c>
      <c r="IY39" s="61">
        <v>1.5</v>
      </c>
      <c r="IZ39" s="61">
        <v>1.5</v>
      </c>
      <c r="JA39" s="61">
        <v>1.5</v>
      </c>
      <c r="JB39" s="61">
        <v>1.5</v>
      </c>
      <c r="JC39" s="61">
        <v>2.5</v>
      </c>
      <c r="JD39" s="61">
        <v>0.5</v>
      </c>
      <c r="JE39" s="61">
        <v>1.5</v>
      </c>
      <c r="JF39" s="61">
        <v>2.5</v>
      </c>
      <c r="JG39" s="61">
        <v>1.5</v>
      </c>
      <c r="JH39" s="61">
        <v>1.5</v>
      </c>
      <c r="JI39" s="61">
        <v>1.5</v>
      </c>
      <c r="JJ39" s="61">
        <v>2.5</v>
      </c>
      <c r="JK39" s="61">
        <v>0.5</v>
      </c>
      <c r="JL39" s="61">
        <v>2.5</v>
      </c>
      <c r="JM39" s="61">
        <v>2.5</v>
      </c>
      <c r="JN39" s="61">
        <v>2.5</v>
      </c>
      <c r="JO39" s="61">
        <v>1.5</v>
      </c>
      <c r="JP39" s="61">
        <v>1.5</v>
      </c>
      <c r="JQ39" s="61">
        <f>AVERAGE(CongestionIndex!$C$141:$D$141)</f>
        <v>1.5</v>
      </c>
    </row>
    <row r="40" spans="1:280" s="61" customFormat="1" ht="13.5">
      <c r="A40" s="60" t="s">
        <v>77</v>
      </c>
      <c r="B40" s="11">
        <v>0</v>
      </c>
      <c r="C40" s="11">
        <v>0</v>
      </c>
      <c r="D40" s="11">
        <v>0.5</v>
      </c>
      <c r="E40" s="11">
        <v>0.5</v>
      </c>
      <c r="F40" s="11">
        <v>0</v>
      </c>
      <c r="G40" s="11">
        <v>0</v>
      </c>
      <c r="H40" s="11">
        <v>0</v>
      </c>
      <c r="I40" s="11">
        <v>0.5</v>
      </c>
      <c r="J40" s="11">
        <v>0</v>
      </c>
      <c r="K40" s="11">
        <v>0</v>
      </c>
      <c r="L40" s="11">
        <v>0</v>
      </c>
      <c r="M40" s="11">
        <v>0.5</v>
      </c>
      <c r="N40" s="11">
        <v>0</v>
      </c>
      <c r="O40" s="11">
        <v>0.5</v>
      </c>
      <c r="P40" s="11">
        <v>1</v>
      </c>
      <c r="Q40" s="11">
        <v>1.5</v>
      </c>
      <c r="R40" s="11">
        <v>0.5</v>
      </c>
      <c r="S40" s="11">
        <v>0.5</v>
      </c>
      <c r="T40" s="11">
        <v>1</v>
      </c>
      <c r="U40" s="11">
        <v>2</v>
      </c>
      <c r="V40" s="11">
        <v>0.5</v>
      </c>
      <c r="W40" s="11">
        <v>1</v>
      </c>
      <c r="X40" s="11">
        <v>1</v>
      </c>
      <c r="Y40" s="11">
        <v>0.5</v>
      </c>
      <c r="Z40" s="11">
        <v>1.5</v>
      </c>
      <c r="AA40" s="11">
        <v>3.5</v>
      </c>
      <c r="AB40" s="11">
        <v>3</v>
      </c>
      <c r="AC40" s="11">
        <v>3</v>
      </c>
      <c r="AD40" s="11">
        <v>1</v>
      </c>
      <c r="AE40" s="11">
        <v>0.5</v>
      </c>
      <c r="AF40" s="11">
        <v>0.5</v>
      </c>
      <c r="AG40" s="11">
        <v>1.5</v>
      </c>
      <c r="AH40" s="11">
        <v>0.5</v>
      </c>
      <c r="AI40" s="11">
        <v>1</v>
      </c>
      <c r="AJ40" s="11">
        <v>2</v>
      </c>
      <c r="AK40" s="11">
        <v>2</v>
      </c>
      <c r="AL40" s="11">
        <v>2.5</v>
      </c>
      <c r="AM40" s="11">
        <v>1</v>
      </c>
      <c r="AN40" s="11">
        <v>0.5</v>
      </c>
      <c r="AO40" s="11">
        <v>1</v>
      </c>
      <c r="AP40" s="11">
        <v>2</v>
      </c>
      <c r="AQ40" s="11">
        <v>1</v>
      </c>
      <c r="AR40" s="11">
        <v>0.5</v>
      </c>
      <c r="AS40" s="11">
        <v>0</v>
      </c>
      <c r="AT40" s="11">
        <v>0</v>
      </c>
      <c r="AU40" s="11">
        <v>0.5</v>
      </c>
      <c r="AV40" s="11">
        <v>0.5</v>
      </c>
      <c r="AW40" s="11">
        <v>0.5</v>
      </c>
      <c r="AX40" s="11">
        <v>0.5</v>
      </c>
      <c r="AY40" s="11">
        <v>1</v>
      </c>
      <c r="AZ40" s="11">
        <v>0.5</v>
      </c>
      <c r="BA40" s="11">
        <v>0</v>
      </c>
      <c r="BB40" s="11" t="s">
        <v>622</v>
      </c>
      <c r="BC40" s="11">
        <v>0</v>
      </c>
      <c r="BD40" s="11">
        <v>0</v>
      </c>
      <c r="BE40" s="11">
        <v>0</v>
      </c>
      <c r="BF40" s="11">
        <v>0</v>
      </c>
      <c r="BG40" s="11">
        <v>0</v>
      </c>
      <c r="BH40" s="11">
        <v>1.5</v>
      </c>
      <c r="BI40" s="11">
        <v>0</v>
      </c>
      <c r="BJ40" s="11">
        <v>0</v>
      </c>
      <c r="BK40" s="11">
        <v>0</v>
      </c>
      <c r="BL40" s="11">
        <v>0.5</v>
      </c>
      <c r="BM40" s="11">
        <v>0</v>
      </c>
      <c r="BN40" s="11">
        <v>0.5</v>
      </c>
      <c r="BO40" s="11">
        <v>0</v>
      </c>
      <c r="BP40" s="11">
        <v>0</v>
      </c>
      <c r="BQ40" s="11">
        <v>0</v>
      </c>
      <c r="BR40" s="11">
        <v>0</v>
      </c>
      <c r="BS40" s="11">
        <v>0.5</v>
      </c>
      <c r="BT40" s="11">
        <v>1</v>
      </c>
      <c r="BU40" s="11">
        <v>1</v>
      </c>
      <c r="BV40" s="11">
        <v>0.5</v>
      </c>
      <c r="BW40" s="11">
        <v>0</v>
      </c>
      <c r="BX40" s="11">
        <v>0.5</v>
      </c>
      <c r="BY40" s="11">
        <v>0</v>
      </c>
      <c r="BZ40" s="11">
        <v>2</v>
      </c>
      <c r="CA40" s="11">
        <v>0</v>
      </c>
      <c r="CB40" s="11">
        <v>0.5</v>
      </c>
      <c r="CC40" s="11">
        <v>1</v>
      </c>
      <c r="CD40" s="11">
        <v>0</v>
      </c>
      <c r="CE40" s="11">
        <v>0</v>
      </c>
      <c r="CF40" s="11">
        <v>0.5</v>
      </c>
      <c r="CG40" s="11">
        <v>0.5</v>
      </c>
      <c r="CH40" s="11">
        <v>0</v>
      </c>
      <c r="CI40" s="11">
        <v>1</v>
      </c>
      <c r="CJ40" s="11">
        <v>1.5</v>
      </c>
      <c r="CK40" s="11">
        <v>0.5</v>
      </c>
      <c r="CL40" s="11">
        <v>0</v>
      </c>
      <c r="CM40" s="11">
        <v>0</v>
      </c>
      <c r="CN40" s="11">
        <v>0</v>
      </c>
      <c r="CO40" s="11">
        <v>1.5</v>
      </c>
      <c r="CP40" s="11">
        <v>0</v>
      </c>
      <c r="CQ40" s="11">
        <v>0</v>
      </c>
      <c r="CR40" s="11">
        <v>0</v>
      </c>
      <c r="CS40" s="11">
        <v>0</v>
      </c>
      <c r="CT40" s="11">
        <v>0.5</v>
      </c>
      <c r="CU40" s="11">
        <v>0</v>
      </c>
      <c r="CV40" s="11">
        <v>1.5</v>
      </c>
      <c r="CW40" s="11">
        <v>0</v>
      </c>
      <c r="CX40" s="11">
        <v>1.5</v>
      </c>
      <c r="CY40" s="11">
        <v>2.5</v>
      </c>
      <c r="CZ40" s="11">
        <v>3.5</v>
      </c>
      <c r="DA40" s="11">
        <v>4.5</v>
      </c>
      <c r="DB40" s="11">
        <v>3</v>
      </c>
      <c r="DC40" s="11">
        <v>0.5</v>
      </c>
      <c r="DD40" s="11">
        <v>0</v>
      </c>
      <c r="DE40" s="11">
        <v>4.5</v>
      </c>
      <c r="DF40" s="11">
        <v>2</v>
      </c>
      <c r="DG40" s="11">
        <v>4.5</v>
      </c>
      <c r="DH40" s="11">
        <v>1</v>
      </c>
      <c r="DI40" s="11">
        <v>0</v>
      </c>
      <c r="DJ40" s="11">
        <v>0</v>
      </c>
      <c r="DK40" s="11">
        <v>2.5</v>
      </c>
      <c r="DL40" s="11">
        <v>4.5</v>
      </c>
      <c r="DM40" s="11">
        <v>5</v>
      </c>
      <c r="DN40" s="11">
        <v>0.5</v>
      </c>
      <c r="DO40" s="11">
        <v>1</v>
      </c>
      <c r="DP40" s="11">
        <v>0</v>
      </c>
      <c r="DQ40" s="11">
        <v>0</v>
      </c>
      <c r="DR40" s="11">
        <v>1</v>
      </c>
      <c r="DS40" s="11">
        <v>1</v>
      </c>
      <c r="DT40" s="11">
        <v>2</v>
      </c>
      <c r="DU40" s="11">
        <v>1.5</v>
      </c>
      <c r="DV40" s="11">
        <v>1</v>
      </c>
      <c r="DW40" s="11">
        <v>1</v>
      </c>
      <c r="DX40" s="11">
        <v>1</v>
      </c>
      <c r="DY40" s="11">
        <v>0.5</v>
      </c>
      <c r="DZ40" s="11">
        <v>1.5</v>
      </c>
      <c r="EA40" s="11">
        <v>3</v>
      </c>
      <c r="EB40" s="11">
        <v>5</v>
      </c>
      <c r="EC40" s="11">
        <v>4.5</v>
      </c>
      <c r="ED40" s="11">
        <v>5.5</v>
      </c>
      <c r="EE40" s="11">
        <v>6</v>
      </c>
      <c r="EF40" s="11">
        <v>2</v>
      </c>
      <c r="EG40" s="11">
        <v>2.5</v>
      </c>
      <c r="EH40" s="11">
        <v>5</v>
      </c>
      <c r="EI40" s="11">
        <v>4.5</v>
      </c>
      <c r="EJ40" s="11">
        <v>2.5</v>
      </c>
      <c r="EK40" s="11">
        <v>1</v>
      </c>
      <c r="EL40" s="11">
        <v>3.5</v>
      </c>
      <c r="EM40" s="11">
        <v>4.5</v>
      </c>
      <c r="EN40" s="11">
        <v>5</v>
      </c>
      <c r="EO40" s="11">
        <v>3.5</v>
      </c>
      <c r="EP40" s="11">
        <v>3</v>
      </c>
      <c r="EQ40" s="11">
        <v>3.5</v>
      </c>
      <c r="ER40" s="11">
        <v>1.5</v>
      </c>
      <c r="ES40" s="11">
        <v>2</v>
      </c>
      <c r="ET40" s="11">
        <v>2.5</v>
      </c>
      <c r="EU40" s="11">
        <v>2.5</v>
      </c>
      <c r="EV40" s="11">
        <v>2.5</v>
      </c>
      <c r="EW40" s="11">
        <v>1.5</v>
      </c>
      <c r="EX40" s="11">
        <v>1.5</v>
      </c>
      <c r="EY40" s="11">
        <v>1.5</v>
      </c>
      <c r="EZ40" s="11">
        <v>1.5</v>
      </c>
      <c r="FA40" s="11">
        <v>1.5</v>
      </c>
      <c r="FB40" s="11">
        <v>1.5</v>
      </c>
      <c r="FC40" s="11">
        <v>1.5</v>
      </c>
      <c r="FD40" s="11">
        <v>1.5</v>
      </c>
      <c r="FE40" s="11">
        <v>1.5</v>
      </c>
      <c r="FF40" s="11">
        <v>1.5</v>
      </c>
      <c r="FG40" s="11">
        <v>1.5</v>
      </c>
      <c r="FH40" s="11">
        <v>1.5</v>
      </c>
      <c r="FI40" s="11">
        <v>1.5</v>
      </c>
      <c r="FJ40" s="11">
        <v>1.5</v>
      </c>
      <c r="FK40" s="11">
        <v>1.5</v>
      </c>
      <c r="FL40" s="11">
        <v>1.5</v>
      </c>
      <c r="FM40" s="11">
        <v>1.5</v>
      </c>
      <c r="FN40" s="11">
        <v>1.5</v>
      </c>
      <c r="FO40" s="11">
        <v>2</v>
      </c>
      <c r="FP40" s="11">
        <v>2</v>
      </c>
      <c r="FQ40" s="11">
        <v>0</v>
      </c>
      <c r="FR40" s="11">
        <v>2</v>
      </c>
      <c r="FS40" s="11">
        <v>3</v>
      </c>
      <c r="FT40" s="11">
        <v>4</v>
      </c>
      <c r="FU40" s="11">
        <v>2</v>
      </c>
      <c r="FV40" s="11">
        <v>1</v>
      </c>
      <c r="FW40" s="11">
        <v>1</v>
      </c>
      <c r="FX40" s="11">
        <v>1</v>
      </c>
      <c r="FY40" s="11">
        <v>1</v>
      </c>
      <c r="FZ40" s="11">
        <v>1</v>
      </c>
      <c r="GA40" s="11">
        <v>1</v>
      </c>
      <c r="GB40" s="11">
        <v>1.5</v>
      </c>
      <c r="GC40" s="11">
        <v>2</v>
      </c>
      <c r="GD40" s="11">
        <v>1</v>
      </c>
      <c r="GE40" s="11">
        <v>1</v>
      </c>
      <c r="GF40" s="11">
        <v>1</v>
      </c>
      <c r="GG40" s="11">
        <v>1</v>
      </c>
      <c r="GH40" s="11">
        <v>1</v>
      </c>
      <c r="GI40" s="11">
        <v>1</v>
      </c>
      <c r="GJ40" s="11">
        <v>1</v>
      </c>
      <c r="GK40" s="11">
        <v>1</v>
      </c>
      <c r="GL40" s="11">
        <v>1</v>
      </c>
      <c r="GM40" s="11">
        <v>1</v>
      </c>
      <c r="GN40" s="11">
        <v>1</v>
      </c>
      <c r="GO40" s="11">
        <v>1</v>
      </c>
      <c r="GP40" s="11">
        <v>1</v>
      </c>
      <c r="GQ40" s="11">
        <v>1</v>
      </c>
      <c r="GR40" s="11">
        <v>1</v>
      </c>
      <c r="GS40" s="11">
        <v>1</v>
      </c>
      <c r="GT40" s="11">
        <v>1</v>
      </c>
      <c r="GU40" s="11">
        <v>1</v>
      </c>
      <c r="GV40" s="11">
        <v>1</v>
      </c>
      <c r="GW40" s="11">
        <v>1</v>
      </c>
      <c r="GX40" s="11">
        <v>1</v>
      </c>
      <c r="GY40" s="11">
        <v>1</v>
      </c>
      <c r="GZ40" s="11">
        <v>1</v>
      </c>
      <c r="HA40" s="11">
        <v>1</v>
      </c>
      <c r="HB40" s="11">
        <v>1</v>
      </c>
      <c r="HC40" s="11">
        <v>1</v>
      </c>
      <c r="HD40" s="11">
        <v>1</v>
      </c>
      <c r="HE40" s="11">
        <v>1</v>
      </c>
      <c r="HF40" s="11">
        <v>1</v>
      </c>
      <c r="HG40" s="11">
        <v>1</v>
      </c>
      <c r="HH40" s="11">
        <v>1</v>
      </c>
      <c r="HI40" s="11">
        <v>1</v>
      </c>
      <c r="HJ40" s="11">
        <v>1</v>
      </c>
      <c r="HK40" s="11">
        <v>1</v>
      </c>
      <c r="HL40" s="11">
        <v>1</v>
      </c>
      <c r="HM40" s="11">
        <v>1</v>
      </c>
      <c r="HN40" s="11">
        <v>2</v>
      </c>
      <c r="HO40" s="11">
        <v>2</v>
      </c>
      <c r="HP40" s="11">
        <v>1</v>
      </c>
      <c r="HQ40" s="11">
        <v>2.5</v>
      </c>
      <c r="HR40" s="11">
        <v>1.5</v>
      </c>
      <c r="HS40" s="11">
        <v>1.5</v>
      </c>
      <c r="HT40" s="11">
        <v>1.5</v>
      </c>
      <c r="HU40" s="11">
        <v>2.5</v>
      </c>
      <c r="HV40" s="11">
        <v>1.5</v>
      </c>
      <c r="HW40" s="11">
        <v>0.5</v>
      </c>
      <c r="HX40" s="11">
        <v>3.5</v>
      </c>
      <c r="HY40" s="11">
        <v>2.5</v>
      </c>
      <c r="HZ40" s="11">
        <v>1</v>
      </c>
      <c r="IA40" s="11">
        <v>1.5</v>
      </c>
      <c r="IB40" s="11">
        <v>1.5</v>
      </c>
      <c r="IC40" s="11">
        <v>1.5</v>
      </c>
      <c r="ID40" s="11">
        <v>1.5</v>
      </c>
      <c r="IE40" s="11">
        <v>1.5</v>
      </c>
      <c r="IF40" s="11">
        <v>1</v>
      </c>
      <c r="IG40" s="11">
        <v>3</v>
      </c>
      <c r="IH40" s="11">
        <v>2</v>
      </c>
      <c r="II40" s="61">
        <v>0</v>
      </c>
      <c r="IJ40" s="61">
        <v>0</v>
      </c>
      <c r="IK40" s="61">
        <v>0</v>
      </c>
      <c r="IL40" s="61">
        <v>1</v>
      </c>
      <c r="IM40" s="61">
        <v>3</v>
      </c>
      <c r="IN40" s="61">
        <v>0</v>
      </c>
      <c r="IO40" s="61">
        <v>0</v>
      </c>
      <c r="IP40" s="61">
        <v>3</v>
      </c>
      <c r="IQ40" s="61">
        <v>0</v>
      </c>
      <c r="IR40" s="348">
        <f>AVERAGE([1]CongestionIndex!$C$142:$D$142)</f>
        <v>1</v>
      </c>
      <c r="IS40" s="61">
        <v>1</v>
      </c>
      <c r="IT40" s="61">
        <v>1</v>
      </c>
      <c r="IU40" s="61">
        <v>1</v>
      </c>
      <c r="IV40" s="61">
        <v>1</v>
      </c>
      <c r="IW40" s="61">
        <v>1</v>
      </c>
      <c r="IX40" s="61">
        <v>1</v>
      </c>
      <c r="IY40" s="61">
        <v>1</v>
      </c>
      <c r="IZ40" s="61">
        <v>1</v>
      </c>
      <c r="JA40" s="61">
        <v>0.5</v>
      </c>
      <c r="JB40" s="61">
        <v>0.5</v>
      </c>
      <c r="JC40" s="61">
        <v>0.5</v>
      </c>
      <c r="JD40" s="61">
        <v>0</v>
      </c>
      <c r="JE40" s="61">
        <v>0</v>
      </c>
      <c r="JF40" s="61">
        <v>1.5</v>
      </c>
      <c r="JG40" s="61">
        <v>1</v>
      </c>
      <c r="JH40" s="61">
        <v>0.5</v>
      </c>
      <c r="JI40" s="61">
        <v>0.5</v>
      </c>
      <c r="JJ40" s="61">
        <v>0.5</v>
      </c>
      <c r="JK40" s="61">
        <v>0</v>
      </c>
      <c r="JL40" s="61">
        <v>0</v>
      </c>
      <c r="JM40" s="61">
        <v>0</v>
      </c>
      <c r="JN40" s="61">
        <v>0</v>
      </c>
      <c r="JO40" s="61">
        <v>1.5</v>
      </c>
      <c r="JP40" s="61">
        <v>1.5</v>
      </c>
      <c r="JQ40" s="61">
        <f>AVERAGE(CongestionIndex!$C$142:$D$142)</f>
        <v>1.5</v>
      </c>
    </row>
    <row r="41" spans="1:280" s="61" customFormat="1" ht="13.5">
      <c r="A41" s="60" t="s">
        <v>79</v>
      </c>
      <c r="B41" s="63">
        <v>0</v>
      </c>
      <c r="C41" s="63">
        <v>0</v>
      </c>
      <c r="D41" s="63">
        <v>0</v>
      </c>
      <c r="E41" s="63">
        <v>0</v>
      </c>
      <c r="F41" s="63">
        <v>0</v>
      </c>
      <c r="G41" s="63">
        <v>0</v>
      </c>
      <c r="H41" s="63">
        <v>0</v>
      </c>
      <c r="I41" s="63">
        <v>0</v>
      </c>
      <c r="J41" s="63">
        <v>0</v>
      </c>
      <c r="K41" s="63">
        <v>0</v>
      </c>
      <c r="L41" s="63">
        <v>0</v>
      </c>
      <c r="M41" s="63">
        <v>0</v>
      </c>
      <c r="N41" s="63">
        <v>0</v>
      </c>
      <c r="O41" s="63">
        <v>0</v>
      </c>
      <c r="P41" s="63">
        <v>0</v>
      </c>
      <c r="Q41" s="63">
        <v>0</v>
      </c>
      <c r="R41" s="63">
        <v>0</v>
      </c>
      <c r="S41" s="63">
        <v>0</v>
      </c>
      <c r="T41" s="63">
        <v>0</v>
      </c>
      <c r="U41" s="63">
        <v>0</v>
      </c>
      <c r="V41" s="63">
        <v>0</v>
      </c>
      <c r="W41" s="63">
        <v>0</v>
      </c>
      <c r="X41" s="63">
        <v>0</v>
      </c>
      <c r="Y41" s="63">
        <v>0</v>
      </c>
      <c r="Z41" s="63">
        <v>0</v>
      </c>
      <c r="AA41" s="63">
        <v>0</v>
      </c>
      <c r="AB41" s="63">
        <v>0</v>
      </c>
      <c r="AC41" s="63">
        <v>0</v>
      </c>
      <c r="AD41" s="63">
        <v>0</v>
      </c>
      <c r="AE41" s="63">
        <v>0</v>
      </c>
      <c r="AF41" s="63">
        <v>0</v>
      </c>
      <c r="AG41" s="63">
        <v>0</v>
      </c>
      <c r="AH41" s="63">
        <v>0</v>
      </c>
      <c r="AI41" s="63">
        <v>0</v>
      </c>
      <c r="AJ41" s="63">
        <v>0</v>
      </c>
      <c r="AK41" s="63">
        <v>0</v>
      </c>
      <c r="AL41" s="63">
        <v>0</v>
      </c>
      <c r="AM41" s="63">
        <v>0</v>
      </c>
      <c r="AN41" s="63">
        <v>0</v>
      </c>
      <c r="AO41" s="63">
        <v>0</v>
      </c>
      <c r="AP41" s="63">
        <v>0</v>
      </c>
      <c r="AQ41" s="63">
        <v>0</v>
      </c>
      <c r="AR41" s="63">
        <v>0</v>
      </c>
      <c r="AS41" s="63">
        <v>0</v>
      </c>
      <c r="AT41" s="63">
        <v>0</v>
      </c>
      <c r="AU41" s="63">
        <v>0</v>
      </c>
      <c r="AV41" s="63">
        <v>0</v>
      </c>
      <c r="AW41" s="63">
        <v>0</v>
      </c>
      <c r="AX41" s="63">
        <v>0</v>
      </c>
      <c r="AY41" s="63">
        <v>0</v>
      </c>
      <c r="AZ41" s="63">
        <v>0</v>
      </c>
      <c r="BA41" s="63">
        <v>0</v>
      </c>
      <c r="BB41" s="11" t="s">
        <v>622</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c r="BZ41" s="11">
        <v>0</v>
      </c>
      <c r="CA41" s="11">
        <v>0</v>
      </c>
      <c r="CB41" s="11">
        <v>0</v>
      </c>
      <c r="CC41" s="11">
        <v>0</v>
      </c>
      <c r="CD41" s="11">
        <v>0</v>
      </c>
      <c r="CE41" s="11">
        <v>0</v>
      </c>
      <c r="CF41" s="11">
        <v>0</v>
      </c>
      <c r="CG41" s="11">
        <v>0</v>
      </c>
      <c r="CH41" s="11">
        <v>0</v>
      </c>
      <c r="CI41" s="11">
        <v>0</v>
      </c>
      <c r="CJ41" s="11">
        <v>0</v>
      </c>
      <c r="CK41" s="11">
        <v>0</v>
      </c>
      <c r="CL41" s="11">
        <v>0</v>
      </c>
      <c r="CM41" s="11">
        <v>0</v>
      </c>
      <c r="CN41" s="11">
        <v>0</v>
      </c>
      <c r="CO41" s="11">
        <v>0</v>
      </c>
      <c r="CP41" s="11">
        <v>0</v>
      </c>
      <c r="CQ41" s="11">
        <v>0</v>
      </c>
      <c r="CR41" s="11">
        <v>14</v>
      </c>
      <c r="CS41" s="11">
        <v>0</v>
      </c>
      <c r="CT41" s="11">
        <v>0</v>
      </c>
      <c r="CU41" s="11">
        <v>0</v>
      </c>
      <c r="CV41" s="11">
        <v>0</v>
      </c>
      <c r="CW41" s="11">
        <v>0</v>
      </c>
      <c r="CX41" s="11">
        <v>0</v>
      </c>
      <c r="CY41" s="11">
        <v>0</v>
      </c>
      <c r="CZ41" s="11">
        <v>0</v>
      </c>
      <c r="DA41" s="11">
        <v>0</v>
      </c>
      <c r="DB41" s="11">
        <v>0</v>
      </c>
      <c r="DC41" s="11">
        <v>0</v>
      </c>
      <c r="DD41" s="11">
        <v>0</v>
      </c>
      <c r="DE41" s="11">
        <v>0</v>
      </c>
      <c r="DF41" s="11">
        <v>0</v>
      </c>
      <c r="DG41" s="11">
        <v>0</v>
      </c>
      <c r="DH41" s="11">
        <v>0</v>
      </c>
      <c r="DI41" s="11">
        <v>0</v>
      </c>
      <c r="DJ41" s="11">
        <v>0</v>
      </c>
      <c r="DK41" s="11">
        <v>0</v>
      </c>
      <c r="DL41" s="11">
        <v>0</v>
      </c>
      <c r="DM41" s="11">
        <v>0</v>
      </c>
      <c r="DN41" s="11">
        <v>0</v>
      </c>
      <c r="DO41" s="11">
        <v>0</v>
      </c>
      <c r="DP41" s="11">
        <v>0</v>
      </c>
      <c r="DQ41" s="11">
        <v>0.5</v>
      </c>
      <c r="DR41" s="11">
        <v>0.5</v>
      </c>
      <c r="DS41" s="11">
        <v>1</v>
      </c>
      <c r="DT41" s="11">
        <v>1</v>
      </c>
      <c r="DU41" s="11">
        <v>2</v>
      </c>
      <c r="DV41" s="11">
        <v>2</v>
      </c>
      <c r="DW41" s="11">
        <v>3</v>
      </c>
      <c r="DX41" s="11">
        <v>6</v>
      </c>
      <c r="DY41" s="11">
        <v>6</v>
      </c>
      <c r="DZ41" s="11">
        <v>1</v>
      </c>
      <c r="EA41" s="11">
        <v>2.5</v>
      </c>
      <c r="EB41" s="11">
        <v>3</v>
      </c>
      <c r="EC41" s="11">
        <v>2.5</v>
      </c>
      <c r="ED41" s="11">
        <v>2.5</v>
      </c>
      <c r="EE41" s="11">
        <v>5</v>
      </c>
      <c r="EF41" s="11">
        <v>8.5</v>
      </c>
      <c r="EG41" s="11">
        <v>4</v>
      </c>
      <c r="EH41" s="11">
        <v>4</v>
      </c>
      <c r="EI41" s="11">
        <v>4</v>
      </c>
      <c r="EJ41" s="11">
        <v>4</v>
      </c>
      <c r="EK41" s="11">
        <v>4</v>
      </c>
      <c r="EL41" s="11">
        <v>5</v>
      </c>
      <c r="EM41" s="11">
        <v>6</v>
      </c>
      <c r="EN41" s="11">
        <v>6</v>
      </c>
      <c r="EO41" s="11">
        <v>5</v>
      </c>
      <c r="EP41" s="11">
        <v>5</v>
      </c>
      <c r="EQ41" s="11">
        <v>4</v>
      </c>
      <c r="ER41" s="11">
        <v>4</v>
      </c>
      <c r="ES41" s="11">
        <v>4.5</v>
      </c>
      <c r="ET41" s="11">
        <v>5</v>
      </c>
      <c r="EU41" s="11">
        <v>5</v>
      </c>
      <c r="EV41" s="11">
        <v>5</v>
      </c>
      <c r="EW41" s="11">
        <v>2</v>
      </c>
      <c r="EX41" s="11">
        <v>4</v>
      </c>
      <c r="EY41" s="11">
        <v>3</v>
      </c>
      <c r="EZ41" s="11">
        <v>3</v>
      </c>
      <c r="FA41" s="11">
        <v>2.5</v>
      </c>
      <c r="FB41" s="11">
        <v>3</v>
      </c>
      <c r="FC41" s="11">
        <v>2</v>
      </c>
      <c r="FD41" s="11">
        <v>4</v>
      </c>
      <c r="FE41" s="11">
        <v>3</v>
      </c>
      <c r="FF41" s="11">
        <v>3</v>
      </c>
      <c r="FG41" s="11">
        <v>1.5</v>
      </c>
      <c r="FH41" s="11">
        <v>2.5</v>
      </c>
      <c r="FI41" s="11">
        <v>3.5</v>
      </c>
      <c r="FJ41" s="11">
        <v>3</v>
      </c>
      <c r="FK41" s="11">
        <v>3.5</v>
      </c>
      <c r="FL41" s="11">
        <v>3.5</v>
      </c>
      <c r="FM41" s="11">
        <v>4</v>
      </c>
      <c r="FN41" s="11">
        <v>4.5</v>
      </c>
      <c r="FO41" s="11">
        <v>5.5</v>
      </c>
      <c r="FP41" s="11">
        <v>5.5</v>
      </c>
      <c r="FQ41" s="11">
        <v>0</v>
      </c>
      <c r="FR41" s="11">
        <v>5.5</v>
      </c>
      <c r="FS41" s="11">
        <v>5</v>
      </c>
      <c r="FT41" s="11">
        <v>4</v>
      </c>
      <c r="FU41" s="11">
        <v>4</v>
      </c>
      <c r="FV41" s="11">
        <v>3</v>
      </c>
      <c r="FW41" s="11">
        <v>4</v>
      </c>
      <c r="FX41" s="11">
        <v>4</v>
      </c>
      <c r="FY41" s="11">
        <v>4</v>
      </c>
      <c r="FZ41" s="11">
        <v>4.5</v>
      </c>
      <c r="GA41" s="11">
        <v>6</v>
      </c>
      <c r="GB41" s="11">
        <v>5.5</v>
      </c>
      <c r="GC41" s="11">
        <v>2.5</v>
      </c>
      <c r="GD41" s="11">
        <v>2</v>
      </c>
      <c r="GE41" s="11">
        <v>2</v>
      </c>
      <c r="GF41" s="11">
        <v>2.5</v>
      </c>
      <c r="GG41" s="11">
        <v>3</v>
      </c>
      <c r="GH41" s="11">
        <v>3</v>
      </c>
      <c r="GI41" s="11">
        <v>2.5</v>
      </c>
      <c r="GJ41" s="11">
        <v>2.5</v>
      </c>
      <c r="GK41" s="11">
        <v>4</v>
      </c>
      <c r="GL41" s="11">
        <v>3</v>
      </c>
      <c r="GM41" s="11">
        <v>2.5</v>
      </c>
      <c r="GN41" s="11">
        <v>2.5</v>
      </c>
      <c r="GO41" s="11">
        <v>4</v>
      </c>
      <c r="GP41" s="11">
        <v>3.5</v>
      </c>
      <c r="GQ41" s="11">
        <v>5</v>
      </c>
      <c r="GR41" s="11">
        <v>5</v>
      </c>
      <c r="GS41" s="11">
        <v>4</v>
      </c>
      <c r="GT41" s="11">
        <v>0.5</v>
      </c>
      <c r="GU41" s="11">
        <v>0.5</v>
      </c>
      <c r="GV41" s="11">
        <v>1</v>
      </c>
      <c r="GW41" s="11">
        <v>2</v>
      </c>
      <c r="GX41" s="11">
        <v>2</v>
      </c>
      <c r="GY41" s="11">
        <v>2</v>
      </c>
      <c r="GZ41" s="11">
        <v>2</v>
      </c>
      <c r="HA41" s="11">
        <v>1.5</v>
      </c>
      <c r="HB41" s="11">
        <v>2.5</v>
      </c>
      <c r="HC41" s="11">
        <v>2</v>
      </c>
      <c r="HD41" s="11">
        <v>1</v>
      </c>
      <c r="HE41" s="11">
        <v>3.5</v>
      </c>
      <c r="HF41" s="11">
        <v>3.5</v>
      </c>
      <c r="HG41" s="11">
        <v>1</v>
      </c>
      <c r="HH41" s="11">
        <v>2.5</v>
      </c>
      <c r="HI41" s="11">
        <v>2</v>
      </c>
      <c r="HJ41" s="11">
        <v>4</v>
      </c>
      <c r="HK41" s="11">
        <v>2</v>
      </c>
      <c r="HL41" s="11">
        <v>1.5</v>
      </c>
      <c r="HM41" s="11">
        <v>1.5</v>
      </c>
      <c r="HN41" s="11">
        <v>1</v>
      </c>
      <c r="HO41" s="11">
        <v>1</v>
      </c>
      <c r="HP41" s="11">
        <v>1</v>
      </c>
      <c r="HQ41" s="11">
        <v>1</v>
      </c>
      <c r="HR41" s="11">
        <v>2.5</v>
      </c>
      <c r="HS41" s="11">
        <v>2.5</v>
      </c>
      <c r="HT41" s="11">
        <v>2.5</v>
      </c>
      <c r="HU41" s="11">
        <v>2.5</v>
      </c>
      <c r="HV41" s="11">
        <v>1.5</v>
      </c>
      <c r="HW41" s="11">
        <v>1.5</v>
      </c>
      <c r="HX41" s="11">
        <v>1.5</v>
      </c>
      <c r="HY41" s="11">
        <v>1.5</v>
      </c>
      <c r="HZ41" s="11">
        <v>1</v>
      </c>
      <c r="IA41" s="11">
        <v>1</v>
      </c>
      <c r="IB41" s="11">
        <v>1</v>
      </c>
      <c r="IC41" s="11">
        <v>1</v>
      </c>
      <c r="ID41" s="11">
        <v>0.5</v>
      </c>
      <c r="IE41" s="11">
        <v>0.5</v>
      </c>
      <c r="IF41" s="11">
        <v>0.5</v>
      </c>
      <c r="IG41" s="11">
        <v>1</v>
      </c>
      <c r="IH41" s="11">
        <v>0</v>
      </c>
      <c r="II41" s="61">
        <v>1</v>
      </c>
      <c r="IJ41" s="61">
        <v>1</v>
      </c>
      <c r="IK41" s="61">
        <v>3</v>
      </c>
      <c r="IL41" s="61">
        <v>2</v>
      </c>
      <c r="IM41" s="61">
        <v>1</v>
      </c>
      <c r="IN41" s="61">
        <v>3</v>
      </c>
      <c r="IO41" s="61">
        <v>3</v>
      </c>
      <c r="IP41" s="61">
        <v>1</v>
      </c>
      <c r="IQ41" s="61">
        <v>1</v>
      </c>
      <c r="IR41" s="348">
        <f>AVERAGE([1]CongestionIndex!$C$143:$D$143)</f>
        <v>1.5</v>
      </c>
      <c r="IS41" s="61">
        <v>1.5</v>
      </c>
      <c r="IT41" s="61">
        <v>1.5</v>
      </c>
      <c r="IU41" s="61">
        <v>1.5</v>
      </c>
      <c r="IV41" s="61">
        <v>1.5</v>
      </c>
      <c r="IW41" s="61">
        <v>1.5</v>
      </c>
      <c r="IX41" s="61">
        <v>1.5</v>
      </c>
      <c r="IY41" s="61">
        <v>1.5</v>
      </c>
      <c r="IZ41" s="61">
        <v>5.5</v>
      </c>
      <c r="JA41" s="61">
        <v>3</v>
      </c>
      <c r="JB41" s="61">
        <v>3.5</v>
      </c>
      <c r="JC41" s="61">
        <v>5.5</v>
      </c>
      <c r="JD41" s="61">
        <v>4.5</v>
      </c>
      <c r="JE41" s="61">
        <v>3.5</v>
      </c>
      <c r="JF41" s="61">
        <v>3</v>
      </c>
      <c r="JG41" s="61">
        <v>3.5</v>
      </c>
      <c r="JH41" s="61">
        <v>3</v>
      </c>
      <c r="JI41" s="61">
        <v>4.5</v>
      </c>
      <c r="JJ41" s="61">
        <v>4.5</v>
      </c>
      <c r="JK41" s="61">
        <v>3</v>
      </c>
      <c r="JL41" s="61">
        <v>2.5</v>
      </c>
      <c r="JM41" s="61">
        <v>2.5</v>
      </c>
      <c r="JN41" s="61">
        <v>2.5</v>
      </c>
      <c r="JO41" s="61">
        <v>2.5</v>
      </c>
      <c r="JP41" s="61">
        <v>2.5</v>
      </c>
      <c r="JQ41" s="61">
        <f>AVERAGE(CongestionIndex!$C$143:$D$143)</f>
        <v>2</v>
      </c>
    </row>
    <row r="42" spans="1:280" s="61" customFormat="1" ht="13.5">
      <c r="A42" s="60" t="s">
        <v>81</v>
      </c>
      <c r="B42" s="63">
        <v>0</v>
      </c>
      <c r="C42" s="63">
        <v>0.5</v>
      </c>
      <c r="D42" s="63">
        <v>0</v>
      </c>
      <c r="E42" s="63">
        <v>0</v>
      </c>
      <c r="F42" s="63">
        <v>0</v>
      </c>
      <c r="G42" s="63">
        <v>0.5</v>
      </c>
      <c r="H42" s="63">
        <v>0</v>
      </c>
      <c r="I42" s="63">
        <v>0</v>
      </c>
      <c r="J42" s="63">
        <v>0.5</v>
      </c>
      <c r="K42" s="63">
        <v>0</v>
      </c>
      <c r="L42" s="63">
        <v>1</v>
      </c>
      <c r="M42" s="63">
        <v>0</v>
      </c>
      <c r="N42" s="63">
        <v>0</v>
      </c>
      <c r="O42" s="63">
        <v>4.5</v>
      </c>
      <c r="P42" s="63">
        <v>4.5</v>
      </c>
      <c r="Q42" s="63">
        <v>4.5</v>
      </c>
      <c r="R42" s="63">
        <v>1.5</v>
      </c>
      <c r="S42" s="63">
        <v>1.5</v>
      </c>
      <c r="T42" s="63">
        <v>1.5</v>
      </c>
      <c r="U42" s="63">
        <v>4</v>
      </c>
      <c r="V42" s="63">
        <v>5</v>
      </c>
      <c r="W42" s="63">
        <v>6</v>
      </c>
      <c r="X42" s="63">
        <v>5.5</v>
      </c>
      <c r="Y42" s="63">
        <v>7.5</v>
      </c>
      <c r="Z42" s="63">
        <v>6.5</v>
      </c>
      <c r="AA42" s="63">
        <v>7.5</v>
      </c>
      <c r="AB42" s="63">
        <v>7</v>
      </c>
      <c r="AC42" s="63">
        <v>8</v>
      </c>
      <c r="AD42" s="63">
        <v>8</v>
      </c>
      <c r="AE42" s="63">
        <v>10</v>
      </c>
      <c r="AF42" s="63">
        <v>10.5</v>
      </c>
      <c r="AG42" s="63">
        <v>9.5</v>
      </c>
      <c r="AH42" s="63">
        <v>8</v>
      </c>
      <c r="AI42" s="63">
        <v>9</v>
      </c>
      <c r="AJ42" s="63">
        <v>5.5</v>
      </c>
      <c r="AK42" s="63">
        <v>3.5</v>
      </c>
      <c r="AL42" s="63">
        <v>2.5</v>
      </c>
      <c r="AM42" s="63">
        <v>2</v>
      </c>
      <c r="AN42" s="63">
        <v>3.5</v>
      </c>
      <c r="AO42" s="63">
        <v>3</v>
      </c>
      <c r="AP42" s="63">
        <v>1.5</v>
      </c>
      <c r="AQ42" s="63">
        <v>1.5</v>
      </c>
      <c r="AR42" s="63">
        <v>2</v>
      </c>
      <c r="AS42" s="63">
        <v>2</v>
      </c>
      <c r="AT42" s="63">
        <v>1.5</v>
      </c>
      <c r="AU42" s="63">
        <v>1.5</v>
      </c>
      <c r="AV42" s="63">
        <v>2</v>
      </c>
      <c r="AW42" s="63">
        <v>1</v>
      </c>
      <c r="AX42" s="63">
        <v>1.5</v>
      </c>
      <c r="AY42" s="63">
        <v>5</v>
      </c>
      <c r="AZ42" s="63">
        <v>0</v>
      </c>
      <c r="BA42" s="63">
        <v>3</v>
      </c>
      <c r="BB42" s="11" t="s">
        <v>622</v>
      </c>
      <c r="BC42" s="11">
        <v>2</v>
      </c>
      <c r="BD42" s="11">
        <v>0</v>
      </c>
      <c r="BE42" s="11">
        <v>0</v>
      </c>
      <c r="BF42" s="11">
        <v>1.5</v>
      </c>
      <c r="BG42" s="11">
        <v>0</v>
      </c>
      <c r="BH42" s="11">
        <v>2.5</v>
      </c>
      <c r="BI42" s="11">
        <v>2.5</v>
      </c>
      <c r="BJ42" s="11">
        <v>2.5</v>
      </c>
      <c r="BK42" s="11">
        <v>1.5</v>
      </c>
      <c r="BL42" s="11">
        <v>0</v>
      </c>
      <c r="BM42" s="11">
        <v>1</v>
      </c>
      <c r="BN42" s="11">
        <v>1</v>
      </c>
      <c r="BO42" s="11">
        <v>0.5</v>
      </c>
      <c r="BP42" s="11">
        <v>1</v>
      </c>
      <c r="BQ42" s="11">
        <v>3.5</v>
      </c>
      <c r="BR42" s="11">
        <v>3</v>
      </c>
      <c r="BS42" s="11">
        <v>4</v>
      </c>
      <c r="BT42" s="11">
        <v>6.5</v>
      </c>
      <c r="BU42" s="11">
        <v>4.5</v>
      </c>
      <c r="BV42" s="11">
        <v>4</v>
      </c>
      <c r="BW42" s="11">
        <v>4</v>
      </c>
      <c r="BX42" s="11">
        <v>5</v>
      </c>
      <c r="BY42" s="11">
        <v>4</v>
      </c>
      <c r="BZ42" s="11">
        <v>4</v>
      </c>
      <c r="CA42" s="11">
        <v>4.5</v>
      </c>
      <c r="CB42" s="11">
        <v>3</v>
      </c>
      <c r="CC42" s="11">
        <v>2</v>
      </c>
      <c r="CD42" s="11">
        <v>2</v>
      </c>
      <c r="CE42" s="11">
        <v>2.5</v>
      </c>
      <c r="CF42" s="11">
        <v>2.5</v>
      </c>
      <c r="CG42" s="11">
        <v>5.5</v>
      </c>
      <c r="CH42" s="11">
        <v>4.5</v>
      </c>
      <c r="CI42" s="11">
        <v>4.5</v>
      </c>
      <c r="CJ42" s="11">
        <v>3</v>
      </c>
      <c r="CK42" s="11">
        <v>4.5</v>
      </c>
      <c r="CL42" s="11">
        <v>5.5</v>
      </c>
      <c r="CM42" s="11">
        <v>8</v>
      </c>
      <c r="CN42" s="11">
        <v>5</v>
      </c>
      <c r="CO42" s="11">
        <v>5</v>
      </c>
      <c r="CP42" s="11">
        <v>5.5</v>
      </c>
      <c r="CQ42" s="11">
        <v>6</v>
      </c>
      <c r="CR42" s="11">
        <v>6.5</v>
      </c>
      <c r="CS42" s="11">
        <v>11.5</v>
      </c>
      <c r="CT42" s="11">
        <v>16.5</v>
      </c>
      <c r="CU42" s="11">
        <v>3</v>
      </c>
      <c r="CV42" s="11">
        <v>4.5</v>
      </c>
      <c r="CW42" s="11">
        <v>2</v>
      </c>
      <c r="CX42" s="11">
        <v>3.5</v>
      </c>
      <c r="CY42" s="11">
        <v>2</v>
      </c>
      <c r="CZ42" s="11">
        <v>5</v>
      </c>
      <c r="DA42" s="11">
        <v>4</v>
      </c>
      <c r="DB42" s="11">
        <v>5.5</v>
      </c>
      <c r="DC42" s="11">
        <v>1.5</v>
      </c>
      <c r="DD42" s="11">
        <v>1.5</v>
      </c>
      <c r="DE42" s="11">
        <v>2.5</v>
      </c>
      <c r="DF42" s="11">
        <v>3</v>
      </c>
      <c r="DG42" s="11">
        <v>1.5</v>
      </c>
      <c r="DH42" s="11">
        <v>1</v>
      </c>
      <c r="DI42" s="11">
        <v>5.5</v>
      </c>
      <c r="DJ42" s="11">
        <v>5.5</v>
      </c>
      <c r="DK42" s="11">
        <v>1.5</v>
      </c>
      <c r="DL42" s="11">
        <v>3</v>
      </c>
      <c r="DM42" s="11">
        <v>6</v>
      </c>
      <c r="DN42" s="11">
        <v>4</v>
      </c>
      <c r="DO42" s="11">
        <v>6.5</v>
      </c>
      <c r="DP42" s="11">
        <v>2.5</v>
      </c>
      <c r="DQ42" s="11">
        <v>4</v>
      </c>
      <c r="DR42" s="11">
        <v>5</v>
      </c>
      <c r="DS42" s="11">
        <v>5</v>
      </c>
      <c r="DT42" s="11">
        <v>4.5</v>
      </c>
      <c r="DU42" s="11">
        <v>8.5</v>
      </c>
      <c r="DV42" s="11">
        <v>5.5</v>
      </c>
      <c r="DW42" s="11">
        <v>5.5</v>
      </c>
      <c r="DX42" s="11">
        <v>5.5</v>
      </c>
      <c r="DY42" s="11">
        <v>5.5</v>
      </c>
      <c r="DZ42" s="11">
        <v>7.5</v>
      </c>
      <c r="EA42" s="11">
        <v>3</v>
      </c>
      <c r="EB42" s="11">
        <v>4</v>
      </c>
      <c r="EC42" s="11">
        <v>5</v>
      </c>
      <c r="ED42" s="11">
        <v>6</v>
      </c>
      <c r="EE42" s="11">
        <v>5</v>
      </c>
      <c r="EF42" s="11">
        <v>8.5</v>
      </c>
      <c r="EG42" s="11">
        <v>4</v>
      </c>
      <c r="EH42" s="11">
        <v>4</v>
      </c>
      <c r="EI42" s="11">
        <v>4</v>
      </c>
      <c r="EJ42" s="11">
        <v>1.5</v>
      </c>
      <c r="EK42" s="11">
        <v>2</v>
      </c>
      <c r="EL42" s="11">
        <v>3.5</v>
      </c>
      <c r="EM42" s="11">
        <v>6</v>
      </c>
      <c r="EN42" s="11">
        <v>3.5</v>
      </c>
      <c r="EO42" s="11">
        <v>3</v>
      </c>
      <c r="EP42" s="11">
        <v>2.5</v>
      </c>
      <c r="EQ42" s="11">
        <v>2.5</v>
      </c>
      <c r="ER42" s="11">
        <v>4</v>
      </c>
      <c r="ES42" s="11">
        <v>3</v>
      </c>
      <c r="ET42" s="11">
        <v>3.5</v>
      </c>
      <c r="EU42" s="11">
        <v>3.5</v>
      </c>
      <c r="EV42" s="11">
        <v>3.5</v>
      </c>
      <c r="EW42" s="11">
        <v>2</v>
      </c>
      <c r="EX42" s="11">
        <v>3.5</v>
      </c>
      <c r="EY42" s="11">
        <v>2.5</v>
      </c>
      <c r="EZ42" s="11">
        <v>3</v>
      </c>
      <c r="FA42" s="11">
        <v>3.5</v>
      </c>
      <c r="FB42" s="11">
        <v>3</v>
      </c>
      <c r="FC42" s="11">
        <v>3.5</v>
      </c>
      <c r="FD42" s="11">
        <v>3.5</v>
      </c>
      <c r="FE42" s="11">
        <v>3</v>
      </c>
      <c r="FF42" s="11">
        <v>3</v>
      </c>
      <c r="FG42" s="11">
        <v>3</v>
      </c>
      <c r="FH42" s="11">
        <v>2</v>
      </c>
      <c r="FI42" s="11">
        <v>2.5</v>
      </c>
      <c r="FJ42" s="11">
        <v>4</v>
      </c>
      <c r="FK42" s="11">
        <v>3</v>
      </c>
      <c r="FL42" s="11">
        <v>3</v>
      </c>
      <c r="FM42" s="11">
        <v>3.5</v>
      </c>
      <c r="FN42" s="11">
        <v>3</v>
      </c>
      <c r="FO42" s="11">
        <v>7</v>
      </c>
      <c r="FP42" s="11">
        <v>7</v>
      </c>
      <c r="FQ42" s="11">
        <v>1</v>
      </c>
      <c r="FR42" s="11">
        <v>2.5</v>
      </c>
      <c r="FS42" s="11">
        <v>3</v>
      </c>
      <c r="FT42" s="11">
        <v>5</v>
      </c>
      <c r="FU42" s="11">
        <v>5</v>
      </c>
      <c r="FV42" s="11">
        <v>4</v>
      </c>
      <c r="FW42" s="11">
        <v>4</v>
      </c>
      <c r="FX42" s="11">
        <v>4</v>
      </c>
      <c r="FY42" s="11">
        <v>3</v>
      </c>
      <c r="FZ42" s="11">
        <v>3.5</v>
      </c>
      <c r="GA42" s="11">
        <v>3.5</v>
      </c>
      <c r="GB42" s="11">
        <v>3</v>
      </c>
      <c r="GC42" s="11">
        <v>2</v>
      </c>
      <c r="GD42" s="11">
        <v>1.5</v>
      </c>
      <c r="GE42" s="11">
        <v>4</v>
      </c>
      <c r="GF42" s="11">
        <v>6</v>
      </c>
      <c r="GG42" s="11">
        <v>6</v>
      </c>
      <c r="GH42" s="11">
        <v>5</v>
      </c>
      <c r="GI42" s="11">
        <v>5</v>
      </c>
      <c r="GJ42" s="11">
        <v>5.5</v>
      </c>
      <c r="GK42" s="11">
        <v>7</v>
      </c>
      <c r="GL42" s="11">
        <v>6</v>
      </c>
      <c r="GM42" s="11">
        <v>7.5</v>
      </c>
      <c r="GN42" s="11">
        <v>7.5</v>
      </c>
      <c r="GO42" s="11">
        <v>7.5</v>
      </c>
      <c r="GP42" s="11">
        <v>9</v>
      </c>
      <c r="GQ42" s="11">
        <v>9.5</v>
      </c>
      <c r="GR42" s="11">
        <v>9.5</v>
      </c>
      <c r="GS42" s="11">
        <v>9.5</v>
      </c>
      <c r="GT42" s="11">
        <v>0.5</v>
      </c>
      <c r="GU42" s="11">
        <v>0.5</v>
      </c>
      <c r="GV42" s="11">
        <v>1</v>
      </c>
      <c r="GW42" s="11">
        <v>2</v>
      </c>
      <c r="GX42" s="11">
        <v>2</v>
      </c>
      <c r="GY42" s="11">
        <v>2</v>
      </c>
      <c r="GZ42" s="11">
        <v>2</v>
      </c>
      <c r="HA42" s="11">
        <v>1.5</v>
      </c>
      <c r="HB42" s="11">
        <v>2.5</v>
      </c>
      <c r="HC42" s="11">
        <v>2</v>
      </c>
      <c r="HD42" s="11">
        <v>1</v>
      </c>
      <c r="HE42" s="11">
        <v>3.5</v>
      </c>
      <c r="HF42" s="11">
        <v>3.5</v>
      </c>
      <c r="HG42" s="11">
        <v>1</v>
      </c>
      <c r="HH42" s="11">
        <v>2.5</v>
      </c>
      <c r="HI42" s="11">
        <v>2</v>
      </c>
      <c r="HJ42" s="11">
        <v>8</v>
      </c>
      <c r="HK42" s="11">
        <v>1</v>
      </c>
      <c r="HL42" s="11">
        <v>3</v>
      </c>
      <c r="HM42" s="11">
        <v>1.5</v>
      </c>
      <c r="HN42" s="11">
        <v>1</v>
      </c>
      <c r="HO42" s="11">
        <v>1</v>
      </c>
      <c r="HP42" s="11">
        <v>1</v>
      </c>
      <c r="HQ42" s="11">
        <v>1</v>
      </c>
      <c r="HR42" s="11">
        <v>2.5</v>
      </c>
      <c r="HS42" s="11">
        <v>2.5</v>
      </c>
      <c r="HT42" s="11">
        <v>2.5</v>
      </c>
      <c r="HU42" s="11">
        <v>2.5</v>
      </c>
      <c r="HV42" s="11">
        <v>1.5</v>
      </c>
      <c r="HW42" s="11">
        <v>1.5</v>
      </c>
      <c r="HX42" s="11">
        <v>1.5</v>
      </c>
      <c r="HY42" s="11">
        <v>1.5</v>
      </c>
      <c r="HZ42" s="11">
        <v>1</v>
      </c>
      <c r="IA42" s="11">
        <v>1</v>
      </c>
      <c r="IB42" s="11">
        <v>1</v>
      </c>
      <c r="IC42" s="11">
        <v>1</v>
      </c>
      <c r="ID42" s="11">
        <v>1</v>
      </c>
      <c r="IE42" s="11">
        <v>1.5</v>
      </c>
      <c r="IF42" s="11">
        <v>0.5</v>
      </c>
      <c r="IG42" s="11">
        <v>1</v>
      </c>
      <c r="IH42" s="11">
        <v>0</v>
      </c>
      <c r="II42" s="61">
        <v>1</v>
      </c>
      <c r="IJ42" s="61">
        <v>1</v>
      </c>
      <c r="IK42" s="61">
        <v>3</v>
      </c>
      <c r="IL42" s="61">
        <v>2</v>
      </c>
      <c r="IM42" s="61">
        <v>1</v>
      </c>
      <c r="IN42" s="61">
        <v>3</v>
      </c>
      <c r="IO42" s="61">
        <v>3</v>
      </c>
      <c r="IP42" s="61">
        <v>1</v>
      </c>
      <c r="IQ42" s="61">
        <v>1</v>
      </c>
      <c r="IR42" s="348">
        <f>AVERAGE([1]CongestionIndex!$C$144:$D$144)</f>
        <v>2</v>
      </c>
      <c r="IS42" s="61">
        <v>2</v>
      </c>
      <c r="IT42" s="61">
        <v>1.5</v>
      </c>
      <c r="IU42" s="61">
        <v>1.5</v>
      </c>
      <c r="IV42" s="61">
        <v>1.5</v>
      </c>
      <c r="IW42" s="61">
        <v>1.5</v>
      </c>
      <c r="IX42" s="61">
        <v>1.5</v>
      </c>
      <c r="IY42" s="61">
        <v>1.5</v>
      </c>
      <c r="IZ42" s="61">
        <v>5.5</v>
      </c>
      <c r="JA42" s="61">
        <v>3</v>
      </c>
      <c r="JB42" s="61">
        <v>3.5</v>
      </c>
      <c r="JC42" s="61">
        <v>5.5</v>
      </c>
      <c r="JD42" s="61">
        <v>4.5</v>
      </c>
      <c r="JE42" s="61">
        <v>3.5</v>
      </c>
      <c r="JF42" s="61">
        <v>3</v>
      </c>
      <c r="JG42" s="61">
        <v>3.5</v>
      </c>
      <c r="JH42" s="61">
        <v>3</v>
      </c>
      <c r="JI42" s="61">
        <v>4.5</v>
      </c>
      <c r="JJ42" s="61">
        <v>4.5</v>
      </c>
      <c r="JK42" s="61">
        <v>3</v>
      </c>
      <c r="JL42" s="61">
        <v>4</v>
      </c>
      <c r="JM42" s="61">
        <v>4</v>
      </c>
      <c r="JN42" s="61">
        <v>4</v>
      </c>
      <c r="JO42" s="61">
        <v>4</v>
      </c>
      <c r="JP42" s="61">
        <v>0</v>
      </c>
      <c r="JQ42" s="61">
        <f>AVERAGE(CongestionIndex!$C$144:$D$144)</f>
        <v>2</v>
      </c>
    </row>
    <row r="43" spans="1:280" s="61" customFormat="1" ht="13.5">
      <c r="A43" s="60" t="s">
        <v>82</v>
      </c>
      <c r="B43" s="63">
        <v>0</v>
      </c>
      <c r="C43" s="63">
        <v>0</v>
      </c>
      <c r="D43" s="63">
        <v>0</v>
      </c>
      <c r="E43" s="63">
        <v>0</v>
      </c>
      <c r="F43" s="63">
        <v>0</v>
      </c>
      <c r="G43" s="63">
        <v>0</v>
      </c>
      <c r="H43" s="63">
        <v>0</v>
      </c>
      <c r="I43" s="63">
        <v>0</v>
      </c>
      <c r="J43" s="63">
        <v>0</v>
      </c>
      <c r="K43" s="63">
        <v>0</v>
      </c>
      <c r="L43" s="63">
        <v>0</v>
      </c>
      <c r="M43" s="63">
        <v>0</v>
      </c>
      <c r="N43" s="63">
        <v>0</v>
      </c>
      <c r="O43" s="63">
        <v>0</v>
      </c>
      <c r="P43" s="63">
        <v>0</v>
      </c>
      <c r="Q43" s="63">
        <v>2.5</v>
      </c>
      <c r="R43" s="63">
        <v>2.5</v>
      </c>
      <c r="S43" s="63">
        <v>2.5</v>
      </c>
      <c r="T43" s="63">
        <v>2.5</v>
      </c>
      <c r="U43" s="63">
        <v>2.5</v>
      </c>
      <c r="V43" s="63">
        <v>2</v>
      </c>
      <c r="W43" s="63">
        <v>1.5</v>
      </c>
      <c r="X43" s="63">
        <v>0.5</v>
      </c>
      <c r="Y43" s="63">
        <v>0.5</v>
      </c>
      <c r="Z43" s="63">
        <v>1.5</v>
      </c>
      <c r="AA43" s="63">
        <v>2</v>
      </c>
      <c r="AB43" s="63">
        <v>3</v>
      </c>
      <c r="AC43" s="63">
        <v>4</v>
      </c>
      <c r="AD43" s="63">
        <v>10.5</v>
      </c>
      <c r="AE43" s="63">
        <v>2.5</v>
      </c>
      <c r="AF43" s="63">
        <v>1</v>
      </c>
      <c r="AG43" s="63">
        <v>4</v>
      </c>
      <c r="AH43" s="63">
        <v>1.5</v>
      </c>
      <c r="AI43" s="63">
        <v>1</v>
      </c>
      <c r="AJ43" s="63">
        <v>0.5</v>
      </c>
      <c r="AK43" s="63">
        <v>0.5</v>
      </c>
      <c r="AL43" s="63">
        <v>2.5</v>
      </c>
      <c r="AM43" s="63">
        <v>1.5</v>
      </c>
      <c r="AN43" s="63">
        <v>4</v>
      </c>
      <c r="AO43" s="63">
        <v>2.5</v>
      </c>
      <c r="AP43" s="63">
        <v>0.5</v>
      </c>
      <c r="AQ43" s="63">
        <v>0</v>
      </c>
      <c r="AR43" s="63">
        <v>0.5</v>
      </c>
      <c r="AS43" s="63">
        <v>2</v>
      </c>
      <c r="AT43" s="63">
        <v>1.5</v>
      </c>
      <c r="AU43" s="63">
        <v>0.5</v>
      </c>
      <c r="AV43" s="63">
        <v>0.5</v>
      </c>
      <c r="AW43" s="63">
        <v>0.5</v>
      </c>
      <c r="AX43" s="63">
        <v>0</v>
      </c>
      <c r="AY43" s="63">
        <v>0</v>
      </c>
      <c r="AZ43" s="63">
        <v>0</v>
      </c>
      <c r="BA43" s="63">
        <v>2</v>
      </c>
      <c r="BB43" s="11" t="s">
        <v>622</v>
      </c>
      <c r="BC43" s="11">
        <v>4</v>
      </c>
      <c r="BD43" s="11">
        <v>0</v>
      </c>
      <c r="BE43" s="11">
        <v>0</v>
      </c>
      <c r="BF43" s="11">
        <v>0</v>
      </c>
      <c r="BG43" s="11">
        <v>0</v>
      </c>
      <c r="BH43" s="11">
        <v>1.5</v>
      </c>
      <c r="BI43" s="11">
        <v>0</v>
      </c>
      <c r="BJ43" s="11">
        <v>0</v>
      </c>
      <c r="BK43" s="11">
        <v>0</v>
      </c>
      <c r="BL43" s="11">
        <v>0</v>
      </c>
      <c r="BM43" s="11">
        <v>0</v>
      </c>
      <c r="BN43" s="11">
        <v>0</v>
      </c>
      <c r="BO43" s="11">
        <v>0</v>
      </c>
      <c r="BP43" s="11">
        <v>0.5</v>
      </c>
      <c r="BQ43" s="11">
        <v>3.5</v>
      </c>
      <c r="BR43" s="11">
        <v>2.5</v>
      </c>
      <c r="BS43" s="11">
        <v>3.5</v>
      </c>
      <c r="BT43" s="11">
        <v>3.5</v>
      </c>
      <c r="BU43" s="11">
        <v>3</v>
      </c>
      <c r="BV43" s="11">
        <v>4</v>
      </c>
      <c r="BW43" s="11">
        <v>3.5</v>
      </c>
      <c r="BX43" s="11">
        <v>4.5</v>
      </c>
      <c r="BY43" s="11">
        <v>2</v>
      </c>
      <c r="BZ43" s="11">
        <v>2</v>
      </c>
      <c r="CA43" s="11">
        <v>3</v>
      </c>
      <c r="CB43" s="11">
        <v>3</v>
      </c>
      <c r="CC43" s="11">
        <v>3.5</v>
      </c>
      <c r="CD43" s="11">
        <v>2.5</v>
      </c>
      <c r="CE43" s="11">
        <v>2.5</v>
      </c>
      <c r="CF43" s="11">
        <v>1.5</v>
      </c>
      <c r="CG43" s="11">
        <v>5.5</v>
      </c>
      <c r="CH43" s="11">
        <v>4.5</v>
      </c>
      <c r="CI43" s="11">
        <v>3.5</v>
      </c>
      <c r="CJ43" s="11">
        <v>6.5</v>
      </c>
      <c r="CK43" s="11">
        <v>8.5</v>
      </c>
      <c r="CL43" s="11">
        <v>4.5</v>
      </c>
      <c r="CM43" s="11">
        <v>2</v>
      </c>
      <c r="CN43" s="11">
        <v>1</v>
      </c>
      <c r="CO43" s="11">
        <v>2</v>
      </c>
      <c r="CP43" s="11">
        <v>2.5</v>
      </c>
      <c r="CQ43" s="11">
        <v>5.5</v>
      </c>
      <c r="CR43" s="11">
        <v>6.5</v>
      </c>
      <c r="CS43" s="11">
        <v>5.5</v>
      </c>
      <c r="CT43" s="11">
        <v>5</v>
      </c>
      <c r="CU43" s="11">
        <v>2</v>
      </c>
      <c r="CV43" s="11">
        <v>3.5</v>
      </c>
      <c r="CW43" s="11">
        <v>5.5</v>
      </c>
      <c r="CX43" s="11">
        <v>5.5</v>
      </c>
      <c r="CY43" s="11">
        <v>5</v>
      </c>
      <c r="CZ43" s="11">
        <v>6.5</v>
      </c>
      <c r="DA43" s="11">
        <v>4.5</v>
      </c>
      <c r="DB43" s="11">
        <v>7.5</v>
      </c>
      <c r="DC43" s="11">
        <v>2.5</v>
      </c>
      <c r="DD43" s="11">
        <v>2</v>
      </c>
      <c r="DE43" s="11">
        <v>5</v>
      </c>
      <c r="DF43" s="11">
        <v>3</v>
      </c>
      <c r="DG43" s="11">
        <v>3.5</v>
      </c>
      <c r="DH43" s="11">
        <v>1.5</v>
      </c>
      <c r="DI43" s="11">
        <v>2.5</v>
      </c>
      <c r="DJ43" s="11">
        <v>3</v>
      </c>
      <c r="DK43" s="11">
        <v>6</v>
      </c>
      <c r="DL43" s="11">
        <v>5</v>
      </c>
      <c r="DM43" s="11">
        <v>6</v>
      </c>
      <c r="DN43" s="11">
        <v>8</v>
      </c>
      <c r="DO43" s="11">
        <v>6</v>
      </c>
      <c r="DP43" s="11">
        <v>1</v>
      </c>
      <c r="DQ43" s="11">
        <v>3.5</v>
      </c>
      <c r="DR43" s="11">
        <v>3</v>
      </c>
      <c r="DS43" s="11">
        <v>2</v>
      </c>
      <c r="DT43" s="11">
        <v>2</v>
      </c>
      <c r="DU43" s="11">
        <v>4.5</v>
      </c>
      <c r="DV43" s="11">
        <v>4</v>
      </c>
      <c r="DW43" s="11">
        <v>4</v>
      </c>
      <c r="DX43" s="11">
        <v>4</v>
      </c>
      <c r="DY43" s="11">
        <v>5.5</v>
      </c>
      <c r="DZ43" s="11">
        <v>2</v>
      </c>
      <c r="EA43" s="11">
        <v>4.5</v>
      </c>
      <c r="EB43" s="11">
        <v>6</v>
      </c>
      <c r="EC43" s="11">
        <v>5.5</v>
      </c>
      <c r="ED43" s="11">
        <v>4</v>
      </c>
      <c r="EE43" s="11">
        <v>10</v>
      </c>
      <c r="EF43" s="11">
        <v>8</v>
      </c>
      <c r="EG43" s="11">
        <v>4</v>
      </c>
      <c r="EH43" s="11">
        <v>7</v>
      </c>
      <c r="EI43" s="11">
        <v>4.5</v>
      </c>
      <c r="EJ43" s="11">
        <v>4</v>
      </c>
      <c r="EK43" s="11">
        <v>3</v>
      </c>
      <c r="EL43" s="11">
        <v>7</v>
      </c>
      <c r="EM43" s="11">
        <v>4</v>
      </c>
      <c r="EN43" s="11">
        <v>8</v>
      </c>
      <c r="EO43" s="11">
        <v>3</v>
      </c>
      <c r="EP43" s="11">
        <v>2</v>
      </c>
      <c r="EQ43" s="11">
        <v>2.5</v>
      </c>
      <c r="ER43" s="11">
        <v>1</v>
      </c>
      <c r="ES43" s="11">
        <v>2</v>
      </c>
      <c r="ET43" s="11">
        <v>2.5</v>
      </c>
      <c r="EU43" s="11">
        <v>2.5</v>
      </c>
      <c r="EV43" s="11">
        <v>2.5</v>
      </c>
      <c r="EW43" s="11">
        <v>2.5</v>
      </c>
      <c r="EX43" s="11">
        <v>6</v>
      </c>
      <c r="EY43" s="11">
        <v>6</v>
      </c>
      <c r="EZ43" s="11">
        <v>6.5</v>
      </c>
      <c r="FA43" s="11">
        <v>4</v>
      </c>
      <c r="FB43" s="11">
        <v>4</v>
      </c>
      <c r="FC43" s="11">
        <v>4</v>
      </c>
      <c r="FD43" s="11">
        <v>3</v>
      </c>
      <c r="FE43" s="11">
        <v>5</v>
      </c>
      <c r="FF43" s="11">
        <v>6</v>
      </c>
      <c r="FG43" s="11">
        <v>8</v>
      </c>
      <c r="FH43" s="11">
        <v>6.5</v>
      </c>
      <c r="FI43" s="11">
        <v>6.5</v>
      </c>
      <c r="FJ43" s="11">
        <v>5.5</v>
      </c>
      <c r="FK43" s="11">
        <v>5.5</v>
      </c>
      <c r="FL43" s="11">
        <v>5.5</v>
      </c>
      <c r="FM43" s="11">
        <v>5</v>
      </c>
      <c r="FN43" s="11">
        <v>4</v>
      </c>
      <c r="FO43" s="11">
        <v>2</v>
      </c>
      <c r="FP43" s="11">
        <v>2</v>
      </c>
      <c r="FQ43" s="11">
        <v>6</v>
      </c>
      <c r="FR43" s="11">
        <v>4</v>
      </c>
      <c r="FS43" s="11">
        <v>5.5</v>
      </c>
      <c r="FT43" s="11">
        <v>3.5</v>
      </c>
      <c r="FU43" s="11">
        <v>3.5</v>
      </c>
      <c r="FV43" s="11">
        <v>2.5</v>
      </c>
      <c r="FW43" s="11">
        <v>1.5</v>
      </c>
      <c r="FX43" s="11">
        <v>1.5</v>
      </c>
      <c r="FY43" s="11">
        <v>1.5</v>
      </c>
      <c r="FZ43" s="11">
        <v>1</v>
      </c>
      <c r="GA43" s="11">
        <v>0.5</v>
      </c>
      <c r="GB43" s="11">
        <v>1</v>
      </c>
      <c r="GC43" s="11">
        <v>1.5</v>
      </c>
      <c r="GD43" s="11">
        <v>2</v>
      </c>
      <c r="GE43" s="11">
        <v>2</v>
      </c>
      <c r="GF43" s="11">
        <v>1</v>
      </c>
      <c r="GG43" s="11">
        <v>1</v>
      </c>
      <c r="GH43" s="11">
        <v>0.5</v>
      </c>
      <c r="GI43" s="11">
        <v>1</v>
      </c>
      <c r="GJ43" s="11">
        <v>1.5</v>
      </c>
      <c r="GK43" s="11">
        <v>2</v>
      </c>
      <c r="GL43" s="11">
        <v>1</v>
      </c>
      <c r="GM43" s="11">
        <v>1.5</v>
      </c>
      <c r="GN43" s="11">
        <v>2</v>
      </c>
      <c r="GO43" s="11">
        <v>4</v>
      </c>
      <c r="GP43" s="11">
        <v>3.5</v>
      </c>
      <c r="GQ43" s="11">
        <v>3</v>
      </c>
      <c r="GR43" s="11">
        <v>4</v>
      </c>
      <c r="GS43" s="11">
        <v>3</v>
      </c>
      <c r="GT43" s="11">
        <v>2</v>
      </c>
      <c r="GU43" s="11">
        <v>1.5</v>
      </c>
      <c r="GV43" s="11">
        <v>1.5</v>
      </c>
      <c r="GW43" s="11">
        <v>1.5</v>
      </c>
      <c r="GX43" s="11">
        <v>3</v>
      </c>
      <c r="GY43" s="11">
        <v>3</v>
      </c>
      <c r="GZ43" s="11">
        <v>2</v>
      </c>
      <c r="HA43" s="11">
        <v>1</v>
      </c>
      <c r="HB43" s="11">
        <v>1.5</v>
      </c>
      <c r="HC43" s="11">
        <v>5</v>
      </c>
      <c r="HD43" s="11">
        <v>1</v>
      </c>
      <c r="HE43" s="11">
        <v>1.5</v>
      </c>
      <c r="HF43" s="11">
        <v>1</v>
      </c>
      <c r="HG43" s="11">
        <v>4</v>
      </c>
      <c r="HH43" s="11">
        <v>2</v>
      </c>
      <c r="HI43" s="11">
        <v>4</v>
      </c>
      <c r="HJ43" s="11">
        <v>2</v>
      </c>
      <c r="HK43" s="11">
        <v>5</v>
      </c>
      <c r="HL43" s="11">
        <v>2</v>
      </c>
      <c r="HM43" s="11">
        <v>2</v>
      </c>
      <c r="HN43" s="11">
        <v>1</v>
      </c>
      <c r="HO43" s="11">
        <v>1</v>
      </c>
      <c r="HP43" s="11">
        <v>1</v>
      </c>
      <c r="HQ43" s="11">
        <v>1</v>
      </c>
      <c r="HR43" s="11">
        <v>1</v>
      </c>
      <c r="HS43" s="11">
        <v>1</v>
      </c>
      <c r="HT43" s="11">
        <v>1</v>
      </c>
      <c r="HU43" s="11">
        <v>2.5</v>
      </c>
      <c r="HV43" s="11">
        <v>3.5</v>
      </c>
      <c r="HW43" s="11">
        <v>5.5</v>
      </c>
      <c r="HX43" s="11">
        <v>0.5</v>
      </c>
      <c r="HY43" s="11">
        <v>0.5</v>
      </c>
      <c r="HZ43" s="11">
        <v>2.5</v>
      </c>
      <c r="IA43" s="11">
        <v>1</v>
      </c>
      <c r="IB43" s="11">
        <v>1</v>
      </c>
      <c r="IC43" s="11">
        <v>1</v>
      </c>
      <c r="ID43" s="11">
        <v>0.5</v>
      </c>
      <c r="IE43" s="11">
        <v>0.5</v>
      </c>
      <c r="IF43" s="11">
        <v>2</v>
      </c>
      <c r="IG43" s="11">
        <v>3</v>
      </c>
      <c r="IH43" s="11">
        <v>2</v>
      </c>
      <c r="II43" s="61">
        <v>0</v>
      </c>
      <c r="IJ43" s="61">
        <v>3</v>
      </c>
      <c r="IK43" s="61">
        <v>3</v>
      </c>
      <c r="IL43" s="61">
        <v>3</v>
      </c>
      <c r="IM43" s="61">
        <v>1</v>
      </c>
      <c r="IN43" s="61">
        <v>2.5</v>
      </c>
      <c r="IO43" s="61">
        <v>0</v>
      </c>
      <c r="IP43" s="61">
        <v>1</v>
      </c>
      <c r="IQ43" s="61">
        <v>5</v>
      </c>
      <c r="IR43" s="348">
        <f>AVERAGE([1]CongestionIndex!$C$145:$D$145)</f>
        <v>5</v>
      </c>
      <c r="IS43" s="61">
        <v>0</v>
      </c>
      <c r="IT43" s="61">
        <v>0</v>
      </c>
      <c r="IU43" s="61">
        <v>0</v>
      </c>
      <c r="IV43" s="61">
        <v>0</v>
      </c>
      <c r="IW43" s="61">
        <v>0</v>
      </c>
      <c r="IX43" s="61">
        <v>0</v>
      </c>
      <c r="IY43" s="61">
        <v>0</v>
      </c>
      <c r="IZ43" s="61">
        <v>0</v>
      </c>
      <c r="JA43" s="61">
        <v>0.5</v>
      </c>
      <c r="JB43" s="61">
        <v>3</v>
      </c>
      <c r="JC43" s="61">
        <v>1.5</v>
      </c>
      <c r="JD43" s="61">
        <v>1</v>
      </c>
      <c r="JE43" s="61">
        <v>5</v>
      </c>
      <c r="JF43" s="61">
        <v>3</v>
      </c>
      <c r="JG43" s="61">
        <v>5</v>
      </c>
      <c r="JH43" s="61">
        <v>2.5</v>
      </c>
      <c r="JI43" s="61">
        <v>2.5</v>
      </c>
      <c r="JJ43" s="61">
        <v>1.5</v>
      </c>
      <c r="JK43" s="61">
        <v>2</v>
      </c>
      <c r="JL43" s="61">
        <v>2</v>
      </c>
      <c r="JM43" s="61">
        <v>2</v>
      </c>
      <c r="JN43" s="61">
        <v>2</v>
      </c>
      <c r="JO43" s="61">
        <v>2</v>
      </c>
      <c r="JP43" s="61">
        <v>1.5</v>
      </c>
      <c r="JQ43" s="61">
        <f>AVERAGE(CongestionIndex!$C$145:$D$145)</f>
        <v>1</v>
      </c>
    </row>
    <row r="44" spans="1:280" s="61" customFormat="1" ht="13.5">
      <c r="A44" s="60" t="s">
        <v>84</v>
      </c>
      <c r="B44" s="11">
        <v>0</v>
      </c>
      <c r="C44" s="11">
        <v>0</v>
      </c>
      <c r="D44" s="11">
        <v>0</v>
      </c>
      <c r="E44" s="11">
        <v>0</v>
      </c>
      <c r="F44" s="11">
        <v>0</v>
      </c>
      <c r="G44" s="11">
        <v>0.5</v>
      </c>
      <c r="H44" s="11">
        <v>0</v>
      </c>
      <c r="I44" s="11">
        <v>0.5</v>
      </c>
      <c r="J44" s="11">
        <v>0.5</v>
      </c>
      <c r="K44" s="11">
        <v>0</v>
      </c>
      <c r="L44" s="11">
        <v>0.5</v>
      </c>
      <c r="M44" s="11">
        <v>0</v>
      </c>
      <c r="N44" s="11">
        <v>1.5</v>
      </c>
      <c r="O44" s="11">
        <v>0.5</v>
      </c>
      <c r="P44" s="11">
        <v>0.5</v>
      </c>
      <c r="Q44" s="11">
        <v>0.5</v>
      </c>
      <c r="R44" s="11">
        <v>1.5</v>
      </c>
      <c r="S44" s="11">
        <v>1.5</v>
      </c>
      <c r="T44" s="11">
        <v>0.5</v>
      </c>
      <c r="U44" s="11">
        <v>0</v>
      </c>
      <c r="V44" s="11">
        <v>0</v>
      </c>
      <c r="W44" s="11">
        <v>0.5</v>
      </c>
      <c r="X44" s="11">
        <v>1</v>
      </c>
      <c r="Y44" s="11">
        <v>0.5</v>
      </c>
      <c r="Z44" s="11">
        <v>0</v>
      </c>
      <c r="AA44" s="11">
        <v>1.5</v>
      </c>
      <c r="AB44" s="11">
        <v>0.5</v>
      </c>
      <c r="AC44" s="11">
        <v>0.5</v>
      </c>
      <c r="AD44" s="11">
        <v>0.5</v>
      </c>
      <c r="AE44" s="11">
        <v>0.5</v>
      </c>
      <c r="AF44" s="11">
        <v>0</v>
      </c>
      <c r="AG44" s="11">
        <v>0</v>
      </c>
      <c r="AH44" s="11">
        <v>0</v>
      </c>
      <c r="AI44" s="11">
        <v>0</v>
      </c>
      <c r="AJ44" s="11">
        <v>0</v>
      </c>
      <c r="AK44" s="11">
        <v>0</v>
      </c>
      <c r="AL44" s="11">
        <v>0</v>
      </c>
      <c r="AM44" s="11">
        <v>1</v>
      </c>
      <c r="AN44" s="11">
        <v>0.5</v>
      </c>
      <c r="AO44" s="11">
        <v>0.5</v>
      </c>
      <c r="AP44" s="11">
        <v>0.5</v>
      </c>
      <c r="AQ44" s="11">
        <v>1</v>
      </c>
      <c r="AR44" s="11">
        <v>1</v>
      </c>
      <c r="AS44" s="11">
        <v>1.5</v>
      </c>
      <c r="AT44" s="11">
        <v>2</v>
      </c>
      <c r="AU44" s="11">
        <v>0.5</v>
      </c>
      <c r="AV44" s="11">
        <v>0.5</v>
      </c>
      <c r="AW44" s="11">
        <v>0.5</v>
      </c>
      <c r="AX44" s="11">
        <v>0.5</v>
      </c>
      <c r="AY44" s="11">
        <v>0</v>
      </c>
      <c r="AZ44" s="11">
        <v>0</v>
      </c>
      <c r="BA44" s="11">
        <v>1.5</v>
      </c>
      <c r="BB44" s="11" t="s">
        <v>622</v>
      </c>
      <c r="BC44" s="11">
        <v>0</v>
      </c>
      <c r="BD44" s="11">
        <v>0</v>
      </c>
      <c r="BE44" s="11">
        <v>0</v>
      </c>
      <c r="BF44" s="11">
        <v>0</v>
      </c>
      <c r="BG44" s="11">
        <v>0</v>
      </c>
      <c r="BH44" s="11">
        <v>0</v>
      </c>
      <c r="BI44" s="11">
        <v>0</v>
      </c>
      <c r="BJ44" s="11">
        <v>0</v>
      </c>
      <c r="BK44" s="11">
        <v>0</v>
      </c>
      <c r="BL44" s="11">
        <v>0</v>
      </c>
      <c r="BM44" s="11">
        <v>0</v>
      </c>
      <c r="BN44" s="11">
        <v>0</v>
      </c>
      <c r="BO44" s="11">
        <v>0</v>
      </c>
      <c r="BP44" s="11">
        <v>0</v>
      </c>
      <c r="BQ44" s="11">
        <v>0</v>
      </c>
      <c r="BR44" s="11">
        <v>0</v>
      </c>
      <c r="BS44" s="11">
        <v>0</v>
      </c>
      <c r="BT44" s="11">
        <v>0</v>
      </c>
      <c r="BU44" s="11">
        <v>0</v>
      </c>
      <c r="BV44" s="11">
        <v>0</v>
      </c>
      <c r="BW44" s="11">
        <v>0</v>
      </c>
      <c r="BX44" s="11">
        <v>0</v>
      </c>
      <c r="BY44" s="11">
        <v>0</v>
      </c>
      <c r="BZ44" s="11">
        <v>0</v>
      </c>
      <c r="CA44" s="11">
        <v>0</v>
      </c>
      <c r="CB44" s="11">
        <v>0</v>
      </c>
      <c r="CC44" s="11">
        <v>0</v>
      </c>
      <c r="CD44" s="11">
        <v>0</v>
      </c>
      <c r="CE44" s="11">
        <v>0</v>
      </c>
      <c r="CF44" s="11">
        <v>0</v>
      </c>
      <c r="CG44" s="11">
        <v>0</v>
      </c>
      <c r="CH44" s="11">
        <v>0</v>
      </c>
      <c r="CI44" s="11">
        <v>0</v>
      </c>
      <c r="CJ44" s="11">
        <v>0</v>
      </c>
      <c r="CK44" s="11">
        <v>0</v>
      </c>
      <c r="CL44" s="11">
        <v>0</v>
      </c>
      <c r="CM44" s="11">
        <v>0</v>
      </c>
      <c r="CN44" s="11">
        <v>0</v>
      </c>
      <c r="CO44" s="11">
        <v>0</v>
      </c>
      <c r="CP44" s="11">
        <v>0</v>
      </c>
      <c r="CQ44" s="11">
        <v>0</v>
      </c>
      <c r="CR44" s="11">
        <v>0</v>
      </c>
      <c r="CS44" s="11">
        <v>6.5</v>
      </c>
      <c r="CT44" s="11">
        <v>10</v>
      </c>
      <c r="CU44" s="11">
        <v>0</v>
      </c>
      <c r="CV44" s="11">
        <v>1</v>
      </c>
      <c r="CW44" s="11">
        <v>2</v>
      </c>
      <c r="CX44" s="11">
        <v>4</v>
      </c>
      <c r="CY44" s="11">
        <v>3.5</v>
      </c>
      <c r="CZ44" s="11">
        <v>1.5</v>
      </c>
      <c r="DA44" s="11">
        <v>2.5</v>
      </c>
      <c r="DB44" s="11">
        <v>1</v>
      </c>
      <c r="DC44" s="11">
        <v>4.5</v>
      </c>
      <c r="DD44" s="11">
        <v>3.5</v>
      </c>
      <c r="DE44" s="11">
        <v>0.5</v>
      </c>
      <c r="DF44" s="11">
        <v>2.5</v>
      </c>
      <c r="DG44" s="11">
        <v>1.5</v>
      </c>
      <c r="DH44" s="11">
        <v>0.5</v>
      </c>
      <c r="DI44" s="11">
        <v>1</v>
      </c>
      <c r="DJ44" s="11">
        <v>0.5</v>
      </c>
      <c r="DK44" s="11">
        <v>3.5</v>
      </c>
      <c r="DL44" s="11">
        <v>2</v>
      </c>
      <c r="DM44" s="11">
        <v>1.5</v>
      </c>
      <c r="DN44" s="11">
        <v>3</v>
      </c>
      <c r="DO44" s="11">
        <v>4</v>
      </c>
      <c r="DP44" s="11">
        <v>2</v>
      </c>
      <c r="DQ44" s="11">
        <v>2</v>
      </c>
      <c r="DR44" s="11">
        <v>2</v>
      </c>
      <c r="DS44" s="11">
        <v>2</v>
      </c>
      <c r="DT44" s="11">
        <v>2</v>
      </c>
      <c r="DU44" s="11">
        <v>1.5</v>
      </c>
      <c r="DV44" s="11">
        <v>2.5</v>
      </c>
      <c r="DW44" s="11">
        <v>3</v>
      </c>
      <c r="DX44" s="11">
        <v>4</v>
      </c>
      <c r="DY44" s="11">
        <v>2</v>
      </c>
      <c r="DZ44" s="11">
        <v>3</v>
      </c>
      <c r="EA44" s="11">
        <v>1</v>
      </c>
      <c r="EB44" s="11">
        <v>1</v>
      </c>
      <c r="EC44" s="11">
        <v>1</v>
      </c>
      <c r="ED44" s="11">
        <v>1</v>
      </c>
      <c r="EE44" s="11">
        <v>3.5</v>
      </c>
      <c r="EF44" s="11">
        <v>3.5</v>
      </c>
      <c r="EG44" s="11">
        <v>1.5</v>
      </c>
      <c r="EH44" s="11">
        <v>1</v>
      </c>
      <c r="EI44" s="11">
        <v>0.5</v>
      </c>
      <c r="EJ44" s="11">
        <v>1</v>
      </c>
      <c r="EK44" s="11">
        <v>1</v>
      </c>
      <c r="EL44" s="11">
        <v>1</v>
      </c>
      <c r="EM44" s="11">
        <v>1.5</v>
      </c>
      <c r="EN44" s="11">
        <v>2</v>
      </c>
      <c r="EO44" s="11">
        <v>2.5</v>
      </c>
      <c r="EP44" s="11">
        <v>0.5</v>
      </c>
      <c r="EQ44" s="11">
        <v>0.5</v>
      </c>
      <c r="ER44" s="11">
        <v>1</v>
      </c>
      <c r="ES44" s="11">
        <v>1</v>
      </c>
      <c r="ET44" s="11">
        <v>0.5</v>
      </c>
      <c r="EU44" s="11">
        <v>0.5</v>
      </c>
      <c r="EV44" s="11">
        <v>0.5</v>
      </c>
      <c r="EW44" s="11">
        <v>1.5</v>
      </c>
      <c r="EX44" s="11">
        <v>2.5</v>
      </c>
      <c r="EY44" s="11">
        <v>1.5</v>
      </c>
      <c r="EZ44" s="11">
        <v>1.5</v>
      </c>
      <c r="FA44" s="11">
        <v>1.5</v>
      </c>
      <c r="FB44" s="11">
        <v>1</v>
      </c>
      <c r="FC44" s="11">
        <v>5</v>
      </c>
      <c r="FD44" s="11">
        <v>4</v>
      </c>
      <c r="FE44" s="11">
        <v>1.5</v>
      </c>
      <c r="FF44" s="11">
        <v>1.5</v>
      </c>
      <c r="FG44" s="11">
        <v>3.5</v>
      </c>
      <c r="FH44" s="11">
        <v>4.5</v>
      </c>
      <c r="FI44" s="11">
        <v>2</v>
      </c>
      <c r="FJ44" s="11">
        <v>2.5</v>
      </c>
      <c r="FK44" s="11">
        <v>1.5</v>
      </c>
      <c r="FL44" s="11">
        <v>1.5</v>
      </c>
      <c r="FM44" s="11">
        <v>2</v>
      </c>
      <c r="FN44" s="11">
        <v>2</v>
      </c>
      <c r="FO44" s="11">
        <v>2.5</v>
      </c>
      <c r="FP44" s="11">
        <v>3</v>
      </c>
      <c r="FQ44" s="11">
        <v>2</v>
      </c>
      <c r="FR44" s="11">
        <v>2</v>
      </c>
      <c r="FS44" s="11">
        <v>2.5</v>
      </c>
      <c r="FT44" s="11">
        <v>2.5</v>
      </c>
      <c r="FU44" s="11">
        <v>3.5</v>
      </c>
      <c r="FV44" s="11">
        <v>4.5</v>
      </c>
      <c r="FW44" s="11">
        <v>4.5</v>
      </c>
      <c r="FX44" s="11">
        <v>3</v>
      </c>
      <c r="FY44" s="11">
        <v>3</v>
      </c>
      <c r="FZ44" s="11">
        <v>3</v>
      </c>
      <c r="GA44" s="11">
        <v>3</v>
      </c>
      <c r="GB44" s="11">
        <v>2</v>
      </c>
      <c r="GC44" s="11">
        <v>2.5</v>
      </c>
      <c r="GD44" s="11">
        <v>1.5</v>
      </c>
      <c r="GE44" s="11">
        <v>1.5</v>
      </c>
      <c r="GF44" s="11">
        <v>2</v>
      </c>
      <c r="GG44" s="11">
        <v>1</v>
      </c>
      <c r="GH44" s="11">
        <v>0.5</v>
      </c>
      <c r="GI44" s="11">
        <v>0.5</v>
      </c>
      <c r="GJ44" s="11">
        <v>0.5</v>
      </c>
      <c r="GK44" s="11">
        <v>1</v>
      </c>
      <c r="GL44" s="11">
        <v>1</v>
      </c>
      <c r="GM44" s="11">
        <v>1.5</v>
      </c>
      <c r="GN44" s="11">
        <v>2</v>
      </c>
      <c r="GO44" s="11">
        <v>2</v>
      </c>
      <c r="GP44" s="11">
        <v>4</v>
      </c>
      <c r="GQ44" s="11">
        <v>5</v>
      </c>
      <c r="GR44" s="11">
        <v>6</v>
      </c>
      <c r="GS44" s="11">
        <v>7</v>
      </c>
      <c r="GT44" s="11">
        <v>0.5</v>
      </c>
      <c r="GU44" s="11">
        <v>0.5</v>
      </c>
      <c r="GV44" s="11">
        <v>1</v>
      </c>
      <c r="GW44" s="11">
        <v>1</v>
      </c>
      <c r="GX44" s="11">
        <v>1</v>
      </c>
      <c r="GY44" s="11">
        <v>1</v>
      </c>
      <c r="GZ44" s="11">
        <v>1</v>
      </c>
      <c r="HA44" s="11">
        <v>1</v>
      </c>
      <c r="HB44" s="11">
        <v>1.5</v>
      </c>
      <c r="HC44" s="11">
        <v>1</v>
      </c>
      <c r="HD44" s="11">
        <v>1</v>
      </c>
      <c r="HE44" s="11">
        <v>1.5</v>
      </c>
      <c r="HF44" s="11">
        <v>1.5</v>
      </c>
      <c r="HG44" s="11">
        <v>2.5</v>
      </c>
      <c r="HH44" s="11">
        <v>2.5</v>
      </c>
      <c r="HI44" s="11">
        <v>1</v>
      </c>
      <c r="HJ44" s="11">
        <v>2</v>
      </c>
      <c r="HK44" s="11">
        <v>1</v>
      </c>
      <c r="HL44" s="11">
        <v>1</v>
      </c>
      <c r="HM44" s="11">
        <v>1</v>
      </c>
      <c r="HN44" s="11">
        <v>1</v>
      </c>
      <c r="HO44" s="11">
        <v>1</v>
      </c>
      <c r="HP44" s="11">
        <v>1</v>
      </c>
      <c r="HQ44" s="11">
        <v>1</v>
      </c>
      <c r="HR44" s="11">
        <v>0.5</v>
      </c>
      <c r="HS44" s="11">
        <v>0.5</v>
      </c>
      <c r="HT44" s="11">
        <v>1.5</v>
      </c>
      <c r="HU44" s="11">
        <v>1.5</v>
      </c>
      <c r="HV44" s="11">
        <v>1.5</v>
      </c>
      <c r="HW44" s="11">
        <v>0.5</v>
      </c>
      <c r="HX44" s="11">
        <v>0.5</v>
      </c>
      <c r="HY44" s="11">
        <v>1.5</v>
      </c>
      <c r="HZ44" s="11">
        <v>1</v>
      </c>
      <c r="IA44" s="11">
        <v>0.5</v>
      </c>
      <c r="IB44" s="11">
        <v>0.5</v>
      </c>
      <c r="IC44" s="11">
        <v>0.5</v>
      </c>
      <c r="ID44" s="11">
        <v>0</v>
      </c>
      <c r="IE44" s="11">
        <v>0</v>
      </c>
      <c r="IF44" s="11">
        <v>0</v>
      </c>
      <c r="IG44" s="112">
        <v>0</v>
      </c>
      <c r="IH44" s="11">
        <v>0.5</v>
      </c>
      <c r="II44" s="61">
        <v>1.5</v>
      </c>
      <c r="IJ44" s="61">
        <v>0</v>
      </c>
      <c r="IK44" s="61">
        <v>1.5</v>
      </c>
      <c r="IL44" s="61">
        <v>1.5</v>
      </c>
      <c r="IM44" s="61">
        <v>1.5</v>
      </c>
      <c r="IN44" s="61">
        <v>1</v>
      </c>
      <c r="IO44" s="61">
        <v>6.5</v>
      </c>
      <c r="IP44" s="61">
        <v>0.5</v>
      </c>
      <c r="IQ44" s="61">
        <v>0</v>
      </c>
      <c r="IR44" s="348">
        <f>AVERAGE([1]CongestionIndex!$C$146:$D$146)</f>
        <v>1.5</v>
      </c>
      <c r="IS44" s="61">
        <v>0</v>
      </c>
      <c r="IT44" s="61">
        <v>1.5</v>
      </c>
      <c r="IU44" s="61">
        <v>1.5</v>
      </c>
      <c r="IV44" s="61">
        <v>1.5</v>
      </c>
      <c r="IW44" s="61">
        <v>1.5</v>
      </c>
      <c r="IX44" s="61">
        <v>1.5</v>
      </c>
      <c r="IY44" s="61">
        <v>1.5</v>
      </c>
      <c r="IZ44" s="61">
        <v>0</v>
      </c>
      <c r="JA44" s="61">
        <v>0.5</v>
      </c>
      <c r="JB44" s="61">
        <v>0</v>
      </c>
      <c r="JC44" s="61">
        <v>0</v>
      </c>
      <c r="JD44" s="61">
        <v>1</v>
      </c>
      <c r="JE44" s="61">
        <v>0</v>
      </c>
      <c r="JF44" s="61">
        <v>0</v>
      </c>
      <c r="JG44" s="61">
        <v>0</v>
      </c>
      <c r="JH44" s="61">
        <v>0.5</v>
      </c>
      <c r="JI44" s="61">
        <v>0</v>
      </c>
      <c r="JJ44" s="61">
        <v>0</v>
      </c>
      <c r="JK44" s="61">
        <v>0</v>
      </c>
      <c r="JL44" s="61">
        <v>1.5</v>
      </c>
      <c r="JM44" s="61">
        <v>1.5</v>
      </c>
      <c r="JN44" s="61">
        <v>1.5</v>
      </c>
      <c r="JO44" s="61">
        <v>1.5</v>
      </c>
      <c r="JP44" s="61">
        <v>0</v>
      </c>
      <c r="JQ44" s="61">
        <f>AVERAGE(CongestionIndex!$C$146:$D$146)</f>
        <v>0</v>
      </c>
    </row>
    <row r="45" spans="1:280" s="61" customFormat="1" ht="13.5">
      <c r="A45" s="60" t="s">
        <v>86</v>
      </c>
      <c r="B45" s="11">
        <v>0</v>
      </c>
      <c r="C45" s="11">
        <v>0</v>
      </c>
      <c r="D45" s="11">
        <v>0</v>
      </c>
      <c r="E45" s="11">
        <v>0</v>
      </c>
      <c r="F45" s="11">
        <v>0</v>
      </c>
      <c r="G45" s="11">
        <v>0</v>
      </c>
      <c r="H45" s="11">
        <v>0</v>
      </c>
      <c r="I45" s="11">
        <v>0</v>
      </c>
      <c r="J45" s="11">
        <v>0</v>
      </c>
      <c r="K45" s="11">
        <v>0</v>
      </c>
      <c r="L45" s="11">
        <v>0</v>
      </c>
      <c r="M45" s="11">
        <v>0</v>
      </c>
      <c r="N45" s="11">
        <v>0</v>
      </c>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c r="AH45" s="11">
        <v>0</v>
      </c>
      <c r="AI45" s="11">
        <v>0</v>
      </c>
      <c r="AJ45" s="11">
        <v>0</v>
      </c>
      <c r="AK45" s="11">
        <v>0</v>
      </c>
      <c r="AL45" s="11">
        <v>0</v>
      </c>
      <c r="AM45" s="11">
        <v>0</v>
      </c>
      <c r="AN45" s="11">
        <v>0</v>
      </c>
      <c r="AO45" s="11">
        <v>0</v>
      </c>
      <c r="AP45" s="11">
        <v>0</v>
      </c>
      <c r="AQ45" s="11">
        <v>0</v>
      </c>
      <c r="AR45" s="11">
        <v>0</v>
      </c>
      <c r="AS45" s="11">
        <v>1</v>
      </c>
      <c r="AT45" s="11">
        <v>0</v>
      </c>
      <c r="AU45" s="11">
        <v>0</v>
      </c>
      <c r="AV45" s="11">
        <v>0</v>
      </c>
      <c r="AW45" s="11">
        <v>0</v>
      </c>
      <c r="AX45" s="11">
        <v>0</v>
      </c>
      <c r="AY45" s="11">
        <v>0</v>
      </c>
      <c r="AZ45" s="11">
        <v>0</v>
      </c>
      <c r="BA45" s="11">
        <v>0</v>
      </c>
      <c r="BB45" s="11" t="s">
        <v>622</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c r="BZ45" s="11">
        <v>0</v>
      </c>
      <c r="CA45" s="11">
        <v>0</v>
      </c>
      <c r="CB45" s="11">
        <v>0</v>
      </c>
      <c r="CC45" s="11">
        <v>0</v>
      </c>
      <c r="CD45" s="11">
        <v>0</v>
      </c>
      <c r="CE45" s="11">
        <v>0</v>
      </c>
      <c r="CF45" s="11">
        <v>0</v>
      </c>
      <c r="CG45" s="11">
        <v>0</v>
      </c>
      <c r="CH45" s="11">
        <v>0</v>
      </c>
      <c r="CI45" s="11">
        <v>0</v>
      </c>
      <c r="CJ45" s="11">
        <v>0</v>
      </c>
      <c r="CK45" s="11">
        <v>0</v>
      </c>
      <c r="CL45" s="11">
        <v>0</v>
      </c>
      <c r="CM45" s="11">
        <v>0</v>
      </c>
      <c r="CN45" s="11">
        <v>0</v>
      </c>
      <c r="CO45" s="11">
        <v>0</v>
      </c>
      <c r="CP45" s="11">
        <v>0</v>
      </c>
      <c r="CQ45" s="11">
        <v>0</v>
      </c>
      <c r="CR45" s="11">
        <v>0</v>
      </c>
      <c r="CS45" s="11">
        <v>0</v>
      </c>
      <c r="CT45" s="11">
        <v>0</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0</v>
      </c>
      <c r="EE45" s="11">
        <v>0</v>
      </c>
      <c r="EF45" s="11">
        <v>0</v>
      </c>
      <c r="EG45" s="11">
        <v>0</v>
      </c>
      <c r="EH45" s="11">
        <v>0</v>
      </c>
      <c r="EI45" s="11">
        <v>0</v>
      </c>
      <c r="EJ45" s="11">
        <v>0</v>
      </c>
      <c r="EK45" s="11">
        <v>0</v>
      </c>
      <c r="EL45" s="11">
        <v>0</v>
      </c>
      <c r="EM45" s="11">
        <v>0</v>
      </c>
      <c r="EN45" s="11">
        <v>0</v>
      </c>
      <c r="EO45" s="11">
        <v>0</v>
      </c>
      <c r="EP45" s="11">
        <v>0</v>
      </c>
      <c r="EQ45" s="11">
        <v>0</v>
      </c>
      <c r="ER45" s="11">
        <v>0</v>
      </c>
      <c r="ES45" s="11">
        <v>0</v>
      </c>
      <c r="ET45" s="11">
        <v>0</v>
      </c>
      <c r="EU45" s="11">
        <v>0</v>
      </c>
      <c r="EV45" s="11">
        <v>0</v>
      </c>
      <c r="EW45" s="11">
        <v>0</v>
      </c>
      <c r="EX45" s="11">
        <v>0</v>
      </c>
      <c r="EY45" s="11">
        <v>0</v>
      </c>
      <c r="EZ45" s="11">
        <v>0</v>
      </c>
      <c r="FA45" s="11">
        <v>0</v>
      </c>
      <c r="FB45" s="11">
        <v>0</v>
      </c>
      <c r="FC45" s="11">
        <v>0</v>
      </c>
      <c r="FD45" s="11">
        <v>1</v>
      </c>
      <c r="FE45" s="11">
        <v>1</v>
      </c>
      <c r="FF45" s="11">
        <v>1</v>
      </c>
      <c r="FG45" s="11">
        <v>1</v>
      </c>
      <c r="FH45" s="11">
        <v>1</v>
      </c>
      <c r="FI45" s="11">
        <v>1</v>
      </c>
      <c r="FJ45" s="11">
        <v>1</v>
      </c>
      <c r="FK45" s="11">
        <v>2</v>
      </c>
      <c r="FL45" s="11">
        <v>2</v>
      </c>
      <c r="FM45" s="11">
        <v>2.5</v>
      </c>
      <c r="FN45" s="11">
        <v>3</v>
      </c>
      <c r="FO45" s="11">
        <v>5</v>
      </c>
      <c r="FP45" s="11">
        <v>5</v>
      </c>
      <c r="FQ45" s="11">
        <v>5</v>
      </c>
      <c r="FR45" s="11">
        <v>2</v>
      </c>
      <c r="FS45" s="11">
        <v>2.5</v>
      </c>
      <c r="FT45" s="11">
        <v>2.5</v>
      </c>
      <c r="FU45" s="11">
        <v>1.5</v>
      </c>
      <c r="FV45" s="11">
        <v>2.5</v>
      </c>
      <c r="FW45" s="11">
        <v>1.5</v>
      </c>
      <c r="FX45" s="11">
        <v>1.5</v>
      </c>
      <c r="FY45" s="11">
        <v>1.5</v>
      </c>
      <c r="FZ45" s="11">
        <v>1.5</v>
      </c>
      <c r="GA45" s="11">
        <v>2</v>
      </c>
      <c r="GB45" s="11">
        <v>2</v>
      </c>
      <c r="GC45" s="11">
        <v>1</v>
      </c>
      <c r="GD45" s="11">
        <v>3</v>
      </c>
      <c r="GE45" s="11">
        <v>3</v>
      </c>
      <c r="GF45" s="11">
        <v>3.5</v>
      </c>
      <c r="GG45" s="11">
        <v>2.5</v>
      </c>
      <c r="GH45" s="11">
        <v>1</v>
      </c>
      <c r="GI45" s="11">
        <v>0.5</v>
      </c>
      <c r="GJ45" s="11">
        <v>0.5</v>
      </c>
      <c r="GK45" s="11">
        <v>1</v>
      </c>
      <c r="GL45" s="11">
        <v>1</v>
      </c>
      <c r="GM45" s="11">
        <v>1</v>
      </c>
      <c r="GN45" s="11">
        <v>1</v>
      </c>
      <c r="GO45" s="11">
        <v>1</v>
      </c>
      <c r="GP45" s="11">
        <v>1</v>
      </c>
      <c r="GQ45" s="11">
        <v>1</v>
      </c>
      <c r="GR45" s="11">
        <v>1</v>
      </c>
      <c r="GS45" s="11">
        <v>0.5</v>
      </c>
      <c r="GT45" s="11">
        <v>0.5</v>
      </c>
      <c r="GU45" s="11">
        <v>0.5</v>
      </c>
      <c r="GV45" s="11">
        <v>1</v>
      </c>
      <c r="GW45" s="11">
        <v>1</v>
      </c>
      <c r="GX45" s="11">
        <v>1</v>
      </c>
      <c r="GY45" s="11">
        <v>1</v>
      </c>
      <c r="GZ45" s="11">
        <v>1</v>
      </c>
      <c r="HA45" s="11">
        <v>1</v>
      </c>
      <c r="HB45" s="11">
        <v>1.5</v>
      </c>
      <c r="HC45" s="11">
        <v>1</v>
      </c>
      <c r="HD45" s="11">
        <v>1</v>
      </c>
      <c r="HE45" s="11">
        <v>1</v>
      </c>
      <c r="HF45" s="11">
        <v>1</v>
      </c>
      <c r="HG45" s="11">
        <v>2.5</v>
      </c>
      <c r="HH45" s="11">
        <v>2.5</v>
      </c>
      <c r="HI45" s="11">
        <v>1</v>
      </c>
      <c r="HJ45" s="11">
        <v>2</v>
      </c>
      <c r="HK45" s="11">
        <v>1</v>
      </c>
      <c r="HL45" s="11">
        <v>1</v>
      </c>
      <c r="HM45" s="11">
        <v>1</v>
      </c>
      <c r="HN45" s="11">
        <v>1</v>
      </c>
      <c r="HO45" s="11">
        <v>1</v>
      </c>
      <c r="HP45" s="11">
        <v>1</v>
      </c>
      <c r="HQ45" s="11">
        <v>1</v>
      </c>
      <c r="HR45" s="11">
        <v>0.5</v>
      </c>
      <c r="HS45" s="11">
        <v>0.5</v>
      </c>
      <c r="HT45" s="11">
        <v>1.5</v>
      </c>
      <c r="HU45" s="11">
        <v>1.5</v>
      </c>
      <c r="HV45" s="11">
        <v>1.5</v>
      </c>
      <c r="HW45" s="11">
        <v>0.5</v>
      </c>
      <c r="HX45" s="11">
        <v>0.5</v>
      </c>
      <c r="HY45" s="11">
        <v>1.5</v>
      </c>
      <c r="HZ45" s="11">
        <v>1</v>
      </c>
      <c r="IA45" s="11">
        <v>0.5</v>
      </c>
      <c r="IB45" s="11">
        <v>0.5</v>
      </c>
      <c r="IC45" s="11">
        <v>0.5</v>
      </c>
      <c r="ID45" s="11">
        <v>0</v>
      </c>
      <c r="IE45" s="11">
        <v>0</v>
      </c>
      <c r="IF45" s="11">
        <v>0</v>
      </c>
      <c r="IG45" s="112">
        <v>0</v>
      </c>
      <c r="IH45" s="11">
        <v>0.5</v>
      </c>
      <c r="II45" s="61">
        <v>1.5</v>
      </c>
      <c r="IJ45" s="61">
        <v>0</v>
      </c>
      <c r="IK45" s="61">
        <v>1.5</v>
      </c>
      <c r="IL45" s="61">
        <v>2</v>
      </c>
      <c r="IM45" s="61">
        <v>2</v>
      </c>
      <c r="IN45" s="61">
        <v>1</v>
      </c>
      <c r="IO45" s="61">
        <v>0.5</v>
      </c>
      <c r="IP45" s="61">
        <v>0.5</v>
      </c>
      <c r="IQ45" s="61">
        <v>0</v>
      </c>
      <c r="IR45" s="348">
        <f>AVERAGE([1]CongestionIndex!$C$147:$D$147)</f>
        <v>1.5</v>
      </c>
      <c r="IS45" s="61">
        <v>1.5</v>
      </c>
      <c r="IT45" s="61">
        <v>1.5</v>
      </c>
      <c r="IU45" s="61">
        <v>1.5</v>
      </c>
      <c r="IV45" s="61">
        <v>1.5</v>
      </c>
      <c r="IW45" s="61">
        <v>1.5</v>
      </c>
      <c r="IX45" s="61">
        <v>1.5</v>
      </c>
      <c r="IY45" s="61">
        <v>1.5</v>
      </c>
      <c r="IZ45" s="61">
        <v>0</v>
      </c>
      <c r="JA45" s="61">
        <v>0.5</v>
      </c>
      <c r="JB45" s="61">
        <v>0</v>
      </c>
      <c r="JC45" s="61">
        <v>0</v>
      </c>
      <c r="JD45" s="61">
        <v>1</v>
      </c>
      <c r="JE45" s="61">
        <v>0</v>
      </c>
      <c r="JF45" s="61">
        <v>0</v>
      </c>
      <c r="JG45" s="61">
        <v>0</v>
      </c>
      <c r="JH45" s="61">
        <v>0</v>
      </c>
      <c r="JI45" s="61">
        <v>0</v>
      </c>
      <c r="JJ45" s="61">
        <v>0</v>
      </c>
      <c r="JK45" s="61">
        <v>0</v>
      </c>
      <c r="JL45" s="61">
        <v>1.5</v>
      </c>
      <c r="JM45" s="61">
        <v>1.5</v>
      </c>
      <c r="JN45" s="61">
        <v>1.5</v>
      </c>
      <c r="JO45" s="61">
        <v>1.5</v>
      </c>
      <c r="JP45" s="61">
        <v>1.5</v>
      </c>
      <c r="JQ45" s="61">
        <f>AVERAGE(CongestionIndex!$C$147:$D$147)</f>
        <v>1.5</v>
      </c>
    </row>
    <row r="46" spans="1:280" s="61" customFormat="1" ht="13.5">
      <c r="A46" s="60" t="s">
        <v>88</v>
      </c>
      <c r="B46" s="11">
        <v>0</v>
      </c>
      <c r="C46" s="11">
        <v>0</v>
      </c>
      <c r="D46" s="11">
        <v>0</v>
      </c>
      <c r="E46" s="11">
        <v>0</v>
      </c>
      <c r="F46" s="11">
        <v>0</v>
      </c>
      <c r="G46" s="11">
        <v>0</v>
      </c>
      <c r="H46" s="11">
        <v>0</v>
      </c>
      <c r="I46" s="11">
        <v>0</v>
      </c>
      <c r="J46" s="11">
        <v>0.5</v>
      </c>
      <c r="K46" s="11">
        <v>0</v>
      </c>
      <c r="L46" s="11">
        <v>0</v>
      </c>
      <c r="M46" s="11">
        <v>0</v>
      </c>
      <c r="N46" s="11">
        <v>0</v>
      </c>
      <c r="O46" s="11">
        <v>2</v>
      </c>
      <c r="P46" s="11">
        <v>2</v>
      </c>
      <c r="Q46" s="11">
        <v>0</v>
      </c>
      <c r="R46" s="11">
        <v>0</v>
      </c>
      <c r="S46" s="11">
        <v>0</v>
      </c>
      <c r="T46" s="11">
        <v>0</v>
      </c>
      <c r="U46" s="11">
        <v>0</v>
      </c>
      <c r="V46" s="11">
        <v>0</v>
      </c>
      <c r="W46" s="11">
        <v>0.5</v>
      </c>
      <c r="X46" s="11">
        <v>0</v>
      </c>
      <c r="Y46" s="11">
        <v>0</v>
      </c>
      <c r="Z46" s="11">
        <v>0</v>
      </c>
      <c r="AA46" s="11">
        <v>0</v>
      </c>
      <c r="AB46" s="11">
        <v>0</v>
      </c>
      <c r="AC46" s="11">
        <v>0</v>
      </c>
      <c r="AD46" s="11">
        <v>0</v>
      </c>
      <c r="AE46" s="11">
        <v>0</v>
      </c>
      <c r="AF46" s="11">
        <v>0</v>
      </c>
      <c r="AG46" s="11">
        <v>1</v>
      </c>
      <c r="AH46" s="11">
        <v>0</v>
      </c>
      <c r="AI46" s="11">
        <v>0</v>
      </c>
      <c r="AJ46" s="11">
        <v>0</v>
      </c>
      <c r="AK46" s="11">
        <v>0</v>
      </c>
      <c r="AL46" s="11">
        <v>0.5</v>
      </c>
      <c r="AM46" s="11">
        <v>0.5</v>
      </c>
      <c r="AN46" s="11">
        <v>0</v>
      </c>
      <c r="AO46" s="11">
        <v>0</v>
      </c>
      <c r="AP46" s="11">
        <v>1</v>
      </c>
      <c r="AQ46" s="11">
        <v>1.5</v>
      </c>
      <c r="AR46" s="11">
        <v>0</v>
      </c>
      <c r="AS46" s="11">
        <v>0</v>
      </c>
      <c r="AT46" s="11">
        <v>1</v>
      </c>
      <c r="AU46" s="11">
        <v>0</v>
      </c>
      <c r="AV46" s="11">
        <v>0</v>
      </c>
      <c r="AW46" s="11">
        <v>0</v>
      </c>
      <c r="AX46" s="11">
        <v>2.5</v>
      </c>
      <c r="AY46" s="11">
        <v>0</v>
      </c>
      <c r="AZ46" s="11">
        <v>0</v>
      </c>
      <c r="BA46" s="11">
        <v>0</v>
      </c>
      <c r="BB46" s="11" t="s">
        <v>622</v>
      </c>
      <c r="BC46" s="11">
        <v>0.5</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0</v>
      </c>
      <c r="CQ46" s="11">
        <v>0</v>
      </c>
      <c r="CR46" s="11">
        <v>0</v>
      </c>
      <c r="CS46" s="11">
        <v>0</v>
      </c>
      <c r="CT46" s="11">
        <v>0</v>
      </c>
      <c r="CU46" s="11">
        <v>0</v>
      </c>
      <c r="CV46" s="11">
        <v>0</v>
      </c>
      <c r="CW46" s="11">
        <v>0</v>
      </c>
      <c r="CX46" s="11">
        <v>0</v>
      </c>
      <c r="CY46" s="11">
        <v>0</v>
      </c>
      <c r="CZ46" s="11">
        <v>0</v>
      </c>
      <c r="DA46" s="11">
        <v>0</v>
      </c>
      <c r="DB46" s="11">
        <v>0</v>
      </c>
      <c r="DC46" s="11">
        <v>0</v>
      </c>
      <c r="DD46" s="11">
        <v>0</v>
      </c>
      <c r="DE46" s="11">
        <v>0</v>
      </c>
      <c r="DF46" s="11">
        <v>0</v>
      </c>
      <c r="DG46" s="11">
        <v>0</v>
      </c>
      <c r="DH46" s="11">
        <v>0</v>
      </c>
      <c r="DI46" s="11">
        <v>0</v>
      </c>
      <c r="DJ46" s="11">
        <v>0</v>
      </c>
      <c r="DK46" s="11">
        <v>0</v>
      </c>
      <c r="DL46" s="11">
        <v>0</v>
      </c>
      <c r="DM46" s="11">
        <v>0</v>
      </c>
      <c r="DN46" s="11">
        <v>0</v>
      </c>
      <c r="DO46" s="11">
        <v>0</v>
      </c>
      <c r="DP46" s="11">
        <v>0</v>
      </c>
      <c r="DQ46" s="11">
        <v>0</v>
      </c>
      <c r="DR46" s="11">
        <v>0</v>
      </c>
      <c r="DS46" s="11">
        <v>0</v>
      </c>
      <c r="DT46" s="11">
        <v>0</v>
      </c>
      <c r="DU46" s="11">
        <v>0</v>
      </c>
      <c r="DV46" s="11">
        <v>0</v>
      </c>
      <c r="DW46" s="11">
        <v>0</v>
      </c>
      <c r="DX46" s="11">
        <v>0</v>
      </c>
      <c r="DY46" s="11">
        <v>0</v>
      </c>
      <c r="DZ46" s="11">
        <v>0</v>
      </c>
      <c r="EA46" s="11">
        <v>0</v>
      </c>
      <c r="EB46" s="11">
        <v>0</v>
      </c>
      <c r="EC46" s="11">
        <v>0</v>
      </c>
      <c r="ED46" s="11">
        <v>0</v>
      </c>
      <c r="EE46" s="11">
        <v>0</v>
      </c>
      <c r="EF46" s="11">
        <v>0</v>
      </c>
      <c r="EG46" s="11">
        <v>0</v>
      </c>
      <c r="EH46" s="11">
        <v>0</v>
      </c>
      <c r="EI46" s="11">
        <v>0</v>
      </c>
      <c r="EJ46" s="11">
        <v>0</v>
      </c>
      <c r="EK46" s="11">
        <v>0</v>
      </c>
      <c r="EL46" s="11">
        <v>0</v>
      </c>
      <c r="EM46" s="11">
        <v>0</v>
      </c>
      <c r="EN46" s="11">
        <v>0</v>
      </c>
      <c r="EO46" s="11">
        <v>0</v>
      </c>
      <c r="EP46" s="11">
        <v>0</v>
      </c>
      <c r="EQ46" s="11">
        <v>0</v>
      </c>
      <c r="ER46" s="11">
        <v>0</v>
      </c>
      <c r="ES46" s="11">
        <v>0</v>
      </c>
      <c r="ET46" s="11">
        <v>0</v>
      </c>
      <c r="EU46" s="11">
        <v>0</v>
      </c>
      <c r="EV46" s="11">
        <v>0</v>
      </c>
      <c r="EW46" s="11">
        <v>0</v>
      </c>
      <c r="EX46" s="11">
        <v>0</v>
      </c>
      <c r="EY46" s="11">
        <v>0</v>
      </c>
      <c r="EZ46" s="11">
        <v>0</v>
      </c>
      <c r="FA46" s="11">
        <v>0</v>
      </c>
      <c r="FB46" s="11">
        <v>0</v>
      </c>
      <c r="FC46" s="11">
        <v>0</v>
      </c>
      <c r="FD46" s="11">
        <v>1</v>
      </c>
      <c r="FE46" s="11">
        <v>1</v>
      </c>
      <c r="FF46" s="11">
        <v>1</v>
      </c>
      <c r="FG46" s="11">
        <v>1</v>
      </c>
      <c r="FH46" s="11">
        <v>1</v>
      </c>
      <c r="FI46" s="11">
        <v>1</v>
      </c>
      <c r="FJ46" s="11">
        <v>1</v>
      </c>
      <c r="FK46" s="11">
        <v>2</v>
      </c>
      <c r="FL46" s="11">
        <v>2</v>
      </c>
      <c r="FM46" s="11">
        <v>2.5</v>
      </c>
      <c r="FN46" s="11">
        <v>2.5</v>
      </c>
      <c r="FO46" s="11">
        <v>4</v>
      </c>
      <c r="FP46" s="11">
        <v>3.5</v>
      </c>
      <c r="FQ46" s="11">
        <v>0</v>
      </c>
      <c r="FR46" s="11">
        <v>2.5</v>
      </c>
      <c r="FS46" s="11">
        <v>2</v>
      </c>
      <c r="FT46" s="11">
        <v>2</v>
      </c>
      <c r="FU46" s="11">
        <v>3</v>
      </c>
      <c r="FV46" s="11">
        <v>4</v>
      </c>
      <c r="FW46" s="11">
        <v>4</v>
      </c>
      <c r="FX46" s="11">
        <v>4</v>
      </c>
      <c r="FY46" s="11">
        <v>4</v>
      </c>
      <c r="FZ46" s="11">
        <v>4.5</v>
      </c>
      <c r="GA46" s="11">
        <v>3.5</v>
      </c>
      <c r="GB46" s="11">
        <v>3.5</v>
      </c>
      <c r="GC46" s="11">
        <v>3.5</v>
      </c>
      <c r="GD46" s="11">
        <v>1</v>
      </c>
      <c r="GE46" s="11">
        <v>1</v>
      </c>
      <c r="GF46" s="11">
        <v>1</v>
      </c>
      <c r="GG46" s="11">
        <v>1</v>
      </c>
      <c r="GH46" s="11">
        <v>1</v>
      </c>
      <c r="GI46" s="11">
        <v>1</v>
      </c>
      <c r="GJ46" s="11">
        <v>1</v>
      </c>
      <c r="GK46" s="11">
        <v>1</v>
      </c>
      <c r="GL46" s="11">
        <v>1</v>
      </c>
      <c r="GM46" s="11">
        <v>1</v>
      </c>
      <c r="GN46" s="11">
        <v>1</v>
      </c>
      <c r="GO46" s="11">
        <v>1</v>
      </c>
      <c r="GP46" s="11">
        <v>1</v>
      </c>
      <c r="GQ46" s="11">
        <v>1</v>
      </c>
      <c r="GR46" s="11">
        <v>1</v>
      </c>
      <c r="GS46" s="11">
        <v>1</v>
      </c>
      <c r="GT46" s="11">
        <v>1</v>
      </c>
      <c r="GU46" s="11">
        <v>1</v>
      </c>
      <c r="GV46" s="11">
        <v>1</v>
      </c>
      <c r="GW46" s="11">
        <v>1</v>
      </c>
      <c r="GX46" s="11">
        <v>1</v>
      </c>
      <c r="GY46" s="11">
        <v>1</v>
      </c>
      <c r="GZ46" s="11">
        <v>1</v>
      </c>
      <c r="HA46" s="11">
        <v>1</v>
      </c>
      <c r="HB46" s="11">
        <v>1</v>
      </c>
      <c r="HC46" s="11">
        <v>1</v>
      </c>
      <c r="HD46" s="11">
        <v>1</v>
      </c>
      <c r="HE46" s="11">
        <v>1</v>
      </c>
      <c r="HF46" s="11">
        <v>1</v>
      </c>
      <c r="HG46" s="11">
        <v>1</v>
      </c>
      <c r="HH46" s="11">
        <v>1</v>
      </c>
      <c r="HI46" s="11">
        <v>2</v>
      </c>
      <c r="HJ46" s="11">
        <v>2</v>
      </c>
      <c r="HK46" s="11">
        <v>2</v>
      </c>
      <c r="HL46" s="11">
        <v>1.5</v>
      </c>
      <c r="HM46" s="11">
        <v>1</v>
      </c>
      <c r="HN46" s="11">
        <v>1</v>
      </c>
      <c r="HO46" s="11">
        <v>1</v>
      </c>
      <c r="HP46" s="11">
        <v>1</v>
      </c>
      <c r="HQ46" s="11">
        <v>1</v>
      </c>
      <c r="HR46" s="11">
        <v>1</v>
      </c>
      <c r="HS46" s="11">
        <v>1</v>
      </c>
      <c r="HT46" s="11">
        <v>1</v>
      </c>
      <c r="HU46" s="11">
        <v>1</v>
      </c>
      <c r="HV46" s="11">
        <v>1</v>
      </c>
      <c r="HW46" s="11">
        <v>0.5</v>
      </c>
      <c r="HX46" s="11">
        <v>0.5</v>
      </c>
      <c r="HY46" s="11">
        <v>0.5</v>
      </c>
      <c r="HZ46" s="11">
        <v>0.5</v>
      </c>
      <c r="IA46" s="11">
        <v>0.5</v>
      </c>
      <c r="IB46" s="11">
        <v>0.5</v>
      </c>
      <c r="IC46" s="11">
        <v>0.5</v>
      </c>
      <c r="ID46" s="11">
        <v>0.5</v>
      </c>
      <c r="IE46" s="11">
        <v>0.5</v>
      </c>
      <c r="IF46" s="11">
        <v>0.5</v>
      </c>
      <c r="IG46" s="11">
        <v>0.5</v>
      </c>
      <c r="IH46" s="11">
        <v>0.5</v>
      </c>
      <c r="II46" s="61">
        <v>0.5</v>
      </c>
      <c r="IJ46" s="61">
        <v>0.5</v>
      </c>
      <c r="IK46" s="61">
        <v>0.5</v>
      </c>
      <c r="IL46" s="61">
        <v>2</v>
      </c>
      <c r="IM46" s="61">
        <v>2</v>
      </c>
      <c r="IN46" s="61">
        <v>2</v>
      </c>
      <c r="IO46" s="61">
        <v>2</v>
      </c>
      <c r="IP46" s="61">
        <v>0</v>
      </c>
      <c r="IQ46" s="61">
        <v>0</v>
      </c>
      <c r="IR46" s="348">
        <f>AVERAGE([1]CongestionIndex!$C$148:$D$148)</f>
        <v>1.5</v>
      </c>
      <c r="IS46" s="61">
        <v>1.5</v>
      </c>
      <c r="IT46" s="61">
        <v>1.5</v>
      </c>
      <c r="IU46" s="61">
        <v>1.5</v>
      </c>
      <c r="IV46" s="61">
        <v>1.5</v>
      </c>
      <c r="IW46" s="61">
        <v>1.5</v>
      </c>
      <c r="IX46" s="61">
        <v>1.5</v>
      </c>
      <c r="IY46" s="61">
        <v>1.5</v>
      </c>
      <c r="IZ46" s="61">
        <v>1.5</v>
      </c>
      <c r="JA46" s="61">
        <v>1.5</v>
      </c>
      <c r="JB46" s="61">
        <v>1.5</v>
      </c>
      <c r="JC46" s="61">
        <v>1.5</v>
      </c>
      <c r="JD46" s="61">
        <v>1.5</v>
      </c>
      <c r="JE46" s="61">
        <v>0</v>
      </c>
      <c r="JF46" s="61">
        <v>0</v>
      </c>
      <c r="JG46" s="61">
        <v>0</v>
      </c>
      <c r="JH46" s="61">
        <v>0</v>
      </c>
      <c r="JI46" s="61">
        <v>0</v>
      </c>
      <c r="JJ46" s="61">
        <v>0</v>
      </c>
      <c r="JK46" s="61">
        <v>0</v>
      </c>
      <c r="JL46" s="61">
        <v>2</v>
      </c>
      <c r="JM46" s="61">
        <v>2</v>
      </c>
      <c r="JN46" s="61">
        <v>2</v>
      </c>
      <c r="JO46" s="61">
        <v>2</v>
      </c>
      <c r="JP46" s="61">
        <v>2</v>
      </c>
      <c r="JQ46" s="61">
        <f>AVERAGE(CongestionIndex!$C$148:$D$148)</f>
        <v>2</v>
      </c>
    </row>
    <row r="47" spans="1:280" s="61" customFormat="1" ht="13.5">
      <c r="A47" s="60" t="s">
        <v>90</v>
      </c>
      <c r="B47" s="59">
        <v>0</v>
      </c>
      <c r="C47" s="59">
        <v>0</v>
      </c>
      <c r="D47" s="59">
        <v>0</v>
      </c>
      <c r="E47" s="59">
        <v>0</v>
      </c>
      <c r="F47" s="59">
        <v>0</v>
      </c>
      <c r="G47" s="59">
        <v>0</v>
      </c>
      <c r="H47" s="59">
        <v>0</v>
      </c>
      <c r="I47" s="59">
        <v>0</v>
      </c>
      <c r="J47" s="59">
        <v>0</v>
      </c>
      <c r="K47" s="59">
        <v>0</v>
      </c>
      <c r="L47" s="59">
        <v>0</v>
      </c>
      <c r="M47" s="59">
        <v>0</v>
      </c>
      <c r="N47" s="59">
        <v>0</v>
      </c>
      <c r="O47" s="59">
        <v>0</v>
      </c>
      <c r="P47" s="59">
        <v>0</v>
      </c>
      <c r="Q47" s="59">
        <v>0</v>
      </c>
      <c r="R47" s="59">
        <v>0</v>
      </c>
      <c r="S47" s="59">
        <v>0</v>
      </c>
      <c r="T47" s="59">
        <v>0</v>
      </c>
      <c r="U47" s="59">
        <v>0</v>
      </c>
      <c r="V47" s="59">
        <v>0</v>
      </c>
      <c r="W47" s="59">
        <v>0</v>
      </c>
      <c r="X47" s="59">
        <v>0</v>
      </c>
      <c r="Y47" s="59">
        <v>0</v>
      </c>
      <c r="Z47" s="59">
        <v>0</v>
      </c>
      <c r="AA47" s="59">
        <v>0</v>
      </c>
      <c r="AB47" s="59">
        <v>0</v>
      </c>
      <c r="AC47" s="59">
        <v>0</v>
      </c>
      <c r="AD47" s="59">
        <v>0</v>
      </c>
      <c r="AE47" s="59">
        <v>0</v>
      </c>
      <c r="AF47" s="59">
        <v>0</v>
      </c>
      <c r="AG47" s="59">
        <v>1</v>
      </c>
      <c r="AH47" s="59">
        <v>0</v>
      </c>
      <c r="AI47" s="59">
        <v>0</v>
      </c>
      <c r="AJ47" s="59">
        <v>2.5</v>
      </c>
      <c r="AK47" s="59">
        <v>1.5</v>
      </c>
      <c r="AL47" s="59">
        <v>0</v>
      </c>
      <c r="AM47" s="59">
        <v>1.5</v>
      </c>
      <c r="AN47" s="59">
        <v>0</v>
      </c>
      <c r="AO47" s="59">
        <v>0</v>
      </c>
      <c r="AP47" s="59">
        <v>0</v>
      </c>
      <c r="AQ47" s="59">
        <v>0</v>
      </c>
      <c r="AR47" s="59">
        <v>0</v>
      </c>
      <c r="AS47" s="59">
        <v>0</v>
      </c>
      <c r="AT47" s="59">
        <v>0</v>
      </c>
      <c r="AU47" s="59">
        <v>0</v>
      </c>
      <c r="AV47" s="59">
        <v>0</v>
      </c>
      <c r="AW47" s="59">
        <v>0</v>
      </c>
      <c r="AX47" s="59">
        <v>0</v>
      </c>
      <c r="AY47" s="59">
        <v>0</v>
      </c>
      <c r="AZ47" s="59">
        <v>0</v>
      </c>
      <c r="BA47" s="59">
        <v>0</v>
      </c>
      <c r="BB47" s="11" t="s">
        <v>622</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c r="BZ47" s="11">
        <v>0</v>
      </c>
      <c r="CA47" s="11">
        <v>0</v>
      </c>
      <c r="CB47" s="11">
        <v>0</v>
      </c>
      <c r="CC47" s="11">
        <v>0</v>
      </c>
      <c r="CD47" s="11">
        <v>0</v>
      </c>
      <c r="CE47" s="11">
        <v>0</v>
      </c>
      <c r="CF47" s="11">
        <v>0</v>
      </c>
      <c r="CG47" s="11">
        <v>0</v>
      </c>
      <c r="CH47" s="11">
        <v>0</v>
      </c>
      <c r="CI47" s="11">
        <v>0</v>
      </c>
      <c r="CJ47" s="11">
        <v>0</v>
      </c>
      <c r="CK47" s="11">
        <v>0</v>
      </c>
      <c r="CL47" s="11">
        <v>0</v>
      </c>
      <c r="CM47" s="11">
        <v>0</v>
      </c>
      <c r="CN47" s="11">
        <v>0</v>
      </c>
      <c r="CO47" s="11">
        <v>0</v>
      </c>
      <c r="CP47" s="11">
        <v>0</v>
      </c>
      <c r="CQ47" s="11">
        <v>0</v>
      </c>
      <c r="CR47" s="11">
        <v>2.5</v>
      </c>
      <c r="CS47" s="11">
        <v>0</v>
      </c>
      <c r="CT47" s="11">
        <v>0</v>
      </c>
      <c r="CU47" s="11">
        <v>0</v>
      </c>
      <c r="CV47" s="11">
        <v>0</v>
      </c>
      <c r="CW47" s="11">
        <v>0</v>
      </c>
      <c r="CX47" s="11">
        <v>0</v>
      </c>
      <c r="CY47" s="11">
        <v>0</v>
      </c>
      <c r="CZ47" s="11">
        <v>0</v>
      </c>
      <c r="DA47" s="11">
        <v>0</v>
      </c>
      <c r="DB47" s="11">
        <v>0</v>
      </c>
      <c r="DC47" s="11">
        <v>0</v>
      </c>
      <c r="DD47" s="11">
        <v>0</v>
      </c>
      <c r="DE47" s="11">
        <v>0</v>
      </c>
      <c r="DF47" s="11">
        <v>0</v>
      </c>
      <c r="DG47" s="11">
        <v>0</v>
      </c>
      <c r="DH47" s="11">
        <v>0</v>
      </c>
      <c r="DI47" s="11">
        <v>0</v>
      </c>
      <c r="DJ47" s="11">
        <v>0</v>
      </c>
      <c r="DK47" s="11">
        <v>0</v>
      </c>
      <c r="DL47" s="11">
        <v>0</v>
      </c>
      <c r="DM47" s="11">
        <v>0</v>
      </c>
      <c r="DN47" s="11">
        <v>0</v>
      </c>
      <c r="DO47" s="11">
        <v>0</v>
      </c>
      <c r="DP47" s="11">
        <v>0</v>
      </c>
      <c r="DQ47" s="11">
        <v>0</v>
      </c>
      <c r="DR47" s="11">
        <v>0</v>
      </c>
      <c r="DS47" s="11">
        <v>0</v>
      </c>
      <c r="DT47" s="11">
        <v>0</v>
      </c>
      <c r="DU47" s="11">
        <v>0</v>
      </c>
      <c r="DV47" s="11">
        <v>0</v>
      </c>
      <c r="DW47" s="11">
        <v>0</v>
      </c>
      <c r="DX47" s="11">
        <v>0</v>
      </c>
      <c r="DY47" s="11">
        <v>0</v>
      </c>
      <c r="DZ47" s="11">
        <v>0</v>
      </c>
      <c r="EA47" s="11">
        <v>0</v>
      </c>
      <c r="EB47" s="11">
        <v>0</v>
      </c>
      <c r="EC47" s="11">
        <v>0</v>
      </c>
      <c r="ED47" s="11">
        <v>0</v>
      </c>
      <c r="EE47" s="11">
        <v>0</v>
      </c>
      <c r="EF47" s="11">
        <v>0</v>
      </c>
      <c r="EG47" s="11">
        <v>0</v>
      </c>
      <c r="EH47" s="11">
        <v>0</v>
      </c>
      <c r="EI47" s="11">
        <v>0</v>
      </c>
      <c r="EJ47" s="11">
        <v>0</v>
      </c>
      <c r="EK47" s="11">
        <v>0</v>
      </c>
      <c r="EL47" s="11">
        <v>0</v>
      </c>
      <c r="EM47" s="11">
        <v>0</v>
      </c>
      <c r="EN47" s="11">
        <v>0</v>
      </c>
      <c r="EO47" s="11">
        <v>0</v>
      </c>
      <c r="EP47" s="11">
        <v>0</v>
      </c>
      <c r="EQ47" s="11">
        <v>0</v>
      </c>
      <c r="ER47" s="11">
        <v>0</v>
      </c>
      <c r="ES47" s="11">
        <v>0</v>
      </c>
      <c r="ET47" s="11">
        <v>0</v>
      </c>
      <c r="EU47" s="11">
        <v>0</v>
      </c>
      <c r="EV47" s="11">
        <v>0</v>
      </c>
      <c r="EW47" s="11">
        <v>0</v>
      </c>
      <c r="EX47" s="11">
        <v>0</v>
      </c>
      <c r="EY47" s="11">
        <v>0</v>
      </c>
      <c r="EZ47" s="11">
        <v>0</v>
      </c>
      <c r="FA47" s="11">
        <v>0</v>
      </c>
      <c r="FB47" s="11">
        <v>0</v>
      </c>
      <c r="FC47" s="11">
        <v>0</v>
      </c>
      <c r="FD47" s="11">
        <v>1</v>
      </c>
      <c r="FE47" s="11">
        <v>1</v>
      </c>
      <c r="FF47" s="11">
        <v>1</v>
      </c>
      <c r="FG47" s="11">
        <v>1</v>
      </c>
      <c r="FH47" s="11">
        <v>1</v>
      </c>
      <c r="FI47" s="11">
        <v>1</v>
      </c>
      <c r="FJ47" s="11">
        <v>1</v>
      </c>
      <c r="FK47" s="11">
        <v>2</v>
      </c>
      <c r="FL47" s="11">
        <v>2</v>
      </c>
      <c r="FM47" s="11">
        <v>2</v>
      </c>
      <c r="FN47" s="11">
        <v>1.5</v>
      </c>
      <c r="FO47" s="11">
        <v>2</v>
      </c>
      <c r="FP47" s="11">
        <v>2</v>
      </c>
      <c r="FQ47" s="11">
        <v>0</v>
      </c>
      <c r="FR47" s="11">
        <v>2.5</v>
      </c>
      <c r="FS47" s="11">
        <v>3</v>
      </c>
      <c r="FT47" s="11">
        <v>3</v>
      </c>
      <c r="FU47" s="11">
        <v>3</v>
      </c>
      <c r="FV47" s="11">
        <v>3</v>
      </c>
      <c r="FW47" s="11">
        <v>4</v>
      </c>
      <c r="FX47" s="11">
        <v>4</v>
      </c>
      <c r="FY47" s="11">
        <v>4</v>
      </c>
      <c r="FZ47" s="11">
        <v>4.5</v>
      </c>
      <c r="GA47" s="11">
        <v>4.5</v>
      </c>
      <c r="GB47" s="11">
        <v>3.5</v>
      </c>
      <c r="GC47" s="11">
        <v>1.5</v>
      </c>
      <c r="GD47" s="11">
        <v>1</v>
      </c>
      <c r="GE47" s="11">
        <v>1</v>
      </c>
      <c r="GF47" s="11">
        <v>1</v>
      </c>
      <c r="GG47" s="11">
        <v>1</v>
      </c>
      <c r="GH47" s="11">
        <v>1</v>
      </c>
      <c r="GI47" s="11">
        <v>1</v>
      </c>
      <c r="GJ47" s="11">
        <v>1</v>
      </c>
      <c r="GK47" s="11">
        <v>1</v>
      </c>
      <c r="GL47" s="11">
        <v>1</v>
      </c>
      <c r="GM47" s="11">
        <v>1</v>
      </c>
      <c r="GN47" s="11">
        <v>1</v>
      </c>
      <c r="GO47" s="11">
        <v>1</v>
      </c>
      <c r="GP47" s="11">
        <v>1</v>
      </c>
      <c r="GQ47" s="11">
        <v>1</v>
      </c>
      <c r="GR47" s="11">
        <v>1</v>
      </c>
      <c r="GS47" s="11">
        <v>1</v>
      </c>
      <c r="GT47" s="11">
        <v>1</v>
      </c>
      <c r="GU47" s="11">
        <v>1</v>
      </c>
      <c r="GV47" s="11">
        <v>1</v>
      </c>
      <c r="GW47" s="11">
        <v>1</v>
      </c>
      <c r="GX47" s="11">
        <v>1</v>
      </c>
      <c r="GY47" s="11">
        <v>1</v>
      </c>
      <c r="GZ47" s="11">
        <v>1</v>
      </c>
      <c r="HA47" s="11">
        <v>1</v>
      </c>
      <c r="HB47" s="11">
        <v>1</v>
      </c>
      <c r="HC47" s="11">
        <v>1</v>
      </c>
      <c r="HD47" s="11">
        <v>1</v>
      </c>
      <c r="HE47" s="11">
        <v>1</v>
      </c>
      <c r="HF47" s="11">
        <v>1</v>
      </c>
      <c r="HG47" s="11">
        <v>1</v>
      </c>
      <c r="HH47" s="11">
        <v>1</v>
      </c>
      <c r="HI47" s="11">
        <v>2</v>
      </c>
      <c r="HJ47" s="11">
        <v>2</v>
      </c>
      <c r="HK47" s="11">
        <v>2</v>
      </c>
      <c r="HL47" s="11">
        <v>1.5</v>
      </c>
      <c r="HM47" s="11">
        <v>1</v>
      </c>
      <c r="HN47" s="11">
        <v>1</v>
      </c>
      <c r="HO47" s="11">
        <v>1</v>
      </c>
      <c r="HP47" s="11">
        <v>1</v>
      </c>
      <c r="HQ47" s="11">
        <v>1</v>
      </c>
      <c r="HR47" s="11">
        <v>1</v>
      </c>
      <c r="HS47" s="11">
        <v>1</v>
      </c>
      <c r="HT47" s="11">
        <v>1</v>
      </c>
      <c r="HU47" s="11">
        <v>1</v>
      </c>
      <c r="HV47" s="11">
        <v>1</v>
      </c>
      <c r="HW47" s="11">
        <v>0.5</v>
      </c>
      <c r="HX47" s="11">
        <v>0.5</v>
      </c>
      <c r="HY47" s="11">
        <v>0.5</v>
      </c>
      <c r="HZ47" s="11">
        <v>0.5</v>
      </c>
      <c r="IA47" s="11">
        <v>0.5</v>
      </c>
      <c r="IB47" s="11">
        <v>0.5</v>
      </c>
      <c r="IC47" s="11">
        <v>0.5</v>
      </c>
      <c r="ID47" s="11">
        <v>0.5</v>
      </c>
      <c r="IE47" s="11">
        <v>0.5</v>
      </c>
      <c r="IF47" s="11">
        <v>0.5</v>
      </c>
      <c r="IG47" s="11">
        <v>0.5</v>
      </c>
      <c r="IH47" s="11">
        <v>0.5</v>
      </c>
      <c r="II47" s="61">
        <v>0.5</v>
      </c>
      <c r="IJ47" s="61">
        <v>0.5</v>
      </c>
      <c r="IK47" s="61">
        <v>0.5</v>
      </c>
      <c r="IL47" s="61">
        <v>1.5</v>
      </c>
      <c r="IM47" s="61">
        <v>1.5</v>
      </c>
      <c r="IN47" s="61">
        <v>1.5</v>
      </c>
      <c r="IO47" s="61">
        <v>1.5</v>
      </c>
      <c r="IP47" s="61">
        <v>0</v>
      </c>
      <c r="IQ47" s="61">
        <v>0</v>
      </c>
      <c r="IR47" s="348">
        <f>AVERAGE([1]CongestionIndex!$C$149:$D$149)</f>
        <v>1.5</v>
      </c>
      <c r="IS47" s="61">
        <v>1.5</v>
      </c>
      <c r="IT47" s="61">
        <v>1.5</v>
      </c>
      <c r="IU47" s="61">
        <v>1.5</v>
      </c>
      <c r="IV47" s="61">
        <v>1.5</v>
      </c>
      <c r="IW47" s="61">
        <v>1.5</v>
      </c>
      <c r="IX47" s="61">
        <v>1.5</v>
      </c>
      <c r="IY47" s="61">
        <v>1.5</v>
      </c>
      <c r="IZ47" s="61">
        <v>1.5</v>
      </c>
      <c r="JA47" s="61">
        <v>1.5</v>
      </c>
      <c r="JB47" s="61">
        <v>1.5</v>
      </c>
      <c r="JC47" s="61">
        <v>1.5</v>
      </c>
      <c r="JD47" s="61">
        <v>1.5</v>
      </c>
      <c r="JE47" s="61">
        <v>0</v>
      </c>
      <c r="JF47" s="61">
        <v>0</v>
      </c>
      <c r="JG47" s="61">
        <v>0</v>
      </c>
      <c r="JH47" s="61">
        <v>0</v>
      </c>
      <c r="JI47" s="61">
        <v>0</v>
      </c>
      <c r="JJ47" s="61">
        <v>0</v>
      </c>
      <c r="JK47" s="61">
        <v>0</v>
      </c>
      <c r="JL47" s="61">
        <v>2</v>
      </c>
      <c r="JM47" s="61">
        <v>2</v>
      </c>
      <c r="JN47" s="61">
        <v>2</v>
      </c>
      <c r="JO47" s="61">
        <v>2</v>
      </c>
      <c r="JP47" s="61">
        <v>2</v>
      </c>
      <c r="JQ47" s="61">
        <f>AVERAGE(CongestionIndex!$C$149:$D$149)</f>
        <v>2</v>
      </c>
    </row>
    <row r="48" spans="1:280" s="61" customFormat="1" ht="13.5">
      <c r="A48" s="60" t="s">
        <v>92</v>
      </c>
      <c r="B48" s="63">
        <v>0</v>
      </c>
      <c r="C48" s="63">
        <v>0</v>
      </c>
      <c r="D48" s="63">
        <v>0</v>
      </c>
      <c r="E48" s="63">
        <v>0</v>
      </c>
      <c r="F48" s="63">
        <v>0</v>
      </c>
      <c r="G48" s="63">
        <v>0</v>
      </c>
      <c r="H48" s="63">
        <v>0</v>
      </c>
      <c r="I48" s="63">
        <v>0</v>
      </c>
      <c r="J48" s="63">
        <v>0</v>
      </c>
      <c r="K48" s="63">
        <v>0</v>
      </c>
      <c r="L48" s="63">
        <v>0</v>
      </c>
      <c r="M48" s="63">
        <v>0</v>
      </c>
      <c r="N48" s="63">
        <v>0</v>
      </c>
      <c r="O48" s="63">
        <v>1</v>
      </c>
      <c r="P48" s="63">
        <v>0</v>
      </c>
      <c r="Q48" s="63">
        <v>0</v>
      </c>
      <c r="R48" s="63">
        <v>0</v>
      </c>
      <c r="S48" s="63">
        <v>0</v>
      </c>
      <c r="T48" s="63">
        <v>0</v>
      </c>
      <c r="U48" s="63">
        <v>0.5</v>
      </c>
      <c r="V48" s="63">
        <v>0</v>
      </c>
      <c r="W48" s="63">
        <v>0</v>
      </c>
      <c r="X48" s="63">
        <v>0.5</v>
      </c>
      <c r="Y48" s="63">
        <v>0.5</v>
      </c>
      <c r="Z48" s="63">
        <v>1</v>
      </c>
      <c r="AA48" s="63">
        <v>0</v>
      </c>
      <c r="AB48" s="63">
        <v>0</v>
      </c>
      <c r="AC48" s="63">
        <v>2</v>
      </c>
      <c r="AD48" s="63">
        <v>0.5</v>
      </c>
      <c r="AE48" s="63">
        <v>0.5</v>
      </c>
      <c r="AF48" s="63">
        <v>0.5</v>
      </c>
      <c r="AG48" s="63">
        <v>0.5</v>
      </c>
      <c r="AH48" s="63">
        <v>1</v>
      </c>
      <c r="AI48" s="63">
        <v>2.5</v>
      </c>
      <c r="AJ48" s="63">
        <v>1.5</v>
      </c>
      <c r="AK48" s="63">
        <v>2</v>
      </c>
      <c r="AL48" s="63">
        <v>2</v>
      </c>
      <c r="AM48" s="63">
        <v>2</v>
      </c>
      <c r="AN48" s="63">
        <v>3</v>
      </c>
      <c r="AO48" s="63">
        <v>3</v>
      </c>
      <c r="AP48" s="63">
        <v>1.5</v>
      </c>
      <c r="AQ48" s="63">
        <v>2</v>
      </c>
      <c r="AR48" s="63">
        <v>0.5</v>
      </c>
      <c r="AS48" s="63">
        <v>0.5</v>
      </c>
      <c r="AT48" s="63">
        <v>0</v>
      </c>
      <c r="AU48" s="63">
        <v>0</v>
      </c>
      <c r="AV48" s="63">
        <v>1.5</v>
      </c>
      <c r="AW48" s="63">
        <v>0.5</v>
      </c>
      <c r="AX48" s="63">
        <v>1.5</v>
      </c>
      <c r="AY48" s="63">
        <v>0</v>
      </c>
      <c r="AZ48" s="63">
        <v>0</v>
      </c>
      <c r="BA48" s="63">
        <v>0.5</v>
      </c>
      <c r="BB48" s="11" t="s">
        <v>622</v>
      </c>
      <c r="BC48" s="11">
        <v>0</v>
      </c>
      <c r="BD48" s="11">
        <v>0</v>
      </c>
      <c r="BE48" s="11">
        <v>0</v>
      </c>
      <c r="BF48" s="11">
        <v>0</v>
      </c>
      <c r="BG48" s="11">
        <v>0</v>
      </c>
      <c r="BH48" s="11">
        <v>0.5</v>
      </c>
      <c r="BI48" s="11">
        <v>0</v>
      </c>
      <c r="BJ48" s="11">
        <v>0</v>
      </c>
      <c r="BK48" s="11">
        <v>0</v>
      </c>
      <c r="BL48" s="11">
        <v>0</v>
      </c>
      <c r="BM48" s="11">
        <v>1.5</v>
      </c>
      <c r="BN48" s="11">
        <v>1.5</v>
      </c>
      <c r="BO48" s="11">
        <v>1.5</v>
      </c>
      <c r="BP48" s="11">
        <v>0.5</v>
      </c>
      <c r="BQ48" s="11">
        <v>0.5</v>
      </c>
      <c r="BR48" s="11">
        <v>2</v>
      </c>
      <c r="BS48" s="11">
        <v>3</v>
      </c>
      <c r="BT48" s="11">
        <v>2</v>
      </c>
      <c r="BU48" s="11">
        <v>1.5</v>
      </c>
      <c r="BV48" s="11">
        <v>2</v>
      </c>
      <c r="BW48" s="11">
        <v>3</v>
      </c>
      <c r="BX48" s="11">
        <v>5</v>
      </c>
      <c r="BY48" s="11">
        <v>2.5</v>
      </c>
      <c r="BZ48" s="11">
        <v>2.5</v>
      </c>
      <c r="CA48" s="11">
        <v>2</v>
      </c>
      <c r="CB48" s="11">
        <v>1.5</v>
      </c>
      <c r="CC48" s="11">
        <v>0.5</v>
      </c>
      <c r="CD48" s="11">
        <v>2</v>
      </c>
      <c r="CE48" s="11">
        <v>1</v>
      </c>
      <c r="CF48" s="11">
        <v>0.5</v>
      </c>
      <c r="CG48" s="11">
        <v>0.5</v>
      </c>
      <c r="CH48" s="11">
        <v>1</v>
      </c>
      <c r="CI48" s="11">
        <v>2</v>
      </c>
      <c r="CJ48" s="11">
        <v>0</v>
      </c>
      <c r="CK48" s="11">
        <v>0</v>
      </c>
      <c r="CL48" s="11">
        <v>0.5</v>
      </c>
      <c r="CM48" s="11">
        <v>2</v>
      </c>
      <c r="CN48" s="11">
        <v>0.5</v>
      </c>
      <c r="CO48" s="11">
        <v>2.5</v>
      </c>
      <c r="CP48" s="11">
        <v>1.5</v>
      </c>
      <c r="CQ48" s="11">
        <v>2</v>
      </c>
      <c r="CR48" s="11">
        <v>1.5</v>
      </c>
      <c r="CS48" s="11">
        <v>1.5</v>
      </c>
      <c r="CT48" s="11">
        <v>2</v>
      </c>
      <c r="CU48" s="11">
        <v>4</v>
      </c>
      <c r="CV48" s="11">
        <v>2.5</v>
      </c>
      <c r="CW48" s="11">
        <v>2</v>
      </c>
      <c r="CX48" s="11">
        <v>0.5</v>
      </c>
      <c r="CY48" s="11">
        <v>1.5</v>
      </c>
      <c r="CZ48" s="11">
        <v>2</v>
      </c>
      <c r="DA48" s="11">
        <v>1</v>
      </c>
      <c r="DB48" s="11">
        <v>0</v>
      </c>
      <c r="DC48" s="11">
        <v>1.5</v>
      </c>
      <c r="DD48" s="11">
        <v>0.5</v>
      </c>
      <c r="DE48" s="11">
        <v>0</v>
      </c>
      <c r="DF48" s="11">
        <v>0</v>
      </c>
      <c r="DG48" s="11">
        <v>1</v>
      </c>
      <c r="DH48" s="11">
        <v>0</v>
      </c>
      <c r="DI48" s="11">
        <v>2.5</v>
      </c>
      <c r="DJ48" s="11">
        <v>2</v>
      </c>
      <c r="DK48" s="11">
        <v>4.5</v>
      </c>
      <c r="DL48" s="11">
        <v>3</v>
      </c>
      <c r="DM48" s="11">
        <v>5</v>
      </c>
      <c r="DN48" s="11">
        <v>5.5</v>
      </c>
      <c r="DO48" s="11">
        <v>1.5</v>
      </c>
      <c r="DP48" s="11">
        <v>1.5</v>
      </c>
      <c r="DQ48" s="11">
        <v>0.5</v>
      </c>
      <c r="DR48" s="11">
        <v>1</v>
      </c>
      <c r="DS48" s="11">
        <v>1</v>
      </c>
      <c r="DT48" s="11">
        <v>0.5</v>
      </c>
      <c r="DU48" s="11">
        <v>1.5</v>
      </c>
      <c r="DV48" s="11">
        <v>1.5</v>
      </c>
      <c r="DW48" s="11">
        <v>2</v>
      </c>
      <c r="DX48" s="11">
        <v>2.5</v>
      </c>
      <c r="DY48" s="11">
        <v>1.5</v>
      </c>
      <c r="DZ48" s="11">
        <v>1</v>
      </c>
      <c r="EA48" s="11">
        <v>1.5</v>
      </c>
      <c r="EB48" s="11">
        <v>1</v>
      </c>
      <c r="EC48" s="11">
        <v>2</v>
      </c>
      <c r="ED48" s="11">
        <v>1.5</v>
      </c>
      <c r="EE48" s="11">
        <v>1</v>
      </c>
      <c r="EF48" s="11">
        <v>1.5</v>
      </c>
      <c r="EG48" s="11">
        <v>2</v>
      </c>
      <c r="EH48" s="11">
        <v>0.5</v>
      </c>
      <c r="EI48" s="11">
        <v>1</v>
      </c>
      <c r="EJ48" s="11">
        <v>0.5</v>
      </c>
      <c r="EK48" s="11">
        <v>0.5</v>
      </c>
      <c r="EL48" s="11">
        <v>0.5</v>
      </c>
      <c r="EM48" s="11">
        <v>0.5</v>
      </c>
      <c r="EN48" s="11">
        <v>2.5</v>
      </c>
      <c r="EO48" s="11">
        <v>1</v>
      </c>
      <c r="EP48" s="11">
        <v>1</v>
      </c>
      <c r="EQ48" s="11">
        <v>1.5</v>
      </c>
      <c r="ER48" s="11">
        <v>3</v>
      </c>
      <c r="ES48" s="11">
        <v>3</v>
      </c>
      <c r="ET48" s="11">
        <v>2.5</v>
      </c>
      <c r="EU48" s="11">
        <v>2.5</v>
      </c>
      <c r="EV48" s="11">
        <v>2.5</v>
      </c>
      <c r="EW48" s="11">
        <v>2</v>
      </c>
      <c r="EX48" s="11">
        <v>2</v>
      </c>
      <c r="EY48" s="11">
        <v>2.5</v>
      </c>
      <c r="EZ48" s="11">
        <v>2.5</v>
      </c>
      <c r="FA48" s="11">
        <v>2</v>
      </c>
      <c r="FB48" s="11">
        <v>1</v>
      </c>
      <c r="FC48" s="11">
        <v>4.5</v>
      </c>
      <c r="FD48" s="11">
        <v>6</v>
      </c>
      <c r="FE48" s="11">
        <v>3</v>
      </c>
      <c r="FF48" s="11">
        <v>3</v>
      </c>
      <c r="FG48" s="11">
        <v>2</v>
      </c>
      <c r="FH48" s="11">
        <v>3.5</v>
      </c>
      <c r="FI48" s="11">
        <v>3.5</v>
      </c>
      <c r="FJ48" s="11">
        <v>4</v>
      </c>
      <c r="FK48" s="11">
        <v>3</v>
      </c>
      <c r="FL48" s="11">
        <v>3</v>
      </c>
      <c r="FM48" s="11">
        <v>2.5</v>
      </c>
      <c r="FN48" s="11">
        <v>1</v>
      </c>
      <c r="FO48" s="11">
        <v>2</v>
      </c>
      <c r="FP48" s="11">
        <v>3</v>
      </c>
      <c r="FQ48" s="11">
        <v>0</v>
      </c>
      <c r="FR48" s="11">
        <v>3</v>
      </c>
      <c r="FS48" s="11">
        <v>2.5</v>
      </c>
      <c r="FT48" s="11">
        <v>1.5</v>
      </c>
      <c r="FU48" s="11">
        <v>1.5</v>
      </c>
      <c r="FV48" s="11">
        <v>2.5</v>
      </c>
      <c r="FW48" s="11">
        <v>1</v>
      </c>
      <c r="FX48" s="11">
        <v>1</v>
      </c>
      <c r="FY48" s="11">
        <v>2</v>
      </c>
      <c r="FZ48" s="11">
        <v>1.5</v>
      </c>
      <c r="GA48" s="11">
        <v>1.5</v>
      </c>
      <c r="GB48" s="11">
        <v>1</v>
      </c>
      <c r="GC48" s="11">
        <v>1</v>
      </c>
      <c r="GD48" s="11">
        <v>1</v>
      </c>
      <c r="GE48" s="11">
        <v>1.5</v>
      </c>
      <c r="GF48" s="11">
        <v>5.5</v>
      </c>
      <c r="GG48" s="11">
        <v>5.5</v>
      </c>
      <c r="GH48" s="11">
        <v>5.5</v>
      </c>
      <c r="GI48" s="11">
        <v>5.5</v>
      </c>
      <c r="GJ48" s="11">
        <v>5.5</v>
      </c>
      <c r="GK48" s="11">
        <v>5.5</v>
      </c>
      <c r="GL48" s="11">
        <v>5.5</v>
      </c>
      <c r="GM48" s="11">
        <v>5.5</v>
      </c>
      <c r="GN48" s="11">
        <v>5.5</v>
      </c>
      <c r="GO48" s="11">
        <v>5.5</v>
      </c>
      <c r="GP48" s="11">
        <v>5.5</v>
      </c>
      <c r="GQ48" s="11">
        <v>5.5</v>
      </c>
      <c r="GR48" s="11">
        <v>5.5</v>
      </c>
      <c r="GS48" s="11">
        <v>5.5</v>
      </c>
      <c r="GT48" s="11">
        <v>5.5</v>
      </c>
      <c r="GU48" s="11">
        <v>0.5</v>
      </c>
      <c r="GV48" s="11">
        <v>1</v>
      </c>
      <c r="GW48" s="11">
        <v>1</v>
      </c>
      <c r="GX48" s="11">
        <v>1</v>
      </c>
      <c r="GY48" s="11">
        <v>1</v>
      </c>
      <c r="GZ48" s="11">
        <v>1</v>
      </c>
      <c r="HA48" s="11">
        <v>1</v>
      </c>
      <c r="HB48" s="11">
        <v>1</v>
      </c>
      <c r="HC48" s="11">
        <v>1</v>
      </c>
      <c r="HD48" s="11">
        <v>1</v>
      </c>
      <c r="HE48" s="11">
        <v>1</v>
      </c>
      <c r="HF48" s="11">
        <v>2</v>
      </c>
      <c r="HG48" s="11">
        <v>2</v>
      </c>
      <c r="HH48" s="11">
        <v>2</v>
      </c>
      <c r="HI48" s="11">
        <v>2</v>
      </c>
      <c r="HJ48" s="11">
        <v>1</v>
      </c>
      <c r="HK48" s="11">
        <v>1</v>
      </c>
      <c r="HL48" s="11">
        <v>1</v>
      </c>
      <c r="HM48" s="11">
        <v>1</v>
      </c>
      <c r="HN48" s="11">
        <v>1</v>
      </c>
      <c r="HO48" s="11">
        <v>1</v>
      </c>
      <c r="HP48" s="11">
        <v>1</v>
      </c>
      <c r="HQ48" s="11">
        <v>1</v>
      </c>
      <c r="HR48" s="11">
        <v>1</v>
      </c>
      <c r="HS48" s="11">
        <v>1</v>
      </c>
      <c r="HT48" s="11">
        <v>1</v>
      </c>
      <c r="HU48" s="11">
        <v>1</v>
      </c>
      <c r="HV48" s="11">
        <v>1</v>
      </c>
      <c r="HW48" s="11">
        <v>0.5</v>
      </c>
      <c r="HX48" s="11">
        <v>0.5</v>
      </c>
      <c r="HY48" s="11">
        <v>0.5</v>
      </c>
      <c r="HZ48" s="11">
        <v>0.5</v>
      </c>
      <c r="IA48" s="11">
        <v>0.5</v>
      </c>
      <c r="IB48" s="11">
        <v>0.5</v>
      </c>
      <c r="IC48" s="11">
        <v>0.5</v>
      </c>
      <c r="ID48" s="11">
        <v>0.5</v>
      </c>
      <c r="IE48" s="11">
        <v>0.5</v>
      </c>
      <c r="IF48" s="11">
        <v>0.5</v>
      </c>
      <c r="IG48" s="11">
        <v>0.5</v>
      </c>
      <c r="IH48" s="11">
        <v>0.5</v>
      </c>
      <c r="II48" s="61">
        <v>0.5</v>
      </c>
      <c r="IJ48" s="61">
        <v>0.5</v>
      </c>
      <c r="IK48" s="61">
        <v>0.5</v>
      </c>
      <c r="IL48" s="61">
        <v>1.5</v>
      </c>
      <c r="IM48" s="61">
        <v>1.5</v>
      </c>
      <c r="IN48" s="61">
        <v>1.5</v>
      </c>
      <c r="IO48" s="61">
        <v>0</v>
      </c>
      <c r="IP48" s="61">
        <v>0</v>
      </c>
      <c r="IQ48" s="61">
        <v>0</v>
      </c>
      <c r="IR48" s="348">
        <f>AVERAGE([1]CongestionIndex!$C$150:$D$150)</f>
        <v>1.5</v>
      </c>
      <c r="IS48" s="61">
        <v>0</v>
      </c>
      <c r="IT48" s="61">
        <v>1.5</v>
      </c>
      <c r="IU48" s="61">
        <v>1.5</v>
      </c>
      <c r="IV48" s="61">
        <v>1.5</v>
      </c>
      <c r="IW48" s="61">
        <v>1.5</v>
      </c>
      <c r="IX48" s="61">
        <v>1.5</v>
      </c>
      <c r="IY48" s="61">
        <v>1.5</v>
      </c>
      <c r="IZ48" s="61">
        <v>1.5</v>
      </c>
      <c r="JA48" s="61">
        <v>1.5</v>
      </c>
      <c r="JB48" s="61">
        <v>1.5</v>
      </c>
      <c r="JC48" s="61">
        <v>1.5</v>
      </c>
      <c r="JD48" s="61">
        <v>1.5</v>
      </c>
      <c r="JE48" s="61">
        <v>1.5</v>
      </c>
      <c r="JF48" s="61">
        <v>1.5</v>
      </c>
      <c r="JG48" s="61">
        <v>1.5</v>
      </c>
      <c r="JH48" s="61">
        <v>1.5</v>
      </c>
      <c r="JI48" s="61">
        <v>1.5</v>
      </c>
      <c r="JJ48" s="61">
        <v>1.5</v>
      </c>
      <c r="JK48" s="61">
        <v>0</v>
      </c>
      <c r="JL48" s="61">
        <v>1.5</v>
      </c>
      <c r="JM48" s="61">
        <v>1.5</v>
      </c>
      <c r="JN48" s="61">
        <v>1.5</v>
      </c>
      <c r="JO48" s="61">
        <v>1.5</v>
      </c>
      <c r="JP48" s="61">
        <v>1</v>
      </c>
      <c r="JQ48" s="61">
        <f>AVERAGE(CongestionIndex!$C$150:$D$150)</f>
        <v>1</v>
      </c>
    </row>
    <row r="49" spans="1:280" s="61" customFormat="1" ht="13.5">
      <c r="A49" s="60" t="s">
        <v>94</v>
      </c>
      <c r="B49" s="63">
        <v>1</v>
      </c>
      <c r="C49" s="63">
        <v>0</v>
      </c>
      <c r="D49" s="63">
        <v>0.5</v>
      </c>
      <c r="E49" s="63">
        <v>0</v>
      </c>
      <c r="F49" s="63">
        <v>0</v>
      </c>
      <c r="G49" s="63">
        <v>0</v>
      </c>
      <c r="H49" s="63">
        <v>0</v>
      </c>
      <c r="I49" s="63">
        <v>0</v>
      </c>
      <c r="J49" s="63">
        <v>0</v>
      </c>
      <c r="K49" s="63">
        <v>0</v>
      </c>
      <c r="L49" s="63">
        <v>0</v>
      </c>
      <c r="M49" s="63">
        <v>0</v>
      </c>
      <c r="N49" s="63">
        <v>1</v>
      </c>
      <c r="O49" s="63">
        <v>0.5</v>
      </c>
      <c r="P49" s="63">
        <v>1.5</v>
      </c>
      <c r="Q49" s="63">
        <v>0.5</v>
      </c>
      <c r="R49" s="63">
        <v>1</v>
      </c>
      <c r="S49" s="63">
        <v>2</v>
      </c>
      <c r="T49" s="63">
        <v>0.5</v>
      </c>
      <c r="U49" s="63">
        <v>0</v>
      </c>
      <c r="V49" s="63">
        <v>0</v>
      </c>
      <c r="W49" s="63">
        <v>0</v>
      </c>
      <c r="X49" s="63">
        <v>0</v>
      </c>
      <c r="Y49" s="63">
        <v>0</v>
      </c>
      <c r="Z49" s="63">
        <v>0.5</v>
      </c>
      <c r="AA49" s="63">
        <v>0.5</v>
      </c>
      <c r="AB49" s="63">
        <v>0</v>
      </c>
      <c r="AC49" s="63">
        <v>3</v>
      </c>
      <c r="AD49" s="63">
        <v>0</v>
      </c>
      <c r="AE49" s="63">
        <v>1</v>
      </c>
      <c r="AF49" s="63">
        <v>1</v>
      </c>
      <c r="AG49" s="63">
        <v>1.5</v>
      </c>
      <c r="AH49" s="63">
        <v>1</v>
      </c>
      <c r="AI49" s="63">
        <v>1.5</v>
      </c>
      <c r="AJ49" s="63">
        <v>2</v>
      </c>
      <c r="AK49" s="63">
        <v>3</v>
      </c>
      <c r="AL49" s="63">
        <v>3.5</v>
      </c>
      <c r="AM49" s="63">
        <v>1.5</v>
      </c>
      <c r="AN49" s="63">
        <v>1</v>
      </c>
      <c r="AO49" s="63">
        <v>1.5</v>
      </c>
      <c r="AP49" s="63">
        <v>2.5</v>
      </c>
      <c r="AQ49" s="63">
        <v>2</v>
      </c>
      <c r="AR49" s="63">
        <v>4</v>
      </c>
      <c r="AS49" s="63">
        <v>2</v>
      </c>
      <c r="AT49" s="63">
        <v>1</v>
      </c>
      <c r="AU49" s="63">
        <v>2</v>
      </c>
      <c r="AV49" s="63">
        <v>2.5</v>
      </c>
      <c r="AW49" s="63">
        <v>0</v>
      </c>
      <c r="AX49" s="63">
        <v>2</v>
      </c>
      <c r="AY49" s="63">
        <v>2.5</v>
      </c>
      <c r="AZ49" s="63">
        <v>1</v>
      </c>
      <c r="BA49" s="63">
        <v>2</v>
      </c>
      <c r="BB49" s="11" t="s">
        <v>622</v>
      </c>
      <c r="BC49" s="11">
        <v>2</v>
      </c>
      <c r="BD49" s="11">
        <v>0</v>
      </c>
      <c r="BE49" s="11">
        <v>0</v>
      </c>
      <c r="BF49" s="11">
        <v>0</v>
      </c>
      <c r="BG49" s="11">
        <v>0.5</v>
      </c>
      <c r="BH49" s="11">
        <v>0</v>
      </c>
      <c r="BI49" s="11">
        <v>1</v>
      </c>
      <c r="BJ49" s="11">
        <v>1</v>
      </c>
      <c r="BK49" s="11">
        <v>0.5</v>
      </c>
      <c r="BL49" s="11">
        <v>0</v>
      </c>
      <c r="BM49" s="11">
        <v>0</v>
      </c>
      <c r="BN49" s="11">
        <v>2.5</v>
      </c>
      <c r="BO49" s="11">
        <v>0.5</v>
      </c>
      <c r="BP49" s="11">
        <v>2.5</v>
      </c>
      <c r="BQ49" s="11">
        <v>1</v>
      </c>
      <c r="BR49" s="11">
        <v>0.5</v>
      </c>
      <c r="BS49" s="11">
        <v>2.5</v>
      </c>
      <c r="BT49" s="11">
        <v>1</v>
      </c>
      <c r="BU49" s="11">
        <v>0</v>
      </c>
      <c r="BV49" s="11">
        <v>2</v>
      </c>
      <c r="BW49" s="11">
        <v>2.5</v>
      </c>
      <c r="BX49" s="11">
        <v>2</v>
      </c>
      <c r="BY49" s="11">
        <v>1.5</v>
      </c>
      <c r="BZ49" s="11">
        <v>2.5</v>
      </c>
      <c r="CA49" s="11">
        <v>1.5</v>
      </c>
      <c r="CB49" s="11">
        <v>0.5</v>
      </c>
      <c r="CC49" s="11">
        <v>2.5</v>
      </c>
      <c r="CD49" s="11">
        <v>1</v>
      </c>
      <c r="CE49" s="11">
        <v>1.5</v>
      </c>
      <c r="CF49" s="11">
        <v>0.5</v>
      </c>
      <c r="CG49" s="11">
        <v>0.5</v>
      </c>
      <c r="CH49" s="11">
        <v>1</v>
      </c>
      <c r="CI49" s="11">
        <v>0</v>
      </c>
      <c r="CJ49" s="11">
        <v>0</v>
      </c>
      <c r="CK49" s="11">
        <v>0</v>
      </c>
      <c r="CL49" s="11">
        <v>0</v>
      </c>
      <c r="CM49" s="11">
        <v>0.5</v>
      </c>
      <c r="CN49" s="11">
        <v>1.5</v>
      </c>
      <c r="CO49" s="11">
        <v>0.5</v>
      </c>
      <c r="CP49" s="11">
        <v>0.5</v>
      </c>
      <c r="CQ49" s="11">
        <v>4</v>
      </c>
      <c r="CR49" s="11">
        <v>0</v>
      </c>
      <c r="CS49" s="11">
        <v>0</v>
      </c>
      <c r="CT49" s="11">
        <v>0</v>
      </c>
      <c r="CU49" s="11">
        <v>2</v>
      </c>
      <c r="CV49" s="11">
        <v>0</v>
      </c>
      <c r="CW49" s="11">
        <v>0</v>
      </c>
      <c r="CX49" s="11">
        <v>0.5</v>
      </c>
      <c r="CY49" s="11">
        <v>1</v>
      </c>
      <c r="CZ49" s="11">
        <v>0</v>
      </c>
      <c r="DA49" s="11">
        <v>0</v>
      </c>
      <c r="DB49" s="11">
        <v>0.5</v>
      </c>
      <c r="DC49" s="11">
        <v>1</v>
      </c>
      <c r="DD49" s="11">
        <v>0</v>
      </c>
      <c r="DE49" s="11">
        <v>0.5</v>
      </c>
      <c r="DF49" s="11">
        <v>0.5</v>
      </c>
      <c r="DG49" s="11">
        <v>0</v>
      </c>
      <c r="DH49" s="11">
        <v>4.5</v>
      </c>
      <c r="DI49" s="11">
        <v>4</v>
      </c>
      <c r="DJ49" s="11">
        <v>7.5</v>
      </c>
      <c r="DK49" s="11">
        <v>5.5</v>
      </c>
      <c r="DL49" s="11">
        <v>7.5</v>
      </c>
      <c r="DM49" s="11">
        <v>5.5</v>
      </c>
      <c r="DN49" s="11">
        <v>4.5</v>
      </c>
      <c r="DO49" s="11">
        <v>5.5</v>
      </c>
      <c r="DP49" s="11">
        <v>0.5</v>
      </c>
      <c r="DQ49" s="11">
        <v>0.5</v>
      </c>
      <c r="DR49" s="11">
        <v>1.5</v>
      </c>
      <c r="DS49" s="11">
        <v>1</v>
      </c>
      <c r="DT49" s="11">
        <v>1.5</v>
      </c>
      <c r="DU49" s="11">
        <v>0.5</v>
      </c>
      <c r="DV49" s="11">
        <v>0.5</v>
      </c>
      <c r="DW49" s="11">
        <v>0.5</v>
      </c>
      <c r="DX49" s="11">
        <v>0.5</v>
      </c>
      <c r="DY49" s="11">
        <v>2</v>
      </c>
      <c r="DZ49" s="11">
        <v>2.5</v>
      </c>
      <c r="EA49" s="11">
        <v>2</v>
      </c>
      <c r="EB49" s="11">
        <v>1.5</v>
      </c>
      <c r="EC49" s="11">
        <v>2.5</v>
      </c>
      <c r="ED49" s="11">
        <v>1</v>
      </c>
      <c r="EE49" s="11">
        <v>0.5</v>
      </c>
      <c r="EF49" s="11">
        <v>2</v>
      </c>
      <c r="EG49" s="11">
        <v>1.5</v>
      </c>
      <c r="EH49" s="11">
        <v>3</v>
      </c>
      <c r="EI49" s="11">
        <v>3</v>
      </c>
      <c r="EJ49" s="11">
        <v>1</v>
      </c>
      <c r="EK49" s="11">
        <v>1.5</v>
      </c>
      <c r="EL49" s="11">
        <v>1.5</v>
      </c>
      <c r="EM49" s="11">
        <v>1.5</v>
      </c>
      <c r="EN49" s="11">
        <v>4.5</v>
      </c>
      <c r="EO49" s="11">
        <v>7</v>
      </c>
      <c r="EP49" s="11">
        <v>2.5</v>
      </c>
      <c r="EQ49" s="11">
        <v>2.5</v>
      </c>
      <c r="ER49" s="11">
        <v>4.5</v>
      </c>
      <c r="ES49" s="11">
        <v>4.5</v>
      </c>
      <c r="ET49" s="11">
        <v>5</v>
      </c>
      <c r="EU49" s="11">
        <v>5</v>
      </c>
      <c r="EV49" s="11">
        <v>5</v>
      </c>
      <c r="EW49" s="11">
        <v>1.5</v>
      </c>
      <c r="EX49" s="11">
        <v>2</v>
      </c>
      <c r="EY49" s="11">
        <v>2</v>
      </c>
      <c r="EZ49" s="11">
        <v>2.5</v>
      </c>
      <c r="FA49" s="11">
        <v>2</v>
      </c>
      <c r="FB49" s="11">
        <v>2</v>
      </c>
      <c r="FC49" s="11">
        <v>2</v>
      </c>
      <c r="FD49" s="11">
        <v>2</v>
      </c>
      <c r="FE49" s="11">
        <v>3.5</v>
      </c>
      <c r="FF49" s="11">
        <v>3.5</v>
      </c>
      <c r="FG49" s="11">
        <v>5</v>
      </c>
      <c r="FH49" s="11">
        <v>5</v>
      </c>
      <c r="FI49" s="11">
        <v>3</v>
      </c>
      <c r="FJ49" s="11">
        <v>3.5</v>
      </c>
      <c r="FK49" s="11">
        <v>3</v>
      </c>
      <c r="FL49" s="11">
        <v>3</v>
      </c>
      <c r="FM49" s="11">
        <v>2</v>
      </c>
      <c r="FN49" s="11">
        <v>1.5</v>
      </c>
      <c r="FO49" s="11">
        <v>1</v>
      </c>
      <c r="FP49" s="11">
        <v>0.5</v>
      </c>
      <c r="FQ49" s="11">
        <v>6</v>
      </c>
      <c r="FR49" s="11">
        <v>4</v>
      </c>
      <c r="FS49" s="11">
        <v>3.5</v>
      </c>
      <c r="FT49" s="11">
        <v>2</v>
      </c>
      <c r="FU49" s="11">
        <v>0.5</v>
      </c>
      <c r="FV49" s="11">
        <v>0.5</v>
      </c>
      <c r="FW49" s="11">
        <v>1.5</v>
      </c>
      <c r="FX49" s="11">
        <v>1.5</v>
      </c>
      <c r="FY49" s="11">
        <v>1.5</v>
      </c>
      <c r="FZ49" s="11">
        <v>0.5</v>
      </c>
      <c r="GA49" s="11">
        <v>0.5</v>
      </c>
      <c r="GB49" s="11">
        <v>1.5</v>
      </c>
      <c r="GC49" s="11">
        <v>1.5</v>
      </c>
      <c r="GD49" s="11">
        <v>1.5</v>
      </c>
      <c r="GE49" s="11">
        <v>2</v>
      </c>
      <c r="GF49" s="11">
        <v>2</v>
      </c>
      <c r="GG49" s="11">
        <v>2.5</v>
      </c>
      <c r="GH49" s="11">
        <v>4</v>
      </c>
      <c r="GI49" s="11">
        <v>2.5</v>
      </c>
      <c r="GJ49" s="11">
        <v>2.5</v>
      </c>
      <c r="GK49" s="11">
        <v>4</v>
      </c>
      <c r="GL49" s="11">
        <v>3</v>
      </c>
      <c r="GM49" s="11">
        <v>3</v>
      </c>
      <c r="GN49" s="11">
        <v>2</v>
      </c>
      <c r="GO49" s="11">
        <v>2</v>
      </c>
      <c r="GP49" s="11">
        <v>1.5</v>
      </c>
      <c r="GQ49" s="11">
        <v>1.5</v>
      </c>
      <c r="GR49" s="11">
        <v>2</v>
      </c>
      <c r="GS49" s="11">
        <v>2</v>
      </c>
      <c r="GT49" s="11">
        <v>3</v>
      </c>
      <c r="GU49" s="11">
        <v>3</v>
      </c>
      <c r="GV49" s="11">
        <v>1.5</v>
      </c>
      <c r="GW49" s="11">
        <v>1</v>
      </c>
      <c r="GX49" s="11">
        <v>1</v>
      </c>
      <c r="GY49" s="11">
        <v>1</v>
      </c>
      <c r="GZ49" s="11">
        <v>3</v>
      </c>
      <c r="HA49" s="11">
        <v>2.5</v>
      </c>
      <c r="HB49" s="11">
        <v>1</v>
      </c>
      <c r="HC49" s="11">
        <v>1</v>
      </c>
      <c r="HD49" s="11">
        <v>0.5</v>
      </c>
      <c r="HE49" s="11">
        <v>1</v>
      </c>
      <c r="HF49" s="11">
        <v>1.5</v>
      </c>
      <c r="HG49" s="11">
        <v>1.5</v>
      </c>
      <c r="HH49" s="11">
        <v>2</v>
      </c>
      <c r="HI49" s="11">
        <v>1</v>
      </c>
      <c r="HJ49" s="11">
        <v>2</v>
      </c>
      <c r="HK49" s="11">
        <v>2</v>
      </c>
      <c r="HL49" s="11">
        <v>2.5</v>
      </c>
      <c r="HM49" s="11">
        <v>1</v>
      </c>
      <c r="HN49" s="11">
        <v>2</v>
      </c>
      <c r="HO49" s="11">
        <v>2</v>
      </c>
      <c r="HP49" s="11">
        <v>1.5</v>
      </c>
      <c r="HQ49" s="11">
        <v>1</v>
      </c>
      <c r="HR49" s="11">
        <v>1</v>
      </c>
      <c r="HS49" s="11">
        <v>1</v>
      </c>
      <c r="HT49" s="11">
        <v>2.5</v>
      </c>
      <c r="HU49" s="11">
        <v>2.5</v>
      </c>
      <c r="HV49" s="11">
        <v>5.5</v>
      </c>
      <c r="HW49" s="11">
        <v>2.5</v>
      </c>
      <c r="HX49" s="11">
        <v>1.5</v>
      </c>
      <c r="HY49" s="11">
        <v>3.5</v>
      </c>
      <c r="HZ49" s="11">
        <v>1</v>
      </c>
      <c r="IA49" s="11">
        <v>1.5</v>
      </c>
      <c r="IB49" s="11">
        <v>1.5</v>
      </c>
      <c r="IC49" s="11">
        <v>0.5</v>
      </c>
      <c r="ID49" s="11">
        <v>2</v>
      </c>
      <c r="IE49" s="11">
        <v>1.5</v>
      </c>
      <c r="IF49" s="11">
        <v>1.5</v>
      </c>
      <c r="IG49" s="11">
        <v>0</v>
      </c>
      <c r="IH49" s="11">
        <v>0.5</v>
      </c>
      <c r="II49" s="61">
        <v>0</v>
      </c>
      <c r="IJ49" s="61">
        <v>3</v>
      </c>
      <c r="IK49" s="61">
        <v>1</v>
      </c>
      <c r="IL49" s="61">
        <v>2</v>
      </c>
      <c r="IM49" s="61">
        <v>0</v>
      </c>
      <c r="IN49" s="61">
        <v>3</v>
      </c>
      <c r="IO49" s="61">
        <v>6.5</v>
      </c>
      <c r="IP49" s="61">
        <v>0</v>
      </c>
      <c r="IQ49" s="61">
        <v>3</v>
      </c>
      <c r="IR49" s="348">
        <f>AVERAGE([1]CongestionIndex!$C$151:$D$151)</f>
        <v>2</v>
      </c>
      <c r="IS49" s="61">
        <v>3.5</v>
      </c>
      <c r="IT49" s="61">
        <v>2</v>
      </c>
      <c r="IU49" s="61">
        <v>2</v>
      </c>
      <c r="IV49" s="61">
        <v>1.5</v>
      </c>
      <c r="IW49" s="61">
        <v>1.5</v>
      </c>
      <c r="IX49" s="61">
        <v>1.5</v>
      </c>
      <c r="IY49" s="61">
        <v>1.5</v>
      </c>
      <c r="IZ49" s="61">
        <v>0.5</v>
      </c>
      <c r="JA49" s="61">
        <v>2</v>
      </c>
      <c r="JB49" s="61">
        <v>6.5</v>
      </c>
      <c r="JC49" s="61">
        <v>10</v>
      </c>
      <c r="JD49" s="61">
        <v>5</v>
      </c>
      <c r="JE49" s="61">
        <v>2</v>
      </c>
      <c r="JF49" s="61">
        <v>3</v>
      </c>
      <c r="JG49" s="61">
        <v>1</v>
      </c>
      <c r="JH49" s="61">
        <v>2.5</v>
      </c>
      <c r="JI49" s="61">
        <v>3</v>
      </c>
      <c r="JJ49" s="61">
        <v>3</v>
      </c>
      <c r="JK49" s="61">
        <v>3</v>
      </c>
      <c r="JL49" s="61">
        <v>2</v>
      </c>
      <c r="JM49" s="61">
        <v>2</v>
      </c>
      <c r="JN49" s="61">
        <v>2</v>
      </c>
      <c r="JO49" s="61">
        <v>2</v>
      </c>
      <c r="JP49" s="61">
        <v>1.5</v>
      </c>
      <c r="JQ49" s="61">
        <f>AVERAGE(CongestionIndex!$C$151:$D$151)</f>
        <v>0</v>
      </c>
    </row>
    <row r="50" spans="1:280" s="61" customFormat="1" ht="13.5">
      <c r="A50" s="60" t="s">
        <v>95</v>
      </c>
      <c r="B50" s="63">
        <v>0</v>
      </c>
      <c r="C50" s="63">
        <v>0</v>
      </c>
      <c r="D50" s="63">
        <v>0</v>
      </c>
      <c r="E50" s="63">
        <v>0</v>
      </c>
      <c r="F50" s="63">
        <v>0</v>
      </c>
      <c r="G50" s="63">
        <v>0</v>
      </c>
      <c r="H50" s="63">
        <v>0</v>
      </c>
      <c r="I50" s="63">
        <v>0</v>
      </c>
      <c r="J50" s="63">
        <v>0.5</v>
      </c>
      <c r="K50" s="63">
        <v>0.5</v>
      </c>
      <c r="L50" s="63">
        <v>0</v>
      </c>
      <c r="M50" s="63">
        <v>0</v>
      </c>
      <c r="N50" s="63">
        <v>0</v>
      </c>
      <c r="O50" s="63">
        <v>2</v>
      </c>
      <c r="P50" s="63">
        <v>2</v>
      </c>
      <c r="Q50" s="63">
        <v>1</v>
      </c>
      <c r="R50" s="63">
        <v>1</v>
      </c>
      <c r="S50" s="63">
        <v>0</v>
      </c>
      <c r="T50" s="63">
        <v>0</v>
      </c>
      <c r="U50" s="63">
        <v>0</v>
      </c>
      <c r="V50" s="63">
        <v>0</v>
      </c>
      <c r="W50" s="63">
        <v>0.5</v>
      </c>
      <c r="X50" s="63">
        <v>3</v>
      </c>
      <c r="Y50" s="63">
        <v>0</v>
      </c>
      <c r="Z50" s="63">
        <v>1</v>
      </c>
      <c r="AA50" s="63">
        <v>0</v>
      </c>
      <c r="AB50" s="63">
        <v>1</v>
      </c>
      <c r="AC50" s="63">
        <v>1</v>
      </c>
      <c r="AD50" s="63">
        <v>2</v>
      </c>
      <c r="AE50" s="63">
        <v>0</v>
      </c>
      <c r="AF50" s="63">
        <v>3</v>
      </c>
      <c r="AG50" s="63">
        <v>4.5</v>
      </c>
      <c r="AH50" s="63">
        <v>6.5</v>
      </c>
      <c r="AI50" s="63">
        <v>4.5</v>
      </c>
      <c r="AJ50" s="63">
        <v>4.5</v>
      </c>
      <c r="AK50" s="63">
        <v>3.5</v>
      </c>
      <c r="AL50" s="63">
        <v>0</v>
      </c>
      <c r="AM50" s="63">
        <v>1</v>
      </c>
      <c r="AN50" s="63">
        <v>2</v>
      </c>
      <c r="AO50" s="63">
        <v>1</v>
      </c>
      <c r="AP50" s="63">
        <v>3.5</v>
      </c>
      <c r="AQ50" s="63">
        <v>1.5</v>
      </c>
      <c r="AR50" s="63">
        <v>0</v>
      </c>
      <c r="AS50" s="63">
        <v>2</v>
      </c>
      <c r="AT50" s="63">
        <v>0</v>
      </c>
      <c r="AU50" s="63">
        <v>1</v>
      </c>
      <c r="AV50" s="63">
        <v>2</v>
      </c>
      <c r="AW50" s="63">
        <v>1</v>
      </c>
      <c r="AX50" s="63">
        <v>2</v>
      </c>
      <c r="AY50" s="63">
        <v>2</v>
      </c>
      <c r="AZ50" s="63">
        <v>0.5</v>
      </c>
      <c r="BA50" s="63">
        <v>1.5</v>
      </c>
      <c r="BB50" s="11" t="s">
        <v>622</v>
      </c>
      <c r="BC50" s="11">
        <v>1</v>
      </c>
      <c r="BD50" s="11">
        <v>0</v>
      </c>
      <c r="BE50" s="11">
        <v>0</v>
      </c>
      <c r="BF50" s="11">
        <v>0</v>
      </c>
      <c r="BG50" s="11">
        <v>0</v>
      </c>
      <c r="BH50" s="11">
        <v>0</v>
      </c>
      <c r="BI50" s="11">
        <v>0.5</v>
      </c>
      <c r="BJ50" s="11">
        <v>1</v>
      </c>
      <c r="BK50" s="11">
        <v>0</v>
      </c>
      <c r="BL50" s="11">
        <v>0.5</v>
      </c>
      <c r="BM50" s="11">
        <v>0</v>
      </c>
      <c r="BN50" s="11">
        <v>1.5</v>
      </c>
      <c r="BO50" s="11">
        <v>0.5</v>
      </c>
      <c r="BP50" s="11">
        <v>0</v>
      </c>
      <c r="BQ50" s="11">
        <v>0</v>
      </c>
      <c r="BR50" s="11">
        <v>0</v>
      </c>
      <c r="BS50" s="11">
        <v>0.5</v>
      </c>
      <c r="BT50" s="11">
        <v>4</v>
      </c>
      <c r="BU50" s="11">
        <v>4</v>
      </c>
      <c r="BV50" s="11">
        <v>3</v>
      </c>
      <c r="BW50" s="11">
        <v>4.5</v>
      </c>
      <c r="BX50" s="11">
        <v>4</v>
      </c>
      <c r="BY50" s="11">
        <v>1</v>
      </c>
      <c r="BZ50" s="11">
        <v>0</v>
      </c>
      <c r="CA50" s="11">
        <v>0</v>
      </c>
      <c r="CB50" s="11">
        <v>0</v>
      </c>
      <c r="CC50" s="11">
        <v>0</v>
      </c>
      <c r="CD50" s="11">
        <v>0</v>
      </c>
      <c r="CE50" s="11">
        <v>0</v>
      </c>
      <c r="CF50" s="11">
        <v>0</v>
      </c>
      <c r="CG50" s="11">
        <v>0</v>
      </c>
      <c r="CH50" s="11">
        <v>0</v>
      </c>
      <c r="CI50" s="11">
        <v>0</v>
      </c>
      <c r="CJ50" s="11">
        <v>0</v>
      </c>
      <c r="CK50" s="11">
        <v>0</v>
      </c>
      <c r="CL50" s="11">
        <v>0</v>
      </c>
      <c r="CM50" s="11">
        <v>0.5</v>
      </c>
      <c r="CN50" s="11">
        <v>1</v>
      </c>
      <c r="CO50" s="11">
        <v>0</v>
      </c>
      <c r="CP50" s="11">
        <v>0</v>
      </c>
      <c r="CQ50" s="11">
        <v>0</v>
      </c>
      <c r="CR50" s="11">
        <v>5</v>
      </c>
      <c r="CS50" s="11">
        <v>0</v>
      </c>
      <c r="CT50" s="11">
        <v>0</v>
      </c>
      <c r="CU50" s="11">
        <v>2</v>
      </c>
      <c r="CV50" s="11">
        <v>0</v>
      </c>
      <c r="CW50" s="11">
        <v>0.5</v>
      </c>
      <c r="CX50" s="11">
        <v>0</v>
      </c>
      <c r="CY50" s="11">
        <v>0</v>
      </c>
      <c r="CZ50" s="11">
        <v>0</v>
      </c>
      <c r="DA50" s="11">
        <v>0</v>
      </c>
      <c r="DB50" s="11">
        <v>1.5</v>
      </c>
      <c r="DC50" s="11">
        <v>0</v>
      </c>
      <c r="DD50" s="11">
        <v>0</v>
      </c>
      <c r="DE50" s="11">
        <v>0</v>
      </c>
      <c r="DF50" s="11">
        <v>0</v>
      </c>
      <c r="DG50" s="11">
        <v>0</v>
      </c>
      <c r="DH50" s="11">
        <v>1</v>
      </c>
      <c r="DI50" s="11">
        <v>0.5</v>
      </c>
      <c r="DJ50" s="11">
        <v>3</v>
      </c>
      <c r="DK50" s="11">
        <v>2.5</v>
      </c>
      <c r="DL50" s="11">
        <v>1</v>
      </c>
      <c r="DM50" s="11">
        <v>0</v>
      </c>
      <c r="DN50" s="11">
        <v>0</v>
      </c>
      <c r="DO50" s="11">
        <v>0</v>
      </c>
      <c r="DP50" s="11">
        <v>0</v>
      </c>
      <c r="DQ50" s="11">
        <v>0</v>
      </c>
      <c r="DR50" s="11">
        <v>0.5</v>
      </c>
      <c r="DS50" s="11">
        <v>1</v>
      </c>
      <c r="DT50" s="11">
        <v>1</v>
      </c>
      <c r="DU50" s="11">
        <v>1.5</v>
      </c>
      <c r="DV50" s="11">
        <v>2</v>
      </c>
      <c r="DW50" s="11">
        <v>2.5</v>
      </c>
      <c r="DX50" s="11">
        <v>3</v>
      </c>
      <c r="DY50" s="11">
        <v>3</v>
      </c>
      <c r="DZ50" s="11">
        <v>4</v>
      </c>
      <c r="EA50" s="11">
        <v>0.5</v>
      </c>
      <c r="EB50" s="11">
        <v>0.5</v>
      </c>
      <c r="EC50" s="11">
        <v>0.5</v>
      </c>
      <c r="ED50" s="11">
        <v>0.5</v>
      </c>
      <c r="EE50" s="11">
        <v>0.5</v>
      </c>
      <c r="EF50" s="11">
        <v>3</v>
      </c>
      <c r="EG50" s="11">
        <v>2</v>
      </c>
      <c r="EH50" s="11">
        <v>2</v>
      </c>
      <c r="EI50" s="11">
        <v>2</v>
      </c>
      <c r="EJ50" s="11">
        <v>3</v>
      </c>
      <c r="EK50" s="11">
        <v>4</v>
      </c>
      <c r="EL50" s="11">
        <v>0.5</v>
      </c>
      <c r="EM50" s="11">
        <v>1</v>
      </c>
      <c r="EN50" s="11">
        <v>2</v>
      </c>
      <c r="EO50" s="11">
        <v>1</v>
      </c>
      <c r="EP50" s="11">
        <v>1.5</v>
      </c>
      <c r="EQ50" s="11">
        <v>2</v>
      </c>
      <c r="ER50" s="11">
        <v>2.5</v>
      </c>
      <c r="ES50" s="11">
        <v>2</v>
      </c>
      <c r="ET50" s="11">
        <v>1.5</v>
      </c>
      <c r="EU50" s="11">
        <v>1.5</v>
      </c>
      <c r="EV50" s="11">
        <v>1.5</v>
      </c>
      <c r="EW50" s="11">
        <v>1.5</v>
      </c>
      <c r="EX50" s="11">
        <v>1.5</v>
      </c>
      <c r="EY50" s="11">
        <v>2</v>
      </c>
      <c r="EZ50" s="11">
        <v>2</v>
      </c>
      <c r="FA50" s="11">
        <v>2</v>
      </c>
      <c r="FB50" s="11">
        <v>0</v>
      </c>
      <c r="FC50" s="11">
        <v>0</v>
      </c>
      <c r="FD50" s="11">
        <v>0</v>
      </c>
      <c r="FE50" s="11">
        <v>3</v>
      </c>
      <c r="FF50" s="11">
        <v>3</v>
      </c>
      <c r="FG50" s="11">
        <v>3</v>
      </c>
      <c r="FH50" s="11">
        <v>3</v>
      </c>
      <c r="FI50" s="11">
        <v>3</v>
      </c>
      <c r="FJ50" s="11">
        <v>2.5</v>
      </c>
      <c r="FK50" s="11">
        <v>3</v>
      </c>
      <c r="FL50" s="11">
        <v>3</v>
      </c>
      <c r="FM50" s="11">
        <v>3</v>
      </c>
      <c r="FN50" s="11">
        <v>3.5</v>
      </c>
      <c r="FO50" s="11">
        <v>4</v>
      </c>
      <c r="FP50" s="11">
        <v>4</v>
      </c>
      <c r="FQ50" s="11">
        <v>0</v>
      </c>
      <c r="FR50" s="11">
        <v>1.5</v>
      </c>
      <c r="FS50" s="11">
        <v>2.5</v>
      </c>
      <c r="FT50" s="11">
        <v>3.5</v>
      </c>
      <c r="FU50" s="11">
        <v>3.5</v>
      </c>
      <c r="FV50" s="11">
        <v>2</v>
      </c>
      <c r="FW50" s="11">
        <v>2</v>
      </c>
      <c r="FX50" s="11">
        <v>3</v>
      </c>
      <c r="FY50" s="11">
        <v>3</v>
      </c>
      <c r="FZ50" s="11">
        <v>4</v>
      </c>
      <c r="GA50" s="11">
        <v>4</v>
      </c>
      <c r="GB50" s="11">
        <v>5</v>
      </c>
      <c r="GC50" s="11">
        <v>3</v>
      </c>
      <c r="GD50" s="11">
        <v>2</v>
      </c>
      <c r="GE50" s="11">
        <v>1</v>
      </c>
      <c r="GF50" s="11">
        <v>1</v>
      </c>
      <c r="GG50" s="11">
        <v>4</v>
      </c>
      <c r="GH50" s="11">
        <v>4</v>
      </c>
      <c r="GI50" s="11">
        <v>4</v>
      </c>
      <c r="GJ50" s="11">
        <v>4</v>
      </c>
      <c r="GK50" s="11">
        <v>4</v>
      </c>
      <c r="GL50" s="11">
        <v>4</v>
      </c>
      <c r="GM50" s="11">
        <v>4</v>
      </c>
      <c r="GN50" s="11">
        <v>4</v>
      </c>
      <c r="GO50" s="11">
        <v>4</v>
      </c>
      <c r="GP50" s="11">
        <v>4</v>
      </c>
      <c r="GQ50" s="11">
        <v>4</v>
      </c>
      <c r="GR50" s="11">
        <v>4</v>
      </c>
      <c r="GS50" s="11">
        <v>4</v>
      </c>
      <c r="GT50" s="11">
        <v>4</v>
      </c>
      <c r="GU50" s="11">
        <v>4</v>
      </c>
      <c r="GV50" s="11">
        <v>4</v>
      </c>
      <c r="GW50" s="11">
        <v>4</v>
      </c>
      <c r="GX50" s="11">
        <v>4</v>
      </c>
      <c r="GY50" s="11">
        <v>4</v>
      </c>
      <c r="GZ50" s="11">
        <v>4</v>
      </c>
      <c r="HA50" s="11">
        <v>4</v>
      </c>
      <c r="HB50" s="11">
        <v>4</v>
      </c>
      <c r="HC50" s="11">
        <v>4</v>
      </c>
      <c r="HD50" s="11">
        <v>4</v>
      </c>
      <c r="HE50" s="11">
        <v>4</v>
      </c>
      <c r="HF50" s="11">
        <v>4</v>
      </c>
      <c r="HG50" s="11">
        <v>4</v>
      </c>
      <c r="HH50" s="11">
        <v>4</v>
      </c>
      <c r="HI50" s="11">
        <v>4</v>
      </c>
      <c r="HJ50" s="11">
        <v>4</v>
      </c>
      <c r="HK50" s="11">
        <v>4</v>
      </c>
      <c r="HL50" s="11">
        <v>4</v>
      </c>
      <c r="HM50" s="11">
        <v>1</v>
      </c>
      <c r="HN50" s="11">
        <v>0.5</v>
      </c>
      <c r="HO50" s="11">
        <v>0.5</v>
      </c>
      <c r="HP50" s="11">
        <v>1</v>
      </c>
      <c r="HQ50" s="11">
        <v>0.5</v>
      </c>
      <c r="HR50" s="11">
        <v>0.5</v>
      </c>
      <c r="HS50" s="11">
        <v>0.5</v>
      </c>
      <c r="HT50" s="11">
        <v>0.5</v>
      </c>
      <c r="HU50" s="11">
        <v>1</v>
      </c>
      <c r="HV50" s="11">
        <v>1</v>
      </c>
      <c r="HW50" s="11">
        <v>0.5</v>
      </c>
      <c r="HX50" s="11">
        <v>0.5</v>
      </c>
      <c r="HY50" s="11">
        <v>0.5</v>
      </c>
      <c r="HZ50" s="11">
        <v>1</v>
      </c>
      <c r="IA50" s="11">
        <v>1</v>
      </c>
      <c r="IB50" s="11">
        <v>1</v>
      </c>
      <c r="IC50" s="11">
        <v>1</v>
      </c>
      <c r="ID50" s="11">
        <v>1</v>
      </c>
      <c r="IE50" s="11">
        <v>1</v>
      </c>
      <c r="IF50" s="11">
        <v>0</v>
      </c>
      <c r="IG50" s="112">
        <v>0</v>
      </c>
      <c r="IH50" s="112">
        <v>0</v>
      </c>
      <c r="II50" s="61">
        <v>0</v>
      </c>
      <c r="IJ50" s="61">
        <v>2</v>
      </c>
      <c r="IK50" s="61">
        <v>0</v>
      </c>
      <c r="IL50" s="61">
        <v>2</v>
      </c>
      <c r="IM50" s="61">
        <v>0</v>
      </c>
      <c r="IN50" s="61">
        <v>0</v>
      </c>
      <c r="IO50" s="61">
        <v>0</v>
      </c>
      <c r="IP50" s="61">
        <v>0</v>
      </c>
      <c r="IQ50" s="61">
        <v>0</v>
      </c>
      <c r="IR50" s="348">
        <f>AVERAGE([1]CongestionIndex!$C$152:$D$152)</f>
        <v>1.5</v>
      </c>
      <c r="IS50" s="61">
        <v>1.5</v>
      </c>
      <c r="IT50" s="61">
        <v>1.5</v>
      </c>
      <c r="IU50" s="61">
        <v>1.5</v>
      </c>
      <c r="IV50" s="61">
        <v>1.5</v>
      </c>
      <c r="IW50" s="61">
        <v>1.5</v>
      </c>
      <c r="IX50" s="61">
        <v>1.5</v>
      </c>
      <c r="IY50" s="61">
        <v>1.5</v>
      </c>
      <c r="IZ50" s="61">
        <v>0.5</v>
      </c>
      <c r="JA50" s="61">
        <v>0</v>
      </c>
      <c r="JB50" s="61">
        <v>0</v>
      </c>
      <c r="JC50" s="61">
        <v>0</v>
      </c>
      <c r="JD50" s="61">
        <v>0.5</v>
      </c>
      <c r="JE50" s="61">
        <v>0.5</v>
      </c>
      <c r="JF50" s="61">
        <v>0.5</v>
      </c>
      <c r="JG50" s="61">
        <v>0.5</v>
      </c>
      <c r="JH50" s="61">
        <v>0.5</v>
      </c>
      <c r="JI50" s="61">
        <v>0.5</v>
      </c>
      <c r="JJ50" s="61">
        <v>0</v>
      </c>
      <c r="JK50" s="61">
        <v>0</v>
      </c>
      <c r="JL50" s="61">
        <v>1.5</v>
      </c>
      <c r="JM50" s="61">
        <v>1.5</v>
      </c>
      <c r="JN50" s="61">
        <v>1.5</v>
      </c>
      <c r="JO50" s="61">
        <v>1.5</v>
      </c>
      <c r="JP50" s="61">
        <v>1.5</v>
      </c>
      <c r="JQ50" s="61">
        <f>AVERAGE(CongestionIndex!$C$152:$D$152)</f>
        <v>1.5</v>
      </c>
    </row>
    <row r="51" spans="1:280" s="61" customFormat="1" ht="13.5">
      <c r="A51" s="60" t="s">
        <v>97</v>
      </c>
      <c r="B51" s="63">
        <v>0</v>
      </c>
      <c r="C51" s="63">
        <v>0</v>
      </c>
      <c r="D51" s="63">
        <v>0</v>
      </c>
      <c r="E51" s="63">
        <v>0</v>
      </c>
      <c r="F51" s="63">
        <v>0</v>
      </c>
      <c r="G51" s="63">
        <v>0</v>
      </c>
      <c r="H51" s="63">
        <v>0</v>
      </c>
      <c r="I51" s="63">
        <v>0.5</v>
      </c>
      <c r="J51" s="63">
        <v>0.5</v>
      </c>
      <c r="K51" s="63">
        <v>0</v>
      </c>
      <c r="L51" s="63">
        <v>0</v>
      </c>
      <c r="M51" s="63">
        <v>0</v>
      </c>
      <c r="N51" s="63">
        <v>0.5</v>
      </c>
      <c r="O51" s="63">
        <v>1</v>
      </c>
      <c r="P51" s="63">
        <v>1</v>
      </c>
      <c r="Q51" s="63">
        <v>1</v>
      </c>
      <c r="R51" s="63">
        <v>1</v>
      </c>
      <c r="S51" s="63">
        <v>0</v>
      </c>
      <c r="T51" s="63">
        <v>1</v>
      </c>
      <c r="U51" s="63">
        <v>1</v>
      </c>
      <c r="V51" s="63">
        <v>1.5</v>
      </c>
      <c r="W51" s="63">
        <v>0</v>
      </c>
      <c r="X51" s="63">
        <v>1.5</v>
      </c>
      <c r="Y51" s="63">
        <v>0.5</v>
      </c>
      <c r="Z51" s="63">
        <v>2</v>
      </c>
      <c r="AA51" s="63">
        <v>1</v>
      </c>
      <c r="AB51" s="63">
        <v>2</v>
      </c>
      <c r="AC51" s="63">
        <v>1.5</v>
      </c>
      <c r="AD51" s="63">
        <v>5.5</v>
      </c>
      <c r="AE51" s="63">
        <v>1</v>
      </c>
      <c r="AF51" s="63">
        <v>3</v>
      </c>
      <c r="AG51" s="63">
        <v>6.5</v>
      </c>
      <c r="AH51" s="63">
        <v>6.5</v>
      </c>
      <c r="AI51" s="63">
        <v>6.5</v>
      </c>
      <c r="AJ51" s="63">
        <v>5</v>
      </c>
      <c r="AK51" s="63">
        <v>3.5</v>
      </c>
      <c r="AL51" s="63">
        <v>2.5</v>
      </c>
      <c r="AM51" s="63">
        <v>3.5</v>
      </c>
      <c r="AN51" s="63">
        <v>8</v>
      </c>
      <c r="AO51" s="63">
        <v>4</v>
      </c>
      <c r="AP51" s="63">
        <v>1</v>
      </c>
      <c r="AQ51" s="63">
        <v>1</v>
      </c>
      <c r="AR51" s="63">
        <v>3</v>
      </c>
      <c r="AS51" s="63">
        <v>4</v>
      </c>
      <c r="AT51" s="63">
        <v>0</v>
      </c>
      <c r="AU51" s="63">
        <v>3.5</v>
      </c>
      <c r="AV51" s="63">
        <v>3</v>
      </c>
      <c r="AW51" s="63">
        <v>3.5</v>
      </c>
      <c r="AX51" s="63">
        <v>4.5</v>
      </c>
      <c r="AY51" s="63">
        <v>0</v>
      </c>
      <c r="AZ51" s="63">
        <v>0</v>
      </c>
      <c r="BA51" s="63">
        <v>1</v>
      </c>
      <c r="BB51" s="11" t="s">
        <v>622</v>
      </c>
      <c r="BC51" s="11">
        <v>3.5</v>
      </c>
      <c r="BD51" s="11">
        <v>0</v>
      </c>
      <c r="BE51" s="11">
        <v>0</v>
      </c>
      <c r="BF51" s="11">
        <v>0</v>
      </c>
      <c r="BG51" s="11">
        <v>0</v>
      </c>
      <c r="BH51" s="11">
        <v>0</v>
      </c>
      <c r="BI51" s="11">
        <v>0</v>
      </c>
      <c r="BJ51" s="11">
        <v>0</v>
      </c>
      <c r="BK51" s="11">
        <v>0</v>
      </c>
      <c r="BL51" s="11">
        <v>0</v>
      </c>
      <c r="BM51" s="11">
        <v>0</v>
      </c>
      <c r="BN51" s="11">
        <v>2</v>
      </c>
      <c r="BO51" s="11">
        <v>0</v>
      </c>
      <c r="BP51" s="11">
        <v>1.5</v>
      </c>
      <c r="BQ51" s="11">
        <v>1.5</v>
      </c>
      <c r="BR51" s="11">
        <v>1</v>
      </c>
      <c r="BS51" s="11">
        <v>1.5</v>
      </c>
      <c r="BT51" s="11">
        <v>0.5</v>
      </c>
      <c r="BU51" s="11">
        <v>1.5</v>
      </c>
      <c r="BV51" s="11">
        <v>2.5</v>
      </c>
      <c r="BW51" s="11">
        <v>3.5</v>
      </c>
      <c r="BX51" s="11">
        <v>2.5</v>
      </c>
      <c r="BY51" s="11">
        <v>2</v>
      </c>
      <c r="BZ51" s="11">
        <v>2.5</v>
      </c>
      <c r="CA51" s="11">
        <v>2</v>
      </c>
      <c r="CB51" s="11">
        <v>3</v>
      </c>
      <c r="CC51" s="11">
        <v>1</v>
      </c>
      <c r="CD51" s="11">
        <v>0</v>
      </c>
      <c r="CE51" s="11">
        <v>2.5</v>
      </c>
      <c r="CF51" s="11">
        <v>2</v>
      </c>
      <c r="CG51" s="11">
        <v>2</v>
      </c>
      <c r="CH51" s="11">
        <v>2.5</v>
      </c>
      <c r="CI51" s="11">
        <v>2.5</v>
      </c>
      <c r="CJ51" s="11">
        <v>2</v>
      </c>
      <c r="CK51" s="11">
        <v>3</v>
      </c>
      <c r="CL51" s="11">
        <v>3.5</v>
      </c>
      <c r="CM51" s="11">
        <v>4</v>
      </c>
      <c r="CN51" s="11">
        <v>6.5</v>
      </c>
      <c r="CO51" s="11">
        <v>4.5</v>
      </c>
      <c r="CP51" s="11">
        <v>6</v>
      </c>
      <c r="CQ51" s="11">
        <v>6</v>
      </c>
      <c r="CR51" s="11">
        <v>0</v>
      </c>
      <c r="CS51" s="11">
        <v>6.5</v>
      </c>
      <c r="CT51" s="11">
        <v>10</v>
      </c>
      <c r="CU51" s="11">
        <v>6.5</v>
      </c>
      <c r="CV51" s="11">
        <v>2</v>
      </c>
      <c r="CW51" s="11">
        <v>2</v>
      </c>
      <c r="CX51" s="11">
        <v>3.5</v>
      </c>
      <c r="CY51" s="11">
        <v>2.5</v>
      </c>
      <c r="CZ51" s="11">
        <v>4.5</v>
      </c>
      <c r="DA51" s="11">
        <v>5</v>
      </c>
      <c r="DB51" s="11">
        <v>6.5</v>
      </c>
      <c r="DC51" s="11">
        <v>7</v>
      </c>
      <c r="DD51" s="11">
        <v>4.5</v>
      </c>
      <c r="DE51" s="11">
        <v>6</v>
      </c>
      <c r="DF51" s="11">
        <v>0.5</v>
      </c>
      <c r="DG51" s="11">
        <v>0</v>
      </c>
      <c r="DH51" s="11">
        <v>0.5</v>
      </c>
      <c r="DI51" s="11">
        <v>1.5</v>
      </c>
      <c r="DJ51" s="11">
        <v>0.5</v>
      </c>
      <c r="DK51" s="11">
        <v>1.5</v>
      </c>
      <c r="DL51" s="11">
        <v>3.5</v>
      </c>
      <c r="DM51" s="11">
        <v>0.5</v>
      </c>
      <c r="DN51" s="11">
        <v>0</v>
      </c>
      <c r="DO51" s="11">
        <v>0</v>
      </c>
      <c r="DP51" s="11">
        <v>0</v>
      </c>
      <c r="DQ51" s="11">
        <v>0</v>
      </c>
      <c r="DR51" s="11">
        <v>2</v>
      </c>
      <c r="DS51" s="11">
        <v>2</v>
      </c>
      <c r="DT51" s="11">
        <v>2</v>
      </c>
      <c r="DU51" s="11">
        <v>2</v>
      </c>
      <c r="DV51" s="11">
        <v>2.5</v>
      </c>
      <c r="DW51" s="11">
        <v>3</v>
      </c>
      <c r="DX51" s="11">
        <v>3</v>
      </c>
      <c r="DY51" s="11">
        <v>4.5</v>
      </c>
      <c r="DZ51" s="11">
        <v>5</v>
      </c>
      <c r="EA51" s="11">
        <v>1.5</v>
      </c>
      <c r="EB51" s="11">
        <v>1.5</v>
      </c>
      <c r="EC51" s="11">
        <v>2.5</v>
      </c>
      <c r="ED51" s="11">
        <v>2.5</v>
      </c>
      <c r="EE51" s="11">
        <v>3.5</v>
      </c>
      <c r="EF51" s="11">
        <v>5</v>
      </c>
      <c r="EG51" s="11">
        <v>6.5</v>
      </c>
      <c r="EH51" s="11">
        <v>5</v>
      </c>
      <c r="EI51" s="11">
        <v>1.5</v>
      </c>
      <c r="EJ51" s="11">
        <v>5.5</v>
      </c>
      <c r="EK51" s="11">
        <v>5</v>
      </c>
      <c r="EL51" s="11">
        <v>11.5</v>
      </c>
      <c r="EM51" s="11">
        <v>11.5</v>
      </c>
      <c r="EN51" s="11">
        <v>11.5</v>
      </c>
      <c r="EO51" s="11">
        <v>5</v>
      </c>
      <c r="EP51" s="11">
        <v>5</v>
      </c>
      <c r="EQ51" s="11">
        <v>4</v>
      </c>
      <c r="ER51" s="11">
        <v>4.5</v>
      </c>
      <c r="ES51" s="11">
        <v>4</v>
      </c>
      <c r="ET51" s="11">
        <v>2.5</v>
      </c>
      <c r="EU51" s="11">
        <v>2.5</v>
      </c>
      <c r="EV51" s="11">
        <v>2.5</v>
      </c>
      <c r="EW51" s="11">
        <v>1.5</v>
      </c>
      <c r="EX51" s="11">
        <v>1.5</v>
      </c>
      <c r="EY51" s="11">
        <v>2</v>
      </c>
      <c r="EZ51" s="11">
        <v>1.5</v>
      </c>
      <c r="FA51" s="11">
        <v>1.5</v>
      </c>
      <c r="FB51" s="11">
        <v>2</v>
      </c>
      <c r="FC51" s="11">
        <v>2</v>
      </c>
      <c r="FD51" s="11">
        <v>2</v>
      </c>
      <c r="FE51" s="11">
        <v>2</v>
      </c>
      <c r="FF51" s="11">
        <v>2</v>
      </c>
      <c r="FG51" s="11">
        <v>2</v>
      </c>
      <c r="FH51" s="11">
        <v>2</v>
      </c>
      <c r="FI51" s="11">
        <v>1.5</v>
      </c>
      <c r="FJ51" s="11">
        <v>2.5</v>
      </c>
      <c r="FK51" s="11">
        <v>2</v>
      </c>
      <c r="FL51" s="11">
        <v>2</v>
      </c>
      <c r="FM51" s="11">
        <v>2.5</v>
      </c>
      <c r="FN51" s="11">
        <v>3</v>
      </c>
      <c r="FO51" s="11">
        <v>4</v>
      </c>
      <c r="FP51" s="11">
        <v>3.5</v>
      </c>
      <c r="FQ51" s="11">
        <v>0</v>
      </c>
      <c r="FR51" s="11">
        <v>1</v>
      </c>
      <c r="FS51" s="11">
        <v>2.5</v>
      </c>
      <c r="FT51" s="11">
        <v>3</v>
      </c>
      <c r="FU51" s="11">
        <v>3</v>
      </c>
      <c r="FV51" s="11">
        <v>4</v>
      </c>
      <c r="FW51" s="11">
        <v>4</v>
      </c>
      <c r="FX51" s="11">
        <v>3.5</v>
      </c>
      <c r="FY51" s="11">
        <v>3</v>
      </c>
      <c r="FZ51" s="11">
        <v>4</v>
      </c>
      <c r="GA51" s="11">
        <v>4</v>
      </c>
      <c r="GB51" s="11">
        <v>3</v>
      </c>
      <c r="GC51" s="11">
        <v>3</v>
      </c>
      <c r="GD51" s="11">
        <v>3</v>
      </c>
      <c r="GE51" s="11">
        <v>4</v>
      </c>
      <c r="GF51" s="11">
        <v>4</v>
      </c>
      <c r="GG51" s="11">
        <v>4</v>
      </c>
      <c r="GH51" s="11">
        <v>4</v>
      </c>
      <c r="GI51" s="11">
        <v>4</v>
      </c>
      <c r="GJ51" s="11">
        <v>4</v>
      </c>
      <c r="GK51" s="11">
        <v>4</v>
      </c>
      <c r="GL51" s="11">
        <v>4</v>
      </c>
      <c r="GM51" s="11">
        <v>4</v>
      </c>
      <c r="GN51" s="11">
        <v>4</v>
      </c>
      <c r="GO51" s="11">
        <v>4</v>
      </c>
      <c r="GP51" s="11">
        <v>4</v>
      </c>
      <c r="GQ51" s="11">
        <v>4</v>
      </c>
      <c r="GR51" s="11">
        <v>4</v>
      </c>
      <c r="GS51" s="11">
        <v>4</v>
      </c>
      <c r="GT51" s="11">
        <v>4</v>
      </c>
      <c r="GU51" s="11">
        <v>4</v>
      </c>
      <c r="GV51" s="11">
        <v>4</v>
      </c>
      <c r="GW51" s="11">
        <v>4</v>
      </c>
      <c r="GX51" s="11">
        <v>4</v>
      </c>
      <c r="GY51" s="11">
        <v>4</v>
      </c>
      <c r="GZ51" s="11">
        <v>6</v>
      </c>
      <c r="HA51" s="11">
        <v>6</v>
      </c>
      <c r="HB51" s="11">
        <v>6</v>
      </c>
      <c r="HC51" s="11">
        <v>6</v>
      </c>
      <c r="HD51" s="11">
        <v>6</v>
      </c>
      <c r="HE51" s="11">
        <v>6</v>
      </c>
      <c r="HF51" s="11">
        <v>1</v>
      </c>
      <c r="HG51" s="11">
        <v>2</v>
      </c>
      <c r="HH51" s="11">
        <v>1</v>
      </c>
      <c r="HI51" s="11">
        <v>1</v>
      </c>
      <c r="HJ51" s="11">
        <v>1.5</v>
      </c>
      <c r="HK51" s="11">
        <v>1.5</v>
      </c>
      <c r="HL51" s="11">
        <v>1</v>
      </c>
      <c r="HM51" s="11">
        <v>1.5</v>
      </c>
      <c r="HN51" s="11">
        <v>0.5</v>
      </c>
      <c r="HO51" s="11">
        <v>0.5</v>
      </c>
      <c r="HP51" s="11">
        <v>0.5</v>
      </c>
      <c r="HQ51" s="11">
        <v>0.5</v>
      </c>
      <c r="HR51" s="11">
        <v>2.5</v>
      </c>
      <c r="HS51" s="11">
        <v>2.5</v>
      </c>
      <c r="HT51" s="11">
        <v>2.5</v>
      </c>
      <c r="HU51" s="11">
        <v>1.5</v>
      </c>
      <c r="HV51" s="11">
        <v>1.5</v>
      </c>
      <c r="HW51" s="11">
        <v>1.5</v>
      </c>
      <c r="HX51" s="11">
        <v>1.5</v>
      </c>
      <c r="HY51" s="11">
        <v>0.5</v>
      </c>
      <c r="HZ51" s="11">
        <v>0.5</v>
      </c>
      <c r="IA51" s="11">
        <v>1.5</v>
      </c>
      <c r="IB51" s="11">
        <v>1.5</v>
      </c>
      <c r="IC51" s="11">
        <v>1.5</v>
      </c>
      <c r="ID51" s="11">
        <v>1.5</v>
      </c>
      <c r="IE51" s="11">
        <v>1.5</v>
      </c>
      <c r="IF51" s="11">
        <v>1.5</v>
      </c>
      <c r="IG51" s="11">
        <v>1</v>
      </c>
      <c r="IH51" s="11">
        <v>0.5</v>
      </c>
      <c r="II51" s="61">
        <v>1</v>
      </c>
      <c r="IJ51" s="61">
        <v>1.5</v>
      </c>
      <c r="IK51" s="61">
        <v>1.5</v>
      </c>
      <c r="IL51" s="61">
        <v>1</v>
      </c>
      <c r="IM51" s="61">
        <v>1</v>
      </c>
      <c r="IN51" s="61">
        <v>1.5</v>
      </c>
      <c r="IO51" s="61">
        <v>1.5</v>
      </c>
      <c r="IP51" s="61">
        <v>1</v>
      </c>
      <c r="IQ51" s="61">
        <v>1</v>
      </c>
      <c r="IR51" s="348">
        <f>AVERAGE([1]CongestionIndex!$C$153:$D$153)</f>
        <v>1</v>
      </c>
      <c r="IS51" s="61">
        <v>1</v>
      </c>
      <c r="IT51" s="61">
        <v>1</v>
      </c>
      <c r="IU51" s="61">
        <v>1</v>
      </c>
      <c r="IV51" s="61">
        <v>1</v>
      </c>
      <c r="IW51" s="61">
        <v>1</v>
      </c>
      <c r="IX51" s="61">
        <v>1</v>
      </c>
      <c r="IY51" s="61">
        <v>1</v>
      </c>
      <c r="IZ51" s="61">
        <v>1</v>
      </c>
      <c r="JA51" s="61">
        <v>2.5</v>
      </c>
      <c r="JB51" s="61">
        <v>1</v>
      </c>
      <c r="JC51" s="61">
        <v>1</v>
      </c>
      <c r="JD51" s="61">
        <v>1.5</v>
      </c>
      <c r="JE51" s="61">
        <v>0</v>
      </c>
      <c r="JF51" s="61">
        <v>0</v>
      </c>
      <c r="JG51" s="61">
        <v>0.5</v>
      </c>
      <c r="JH51" s="61">
        <v>0.5</v>
      </c>
      <c r="JI51" s="61">
        <v>0.5</v>
      </c>
      <c r="JJ51" s="61">
        <v>0</v>
      </c>
      <c r="JK51" s="61">
        <v>1.5</v>
      </c>
      <c r="JL51" s="61">
        <v>0.5</v>
      </c>
      <c r="JM51" s="61">
        <v>0.5</v>
      </c>
      <c r="JN51" s="61">
        <v>0.5</v>
      </c>
      <c r="JO51" s="61">
        <v>0.5</v>
      </c>
      <c r="JP51" s="61">
        <v>0</v>
      </c>
      <c r="JQ51" s="61">
        <f>AVERAGE(CongestionIndex!$C$153:$D$153)</f>
        <v>0</v>
      </c>
    </row>
    <row r="52" spans="1:280" s="61" customFormat="1" ht="13.5">
      <c r="A52" s="60" t="s">
        <v>99</v>
      </c>
      <c r="B52" s="59">
        <v>0</v>
      </c>
      <c r="C52" s="59">
        <v>0</v>
      </c>
      <c r="D52" s="59">
        <v>0</v>
      </c>
      <c r="E52" s="59">
        <v>0</v>
      </c>
      <c r="F52" s="59">
        <v>0</v>
      </c>
      <c r="G52" s="59">
        <v>0</v>
      </c>
      <c r="H52" s="59">
        <v>0</v>
      </c>
      <c r="I52" s="59">
        <v>0</v>
      </c>
      <c r="J52" s="59">
        <v>0</v>
      </c>
      <c r="K52" s="59">
        <v>0</v>
      </c>
      <c r="L52" s="59">
        <v>0</v>
      </c>
      <c r="M52" s="59">
        <v>0</v>
      </c>
      <c r="N52" s="59">
        <v>0</v>
      </c>
      <c r="O52" s="59">
        <v>0</v>
      </c>
      <c r="P52" s="59">
        <v>0</v>
      </c>
      <c r="Q52" s="59">
        <v>0</v>
      </c>
      <c r="R52" s="59">
        <v>0</v>
      </c>
      <c r="S52" s="59">
        <v>0</v>
      </c>
      <c r="T52" s="59">
        <v>0</v>
      </c>
      <c r="U52" s="59">
        <v>0</v>
      </c>
      <c r="V52" s="59">
        <v>0</v>
      </c>
      <c r="W52" s="59">
        <v>0</v>
      </c>
      <c r="X52" s="59">
        <v>0</v>
      </c>
      <c r="Y52" s="59">
        <v>0</v>
      </c>
      <c r="Z52" s="59">
        <v>0</v>
      </c>
      <c r="AA52" s="59">
        <v>0</v>
      </c>
      <c r="AB52" s="59">
        <v>0</v>
      </c>
      <c r="AC52" s="59">
        <v>0</v>
      </c>
      <c r="AD52" s="59">
        <v>0</v>
      </c>
      <c r="AE52" s="59">
        <v>0</v>
      </c>
      <c r="AF52" s="59">
        <v>0</v>
      </c>
      <c r="AG52" s="59">
        <v>0</v>
      </c>
      <c r="AH52" s="59">
        <v>0</v>
      </c>
      <c r="AI52" s="59">
        <v>0</v>
      </c>
      <c r="AJ52" s="59">
        <v>0</v>
      </c>
      <c r="AK52" s="59">
        <v>0</v>
      </c>
      <c r="AL52" s="59">
        <v>0</v>
      </c>
      <c r="AM52" s="59">
        <v>0</v>
      </c>
      <c r="AN52" s="59">
        <v>0</v>
      </c>
      <c r="AO52" s="59">
        <v>0</v>
      </c>
      <c r="AP52" s="59">
        <v>0</v>
      </c>
      <c r="AQ52" s="59">
        <v>0</v>
      </c>
      <c r="AR52" s="59">
        <v>0</v>
      </c>
      <c r="AS52" s="59">
        <v>0</v>
      </c>
      <c r="AT52" s="59">
        <v>0</v>
      </c>
      <c r="AU52" s="59">
        <v>0</v>
      </c>
      <c r="AV52" s="59">
        <v>0</v>
      </c>
      <c r="AW52" s="59">
        <v>0</v>
      </c>
      <c r="AX52" s="59">
        <v>0</v>
      </c>
      <c r="AY52" s="59">
        <v>0</v>
      </c>
      <c r="AZ52" s="59">
        <v>0</v>
      </c>
      <c r="BA52" s="59">
        <v>0</v>
      </c>
      <c r="BB52" s="11" t="s">
        <v>622</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c r="BZ52" s="11">
        <v>0</v>
      </c>
      <c r="CA52" s="11">
        <v>0</v>
      </c>
      <c r="CB52" s="11">
        <v>0</v>
      </c>
      <c r="CC52" s="11">
        <v>0</v>
      </c>
      <c r="CD52" s="11">
        <v>0</v>
      </c>
      <c r="CE52" s="11">
        <v>0</v>
      </c>
      <c r="CF52" s="11">
        <v>0</v>
      </c>
      <c r="CG52" s="11">
        <v>0</v>
      </c>
      <c r="CH52" s="11">
        <v>0</v>
      </c>
      <c r="CI52" s="11">
        <v>0</v>
      </c>
      <c r="CJ52" s="11">
        <v>0</v>
      </c>
      <c r="CK52" s="11">
        <v>0</v>
      </c>
      <c r="CL52" s="11">
        <v>0</v>
      </c>
      <c r="CM52" s="11">
        <v>0</v>
      </c>
      <c r="CN52" s="11">
        <v>0</v>
      </c>
      <c r="CO52" s="11">
        <v>0</v>
      </c>
      <c r="CP52" s="11">
        <v>0</v>
      </c>
      <c r="CQ52" s="11">
        <v>0</v>
      </c>
      <c r="CR52" s="11">
        <v>2</v>
      </c>
      <c r="CS52" s="11">
        <v>0</v>
      </c>
      <c r="CT52" s="11">
        <v>0</v>
      </c>
      <c r="CU52" s="11">
        <v>0</v>
      </c>
      <c r="CV52" s="11">
        <v>0</v>
      </c>
      <c r="CW52" s="11">
        <v>0</v>
      </c>
      <c r="CX52" s="11">
        <v>0</v>
      </c>
      <c r="CY52" s="11">
        <v>0</v>
      </c>
      <c r="CZ52" s="11">
        <v>0</v>
      </c>
      <c r="DA52" s="11">
        <v>0</v>
      </c>
      <c r="DB52" s="11">
        <v>0</v>
      </c>
      <c r="DC52" s="11">
        <v>0</v>
      </c>
      <c r="DD52" s="11">
        <v>0</v>
      </c>
      <c r="DE52" s="11">
        <v>0</v>
      </c>
      <c r="DF52" s="11">
        <v>0</v>
      </c>
      <c r="DG52" s="11">
        <v>0</v>
      </c>
      <c r="DH52" s="11">
        <v>0</v>
      </c>
      <c r="DI52" s="11">
        <v>0</v>
      </c>
      <c r="DJ52" s="11">
        <v>0</v>
      </c>
      <c r="DK52" s="11">
        <v>0</v>
      </c>
      <c r="DL52" s="11">
        <v>0</v>
      </c>
      <c r="DM52" s="11">
        <v>0</v>
      </c>
      <c r="DN52" s="11">
        <v>0</v>
      </c>
      <c r="DO52" s="11">
        <v>0</v>
      </c>
      <c r="DP52" s="11">
        <v>0</v>
      </c>
      <c r="DQ52" s="11">
        <v>0</v>
      </c>
      <c r="DR52" s="11">
        <v>0</v>
      </c>
      <c r="DS52" s="11">
        <v>0</v>
      </c>
      <c r="DT52" s="11">
        <v>0</v>
      </c>
      <c r="DU52" s="11">
        <v>0</v>
      </c>
      <c r="DV52" s="11">
        <v>0</v>
      </c>
      <c r="DW52" s="11">
        <v>0</v>
      </c>
      <c r="DX52" s="11">
        <v>0</v>
      </c>
      <c r="DY52" s="11">
        <v>0</v>
      </c>
      <c r="DZ52" s="11">
        <v>0</v>
      </c>
      <c r="EA52" s="11">
        <v>0</v>
      </c>
      <c r="EB52" s="11">
        <v>0</v>
      </c>
      <c r="EC52" s="11">
        <v>0</v>
      </c>
      <c r="ED52" s="11">
        <v>0</v>
      </c>
      <c r="EE52" s="11">
        <v>0</v>
      </c>
      <c r="EF52" s="11">
        <v>0</v>
      </c>
      <c r="EG52" s="11">
        <v>0</v>
      </c>
      <c r="EH52" s="11">
        <v>0</v>
      </c>
      <c r="EI52" s="11">
        <v>0</v>
      </c>
      <c r="EJ52" s="11">
        <v>0</v>
      </c>
      <c r="EK52" s="11">
        <v>0</v>
      </c>
      <c r="EL52" s="11">
        <v>0</v>
      </c>
      <c r="EM52" s="11">
        <v>0</v>
      </c>
      <c r="EN52" s="11">
        <v>0</v>
      </c>
      <c r="EO52" s="11">
        <v>0</v>
      </c>
      <c r="EP52" s="11">
        <v>0</v>
      </c>
      <c r="EQ52" s="11">
        <v>0</v>
      </c>
      <c r="ER52" s="11">
        <v>0</v>
      </c>
      <c r="ES52" s="11">
        <v>0</v>
      </c>
      <c r="ET52" s="11">
        <v>0</v>
      </c>
      <c r="EU52" s="11">
        <v>0</v>
      </c>
      <c r="EV52" s="11">
        <v>0</v>
      </c>
      <c r="EW52" s="11">
        <v>0</v>
      </c>
      <c r="EX52" s="11">
        <v>3</v>
      </c>
      <c r="EY52" s="11">
        <v>3</v>
      </c>
      <c r="EZ52" s="11">
        <v>3.5</v>
      </c>
      <c r="FA52" s="11">
        <v>4</v>
      </c>
      <c r="FB52" s="11">
        <v>2</v>
      </c>
      <c r="FC52" s="11">
        <v>2</v>
      </c>
      <c r="FD52" s="11">
        <v>2.5</v>
      </c>
      <c r="FE52" s="11">
        <v>4</v>
      </c>
      <c r="FF52" s="11">
        <v>3</v>
      </c>
      <c r="FG52" s="11">
        <v>3</v>
      </c>
      <c r="FH52" s="11">
        <v>4</v>
      </c>
      <c r="FI52" s="11">
        <v>3</v>
      </c>
      <c r="FJ52" s="11">
        <v>3</v>
      </c>
      <c r="FK52" s="11">
        <v>3.5</v>
      </c>
      <c r="FL52" s="11">
        <v>3.5</v>
      </c>
      <c r="FM52" s="11">
        <v>3</v>
      </c>
      <c r="FN52" s="11">
        <v>3.5</v>
      </c>
      <c r="FO52" s="11">
        <v>4.5</v>
      </c>
      <c r="FP52" s="11">
        <v>4.5</v>
      </c>
      <c r="FQ52" s="11">
        <v>0</v>
      </c>
      <c r="FR52" s="11">
        <v>0</v>
      </c>
      <c r="FS52" s="11">
        <v>0</v>
      </c>
      <c r="FT52" s="11">
        <v>0</v>
      </c>
      <c r="FU52" s="11">
        <v>0</v>
      </c>
      <c r="FV52" s="11">
        <v>0</v>
      </c>
      <c r="FW52" s="11">
        <v>0</v>
      </c>
      <c r="FX52" s="11">
        <v>0</v>
      </c>
      <c r="FY52" s="11">
        <v>0</v>
      </c>
      <c r="FZ52" s="11">
        <v>0</v>
      </c>
      <c r="GA52" s="11">
        <v>0</v>
      </c>
      <c r="GB52" s="11">
        <v>0</v>
      </c>
      <c r="GC52" s="11">
        <v>0</v>
      </c>
      <c r="GD52" s="11">
        <v>0</v>
      </c>
      <c r="GE52" s="11">
        <v>0</v>
      </c>
      <c r="GF52" s="11">
        <v>0</v>
      </c>
      <c r="GG52" s="11">
        <v>0</v>
      </c>
      <c r="GH52" s="11">
        <v>0</v>
      </c>
      <c r="GI52" s="11">
        <v>0</v>
      </c>
      <c r="GJ52" s="11">
        <v>0</v>
      </c>
      <c r="GK52" s="11">
        <v>0</v>
      </c>
      <c r="GL52" s="11">
        <v>0</v>
      </c>
      <c r="GM52" s="11">
        <v>0</v>
      </c>
      <c r="GN52" s="11">
        <v>0</v>
      </c>
      <c r="GO52" s="11">
        <v>0</v>
      </c>
      <c r="GP52" s="11">
        <v>0</v>
      </c>
      <c r="GQ52" s="11">
        <v>0</v>
      </c>
      <c r="GR52" s="11">
        <v>0</v>
      </c>
      <c r="GS52" s="11">
        <v>0</v>
      </c>
      <c r="GT52" s="11">
        <v>0</v>
      </c>
      <c r="GU52" s="11">
        <v>0</v>
      </c>
      <c r="GV52" s="11">
        <v>0</v>
      </c>
      <c r="GW52" s="11">
        <v>0</v>
      </c>
      <c r="GX52" s="11">
        <v>0</v>
      </c>
      <c r="GY52" s="11">
        <v>0</v>
      </c>
      <c r="GZ52" s="11">
        <v>0</v>
      </c>
      <c r="HA52" s="11">
        <v>0</v>
      </c>
      <c r="HB52" s="11">
        <v>0</v>
      </c>
      <c r="HC52" s="11">
        <v>0</v>
      </c>
      <c r="HD52" s="11">
        <v>0</v>
      </c>
      <c r="HE52" s="11">
        <v>0</v>
      </c>
      <c r="HF52" s="11">
        <v>0</v>
      </c>
      <c r="HG52" s="11">
        <v>0</v>
      </c>
      <c r="HH52" s="11">
        <v>0</v>
      </c>
      <c r="HI52" s="11">
        <v>0</v>
      </c>
      <c r="HJ52" s="11">
        <v>0</v>
      </c>
      <c r="HK52" s="11">
        <v>0</v>
      </c>
      <c r="HL52" s="11">
        <v>0</v>
      </c>
      <c r="HM52" s="11">
        <v>0</v>
      </c>
      <c r="HN52" s="11">
        <v>0</v>
      </c>
      <c r="HO52" s="11">
        <v>0</v>
      </c>
      <c r="HP52" s="11">
        <v>0</v>
      </c>
      <c r="HQ52" s="11">
        <v>0</v>
      </c>
      <c r="HR52" s="11">
        <v>0</v>
      </c>
      <c r="HS52" s="11">
        <v>0</v>
      </c>
      <c r="HT52" s="11">
        <v>0</v>
      </c>
      <c r="HU52" s="11">
        <v>0.5</v>
      </c>
      <c r="HV52" s="11">
        <v>1.5</v>
      </c>
      <c r="HW52" s="11">
        <v>0.5</v>
      </c>
      <c r="HX52" s="11">
        <v>0.5</v>
      </c>
      <c r="HY52" s="11">
        <v>2.5</v>
      </c>
      <c r="HZ52" s="11">
        <v>1.5</v>
      </c>
      <c r="IA52" s="11">
        <v>1.5</v>
      </c>
      <c r="IB52" s="11">
        <v>1.5</v>
      </c>
      <c r="IC52" s="11">
        <v>1.5</v>
      </c>
      <c r="ID52" s="11">
        <v>1.5</v>
      </c>
      <c r="IE52" s="11">
        <v>1.5</v>
      </c>
      <c r="IF52" s="11">
        <v>1.5</v>
      </c>
      <c r="IG52" s="11">
        <v>1</v>
      </c>
      <c r="IH52" s="11">
        <v>1</v>
      </c>
      <c r="II52" s="61">
        <v>1.5</v>
      </c>
      <c r="IJ52" s="61">
        <v>1.5</v>
      </c>
      <c r="IK52" s="61">
        <v>1.5</v>
      </c>
      <c r="IL52" s="61">
        <v>1.5</v>
      </c>
      <c r="IM52" s="61">
        <v>0</v>
      </c>
      <c r="IN52" s="61">
        <v>0</v>
      </c>
      <c r="IO52" s="61">
        <v>0</v>
      </c>
      <c r="IP52" s="61">
        <v>0</v>
      </c>
      <c r="IQ52" s="61">
        <v>0</v>
      </c>
      <c r="IR52" s="348">
        <f>AVERAGE([1]CongestionIndex!$C$154:$D$154)</f>
        <v>1.5</v>
      </c>
      <c r="IS52" s="61">
        <v>1.5</v>
      </c>
      <c r="IT52" s="61">
        <v>1.5</v>
      </c>
      <c r="IU52" s="61">
        <v>1.5</v>
      </c>
      <c r="IV52" s="61">
        <v>1.5</v>
      </c>
      <c r="IW52" s="61">
        <v>1.5</v>
      </c>
      <c r="IX52" s="61">
        <v>1.5</v>
      </c>
      <c r="IY52" s="61">
        <v>1.5</v>
      </c>
      <c r="IZ52" s="61">
        <v>1.5</v>
      </c>
      <c r="JA52" s="61">
        <v>1.5</v>
      </c>
      <c r="JB52" s="61">
        <v>1.5</v>
      </c>
      <c r="JC52" s="61">
        <v>1.5</v>
      </c>
      <c r="JD52" s="61">
        <v>1.5</v>
      </c>
      <c r="JE52" s="61">
        <v>1.5</v>
      </c>
      <c r="JF52" s="61">
        <v>1.5</v>
      </c>
      <c r="JG52" s="61">
        <v>1.5</v>
      </c>
      <c r="JH52" s="61">
        <v>1.5</v>
      </c>
      <c r="JI52" s="61">
        <v>1.5</v>
      </c>
      <c r="JJ52" s="61">
        <v>0</v>
      </c>
      <c r="JK52" s="61">
        <v>0</v>
      </c>
      <c r="JL52" s="61">
        <v>0.5</v>
      </c>
      <c r="JM52" s="61">
        <v>0.5</v>
      </c>
      <c r="JN52" s="61">
        <v>0.5</v>
      </c>
      <c r="JO52" s="61">
        <v>0.5</v>
      </c>
      <c r="JP52" s="61">
        <v>0.5</v>
      </c>
      <c r="JQ52" s="61">
        <f>AVERAGE(CongestionIndex!$C$154:$D$154)</f>
        <v>0.5</v>
      </c>
    </row>
    <row r="53" spans="1:280" s="61" customFormat="1" ht="13.5">
      <c r="A53" s="60" t="s">
        <v>101</v>
      </c>
      <c r="B53" s="59">
        <v>0</v>
      </c>
      <c r="C53" s="59">
        <v>0</v>
      </c>
      <c r="D53" s="59">
        <v>0</v>
      </c>
      <c r="E53" s="59">
        <v>0</v>
      </c>
      <c r="F53" s="59">
        <v>0</v>
      </c>
      <c r="G53" s="59">
        <v>0</v>
      </c>
      <c r="H53" s="59">
        <v>0</v>
      </c>
      <c r="I53" s="59">
        <v>0</v>
      </c>
      <c r="J53" s="59">
        <v>0</v>
      </c>
      <c r="K53" s="59">
        <v>0</v>
      </c>
      <c r="L53" s="59">
        <v>0</v>
      </c>
      <c r="M53" s="59">
        <v>0</v>
      </c>
      <c r="N53" s="59">
        <v>0</v>
      </c>
      <c r="O53" s="59">
        <v>0</v>
      </c>
      <c r="P53" s="59">
        <v>0</v>
      </c>
      <c r="Q53" s="59">
        <v>0</v>
      </c>
      <c r="R53" s="59">
        <v>0</v>
      </c>
      <c r="S53" s="59">
        <v>0</v>
      </c>
      <c r="T53" s="59">
        <v>0</v>
      </c>
      <c r="U53" s="59">
        <v>0</v>
      </c>
      <c r="V53" s="59">
        <v>0</v>
      </c>
      <c r="W53" s="59">
        <v>0</v>
      </c>
      <c r="X53" s="59">
        <v>0</v>
      </c>
      <c r="Y53" s="59">
        <v>0</v>
      </c>
      <c r="Z53" s="59">
        <v>0</v>
      </c>
      <c r="AA53" s="59">
        <v>0</v>
      </c>
      <c r="AB53" s="59">
        <v>0</v>
      </c>
      <c r="AC53" s="59">
        <v>0</v>
      </c>
      <c r="AD53" s="59">
        <v>0</v>
      </c>
      <c r="AE53" s="59">
        <v>0</v>
      </c>
      <c r="AF53" s="59">
        <v>0</v>
      </c>
      <c r="AG53" s="59">
        <v>0</v>
      </c>
      <c r="AH53" s="59">
        <v>0</v>
      </c>
      <c r="AI53" s="59">
        <v>0</v>
      </c>
      <c r="AJ53" s="59">
        <v>0</v>
      </c>
      <c r="AK53" s="59">
        <v>0</v>
      </c>
      <c r="AL53" s="59">
        <v>0</v>
      </c>
      <c r="AM53" s="59">
        <v>0</v>
      </c>
      <c r="AN53" s="59">
        <v>0</v>
      </c>
      <c r="AO53" s="59">
        <v>0</v>
      </c>
      <c r="AP53" s="59">
        <v>0</v>
      </c>
      <c r="AQ53" s="59">
        <v>0</v>
      </c>
      <c r="AR53" s="59">
        <v>0</v>
      </c>
      <c r="AS53" s="59">
        <v>0</v>
      </c>
      <c r="AT53" s="59">
        <v>0</v>
      </c>
      <c r="AU53" s="59">
        <v>0</v>
      </c>
      <c r="AV53" s="59">
        <v>0</v>
      </c>
      <c r="AW53" s="59">
        <v>0</v>
      </c>
      <c r="AX53" s="59">
        <v>0</v>
      </c>
      <c r="AY53" s="59">
        <v>0</v>
      </c>
      <c r="AZ53" s="59">
        <v>0</v>
      </c>
      <c r="BA53" s="59">
        <v>0</v>
      </c>
      <c r="BB53" s="11" t="s">
        <v>622</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c r="BZ53" s="11">
        <v>0</v>
      </c>
      <c r="CA53" s="11">
        <v>0</v>
      </c>
      <c r="CB53" s="11">
        <v>0</v>
      </c>
      <c r="CC53" s="11">
        <v>0</v>
      </c>
      <c r="CD53" s="11">
        <v>0</v>
      </c>
      <c r="CE53" s="11">
        <v>0</v>
      </c>
      <c r="CF53" s="11">
        <v>0</v>
      </c>
      <c r="CG53" s="11">
        <v>0</v>
      </c>
      <c r="CH53" s="11">
        <v>0</v>
      </c>
      <c r="CI53" s="11">
        <v>0</v>
      </c>
      <c r="CJ53" s="11">
        <v>0</v>
      </c>
      <c r="CK53" s="11">
        <v>0</v>
      </c>
      <c r="CL53" s="11">
        <v>0</v>
      </c>
      <c r="CM53" s="11">
        <v>0</v>
      </c>
      <c r="CN53" s="11">
        <v>0</v>
      </c>
      <c r="CO53" s="11">
        <v>0</v>
      </c>
      <c r="CP53" s="11">
        <v>0</v>
      </c>
      <c r="CQ53" s="11">
        <v>0</v>
      </c>
      <c r="CR53" s="11">
        <v>2</v>
      </c>
      <c r="CS53" s="11">
        <v>0</v>
      </c>
      <c r="CT53" s="11">
        <v>0</v>
      </c>
      <c r="CU53" s="11">
        <v>0</v>
      </c>
      <c r="CV53" s="11">
        <v>0</v>
      </c>
      <c r="CW53" s="11">
        <v>0</v>
      </c>
      <c r="CX53" s="11">
        <v>0</v>
      </c>
      <c r="CY53" s="11">
        <v>0</v>
      </c>
      <c r="CZ53" s="11">
        <v>0</v>
      </c>
      <c r="DA53" s="11">
        <v>0</v>
      </c>
      <c r="DB53" s="11">
        <v>0</v>
      </c>
      <c r="DC53" s="11">
        <v>0</v>
      </c>
      <c r="DD53" s="11">
        <v>0</v>
      </c>
      <c r="DE53" s="11">
        <v>0</v>
      </c>
      <c r="DF53" s="11">
        <v>0</v>
      </c>
      <c r="DG53" s="11">
        <v>0</v>
      </c>
      <c r="DH53" s="11">
        <v>0</v>
      </c>
      <c r="DI53" s="11">
        <v>0</v>
      </c>
      <c r="DJ53" s="11">
        <v>0</v>
      </c>
      <c r="DK53" s="11">
        <v>0</v>
      </c>
      <c r="DL53" s="11">
        <v>0</v>
      </c>
      <c r="DM53" s="11">
        <v>0</v>
      </c>
      <c r="DN53" s="11">
        <v>0</v>
      </c>
      <c r="DO53" s="11">
        <v>0</v>
      </c>
      <c r="DP53" s="11">
        <v>0</v>
      </c>
      <c r="DQ53" s="11">
        <v>0</v>
      </c>
      <c r="DR53" s="11">
        <v>0</v>
      </c>
      <c r="DS53" s="11">
        <v>0</v>
      </c>
      <c r="DT53" s="11">
        <v>0</v>
      </c>
      <c r="DU53" s="11">
        <v>0</v>
      </c>
      <c r="DV53" s="11">
        <v>0</v>
      </c>
      <c r="DW53" s="11">
        <v>0</v>
      </c>
      <c r="DX53" s="11">
        <v>0</v>
      </c>
      <c r="DY53" s="11">
        <v>0</v>
      </c>
      <c r="DZ53" s="11">
        <v>0</v>
      </c>
      <c r="EA53" s="11">
        <v>0</v>
      </c>
      <c r="EB53" s="11">
        <v>0</v>
      </c>
      <c r="EC53" s="11">
        <v>0</v>
      </c>
      <c r="ED53" s="11">
        <v>0</v>
      </c>
      <c r="EE53" s="11">
        <v>0</v>
      </c>
      <c r="EF53" s="11">
        <v>0</v>
      </c>
      <c r="EG53" s="11">
        <v>0</v>
      </c>
      <c r="EH53" s="11">
        <v>0</v>
      </c>
      <c r="EI53" s="11">
        <v>0</v>
      </c>
      <c r="EJ53" s="11">
        <v>0</v>
      </c>
      <c r="EK53" s="11">
        <v>0</v>
      </c>
      <c r="EL53" s="11">
        <v>0</v>
      </c>
      <c r="EM53" s="11">
        <v>0</v>
      </c>
      <c r="EN53" s="11">
        <v>0</v>
      </c>
      <c r="EO53" s="11">
        <v>0</v>
      </c>
      <c r="EP53" s="11">
        <v>0</v>
      </c>
      <c r="EQ53" s="11">
        <v>0</v>
      </c>
      <c r="ER53" s="11">
        <v>0</v>
      </c>
      <c r="ES53" s="11">
        <v>0</v>
      </c>
      <c r="ET53" s="11">
        <v>0</v>
      </c>
      <c r="EU53" s="11">
        <v>0</v>
      </c>
      <c r="EV53" s="11">
        <v>0</v>
      </c>
      <c r="EW53" s="11">
        <v>0</v>
      </c>
      <c r="EX53" s="11">
        <v>4</v>
      </c>
      <c r="EY53" s="11">
        <v>3.5</v>
      </c>
      <c r="EZ53" s="11">
        <v>3.5</v>
      </c>
      <c r="FA53" s="11">
        <v>4</v>
      </c>
      <c r="FB53" s="11">
        <v>2</v>
      </c>
      <c r="FC53" s="11">
        <v>2</v>
      </c>
      <c r="FD53" s="11">
        <v>2.5</v>
      </c>
      <c r="FE53" s="11">
        <v>3.5</v>
      </c>
      <c r="FF53" s="11">
        <v>3</v>
      </c>
      <c r="FG53" s="11">
        <v>3</v>
      </c>
      <c r="FH53" s="11">
        <v>2.5</v>
      </c>
      <c r="FI53" s="11">
        <v>2</v>
      </c>
      <c r="FJ53" s="11">
        <v>2</v>
      </c>
      <c r="FK53" s="11">
        <v>2.5</v>
      </c>
      <c r="FL53" s="11">
        <v>2.5</v>
      </c>
      <c r="FM53" s="11">
        <v>2.5</v>
      </c>
      <c r="FN53" s="11">
        <v>2.5</v>
      </c>
      <c r="FO53" s="11">
        <v>1</v>
      </c>
      <c r="FP53" s="11">
        <v>1</v>
      </c>
      <c r="FQ53" s="11">
        <v>0</v>
      </c>
      <c r="FR53" s="11">
        <v>0</v>
      </c>
      <c r="FS53" s="11">
        <v>0</v>
      </c>
      <c r="FT53" s="11">
        <v>0</v>
      </c>
      <c r="FU53" s="11">
        <v>0</v>
      </c>
      <c r="FV53" s="11">
        <v>0</v>
      </c>
      <c r="FW53" s="11">
        <v>0</v>
      </c>
      <c r="FX53" s="11">
        <v>0</v>
      </c>
      <c r="FY53" s="11">
        <v>0</v>
      </c>
      <c r="FZ53" s="11">
        <v>0</v>
      </c>
      <c r="GA53" s="11">
        <v>0</v>
      </c>
      <c r="GB53" s="11">
        <v>0</v>
      </c>
      <c r="GC53" s="11">
        <v>0</v>
      </c>
      <c r="GD53" s="11">
        <v>0</v>
      </c>
      <c r="GE53" s="11">
        <v>0</v>
      </c>
      <c r="GF53" s="11">
        <v>0</v>
      </c>
      <c r="GG53" s="11">
        <v>0</v>
      </c>
      <c r="GH53" s="11">
        <v>0</v>
      </c>
      <c r="GI53" s="11">
        <v>0</v>
      </c>
      <c r="GJ53" s="11">
        <v>0</v>
      </c>
      <c r="GK53" s="11">
        <v>0</v>
      </c>
      <c r="GL53" s="11">
        <v>0</v>
      </c>
      <c r="GM53" s="11">
        <v>0</v>
      </c>
      <c r="GN53" s="11">
        <v>0</v>
      </c>
      <c r="GO53" s="11">
        <v>0</v>
      </c>
      <c r="GP53" s="11">
        <v>0</v>
      </c>
      <c r="GQ53" s="11">
        <v>0</v>
      </c>
      <c r="GR53" s="11">
        <v>0</v>
      </c>
      <c r="GS53" s="11">
        <v>0</v>
      </c>
      <c r="GT53" s="11">
        <v>0</v>
      </c>
      <c r="GU53" s="11">
        <v>0</v>
      </c>
      <c r="GV53" s="11">
        <v>0</v>
      </c>
      <c r="GW53" s="11">
        <v>0</v>
      </c>
      <c r="GX53" s="11">
        <v>0</v>
      </c>
      <c r="GY53" s="11">
        <v>0</v>
      </c>
      <c r="GZ53" s="11">
        <v>0</v>
      </c>
      <c r="HA53" s="11">
        <v>0</v>
      </c>
      <c r="HB53" s="11">
        <v>0</v>
      </c>
      <c r="HC53" s="11">
        <v>0</v>
      </c>
      <c r="HD53" s="11">
        <v>0</v>
      </c>
      <c r="HE53" s="11">
        <v>0</v>
      </c>
      <c r="HF53" s="11">
        <v>0</v>
      </c>
      <c r="HG53" s="11">
        <v>0</v>
      </c>
      <c r="HH53" s="11">
        <v>0</v>
      </c>
      <c r="HI53" s="11">
        <v>0</v>
      </c>
      <c r="HJ53" s="11">
        <v>0</v>
      </c>
      <c r="HK53" s="11">
        <v>0</v>
      </c>
      <c r="HL53" s="11">
        <v>0</v>
      </c>
      <c r="HM53" s="11">
        <v>0</v>
      </c>
      <c r="HN53" s="11">
        <v>0</v>
      </c>
      <c r="HO53" s="11">
        <v>0</v>
      </c>
      <c r="HP53" s="11">
        <v>0</v>
      </c>
      <c r="HQ53" s="11">
        <v>0</v>
      </c>
      <c r="HR53" s="11">
        <v>0</v>
      </c>
      <c r="HS53" s="11">
        <v>0</v>
      </c>
      <c r="HT53" s="11">
        <v>0</v>
      </c>
      <c r="HU53" s="11">
        <v>0.5</v>
      </c>
      <c r="HV53" s="11">
        <v>1.5</v>
      </c>
      <c r="HW53" s="11">
        <v>0.5</v>
      </c>
      <c r="HX53" s="11">
        <v>0.5</v>
      </c>
      <c r="HY53" s="11">
        <v>2.5</v>
      </c>
      <c r="HZ53" s="11">
        <v>1.5</v>
      </c>
      <c r="IA53" s="11">
        <v>1.5</v>
      </c>
      <c r="IB53" s="11">
        <v>1.5</v>
      </c>
      <c r="IC53" s="11">
        <v>1.5</v>
      </c>
      <c r="ID53" s="11">
        <v>1.5</v>
      </c>
      <c r="IE53" s="11">
        <v>1.5</v>
      </c>
      <c r="IF53" s="11">
        <v>1.5</v>
      </c>
      <c r="IG53" s="11">
        <v>1</v>
      </c>
      <c r="IH53" s="11">
        <v>1</v>
      </c>
      <c r="II53" s="61">
        <v>1.5</v>
      </c>
      <c r="IJ53" s="61">
        <v>1.5</v>
      </c>
      <c r="IK53" s="61">
        <v>1.5</v>
      </c>
      <c r="IL53" s="61">
        <v>1.5</v>
      </c>
      <c r="IM53" s="61">
        <v>0</v>
      </c>
      <c r="IN53" s="61">
        <v>0</v>
      </c>
      <c r="IO53" s="61">
        <v>0</v>
      </c>
      <c r="IP53" s="61">
        <v>0</v>
      </c>
      <c r="IQ53" s="61">
        <v>0</v>
      </c>
      <c r="IR53" s="348">
        <f>AVERAGE([1]CongestionIndex!$C$155:$D$155)</f>
        <v>1.5</v>
      </c>
      <c r="IS53" s="61">
        <v>1.5</v>
      </c>
      <c r="IT53" s="61">
        <v>1.5</v>
      </c>
      <c r="IU53" s="61">
        <v>1.5</v>
      </c>
      <c r="IV53" s="61">
        <v>1.5</v>
      </c>
      <c r="IW53" s="61">
        <v>1.5</v>
      </c>
      <c r="IX53" s="61">
        <v>1.5</v>
      </c>
      <c r="IY53" s="61">
        <v>1.5</v>
      </c>
      <c r="IZ53" s="61">
        <v>1.5</v>
      </c>
      <c r="JA53" s="61">
        <v>1.5</v>
      </c>
      <c r="JB53" s="61">
        <v>1.5</v>
      </c>
      <c r="JC53" s="61">
        <v>1.5</v>
      </c>
      <c r="JD53" s="61">
        <v>1.5</v>
      </c>
      <c r="JE53" s="61">
        <v>1.5</v>
      </c>
      <c r="JF53" s="61">
        <v>1.5</v>
      </c>
      <c r="JG53" s="61">
        <v>1.5</v>
      </c>
      <c r="JH53" s="61">
        <v>1.5</v>
      </c>
      <c r="JI53" s="61">
        <v>1.5</v>
      </c>
      <c r="JJ53" s="61">
        <v>0</v>
      </c>
      <c r="JK53" s="61">
        <v>0</v>
      </c>
      <c r="JL53" s="61">
        <v>1</v>
      </c>
      <c r="JM53" s="61">
        <v>1</v>
      </c>
      <c r="JN53" s="61">
        <v>1</v>
      </c>
      <c r="JO53" s="61">
        <v>1</v>
      </c>
      <c r="JP53" s="61">
        <v>1</v>
      </c>
      <c r="JQ53" s="61">
        <f>AVERAGE(CongestionIndex!$C$155:$D$155)</f>
        <v>1</v>
      </c>
    </row>
    <row r="54" spans="1:280" s="61" customFormat="1" ht="13.5">
      <c r="A54" s="60" t="s">
        <v>624</v>
      </c>
      <c r="B54" s="59">
        <v>0</v>
      </c>
      <c r="C54" s="59">
        <v>0</v>
      </c>
      <c r="D54" s="59">
        <v>0.5</v>
      </c>
      <c r="E54" s="59">
        <v>0</v>
      </c>
      <c r="F54" s="59">
        <v>0</v>
      </c>
      <c r="G54" s="59">
        <v>0</v>
      </c>
      <c r="H54" s="59">
        <v>0</v>
      </c>
      <c r="I54" s="59">
        <v>0</v>
      </c>
      <c r="J54" s="59">
        <v>0</v>
      </c>
      <c r="K54" s="59">
        <v>0</v>
      </c>
      <c r="L54" s="59">
        <v>0</v>
      </c>
      <c r="M54" s="59">
        <v>0</v>
      </c>
      <c r="N54" s="59">
        <v>0</v>
      </c>
      <c r="O54" s="59">
        <v>2</v>
      </c>
      <c r="P54" s="59">
        <v>0.5</v>
      </c>
      <c r="Q54" s="59">
        <v>0</v>
      </c>
      <c r="R54" s="59">
        <v>3.5</v>
      </c>
      <c r="S54" s="59">
        <v>0</v>
      </c>
      <c r="T54" s="59">
        <v>0</v>
      </c>
      <c r="U54" s="59">
        <v>0</v>
      </c>
      <c r="V54" s="59">
        <v>0</v>
      </c>
      <c r="W54" s="59">
        <v>0</v>
      </c>
      <c r="X54" s="59">
        <v>0</v>
      </c>
      <c r="Y54" s="59">
        <v>1.5</v>
      </c>
      <c r="Z54" s="59">
        <v>0</v>
      </c>
      <c r="AA54" s="59">
        <v>0</v>
      </c>
      <c r="AB54" s="59">
        <v>0</v>
      </c>
      <c r="AC54" s="59">
        <v>2.5</v>
      </c>
      <c r="AD54" s="59">
        <v>1</v>
      </c>
      <c r="AE54" s="59">
        <v>0</v>
      </c>
      <c r="AF54" s="59">
        <v>2.5</v>
      </c>
      <c r="AG54" s="59">
        <v>2</v>
      </c>
      <c r="AH54" s="59">
        <v>0</v>
      </c>
      <c r="AI54" s="59">
        <v>1.5</v>
      </c>
      <c r="AJ54" s="59">
        <v>1.5</v>
      </c>
      <c r="AK54" s="59">
        <v>2.5</v>
      </c>
      <c r="AL54" s="59">
        <v>0</v>
      </c>
      <c r="AM54" s="59">
        <v>1.5</v>
      </c>
      <c r="AN54" s="59">
        <v>0</v>
      </c>
      <c r="AO54" s="59">
        <v>0</v>
      </c>
      <c r="AP54" s="59">
        <v>0</v>
      </c>
      <c r="AQ54" s="59">
        <v>0</v>
      </c>
      <c r="AR54" s="59">
        <v>0</v>
      </c>
      <c r="AS54" s="59">
        <v>2</v>
      </c>
      <c r="AT54" s="59">
        <v>3</v>
      </c>
      <c r="AU54" s="59">
        <v>0</v>
      </c>
      <c r="AV54" s="59">
        <v>0</v>
      </c>
      <c r="AW54" s="59">
        <v>0</v>
      </c>
      <c r="AX54" s="59">
        <v>3</v>
      </c>
      <c r="AY54" s="59">
        <v>0</v>
      </c>
      <c r="AZ54" s="59">
        <v>0</v>
      </c>
      <c r="BA54" s="59">
        <v>0</v>
      </c>
      <c r="BB54" s="11" t="s">
        <v>622</v>
      </c>
      <c r="BC54" s="11">
        <v>6</v>
      </c>
      <c r="BD54" s="11">
        <v>0</v>
      </c>
      <c r="BE54" s="11">
        <v>0</v>
      </c>
      <c r="BF54" s="11">
        <v>0</v>
      </c>
      <c r="BG54" s="11">
        <v>0</v>
      </c>
      <c r="BH54" s="11">
        <v>0</v>
      </c>
      <c r="BI54" s="11">
        <v>0</v>
      </c>
      <c r="BJ54" s="11">
        <v>0</v>
      </c>
      <c r="BK54" s="11">
        <v>0</v>
      </c>
      <c r="BL54" s="11">
        <v>0</v>
      </c>
      <c r="BM54" s="11">
        <v>0</v>
      </c>
      <c r="BN54" s="11">
        <v>0</v>
      </c>
      <c r="BO54" s="11">
        <v>0</v>
      </c>
      <c r="BP54" s="11">
        <v>0</v>
      </c>
      <c r="BQ54" s="11">
        <v>3</v>
      </c>
      <c r="BR54" s="11">
        <v>2.5</v>
      </c>
      <c r="BS54" s="11">
        <v>3.5</v>
      </c>
      <c r="BT54" s="11">
        <v>0</v>
      </c>
      <c r="BU54" s="11">
        <v>3.5</v>
      </c>
      <c r="BV54" s="11">
        <v>0</v>
      </c>
      <c r="BW54" s="11">
        <v>0</v>
      </c>
      <c r="BX54" s="11">
        <v>3</v>
      </c>
      <c r="BY54" s="11">
        <v>3.5</v>
      </c>
      <c r="BZ54" s="11">
        <v>4</v>
      </c>
      <c r="CA54" s="11">
        <v>1.5</v>
      </c>
      <c r="CB54" s="11">
        <v>3</v>
      </c>
      <c r="CC54" s="11">
        <v>0.5</v>
      </c>
      <c r="CD54" s="11">
        <v>0</v>
      </c>
      <c r="CE54" s="11">
        <v>4.5</v>
      </c>
      <c r="CF54" s="11">
        <v>0</v>
      </c>
      <c r="CG54" s="11">
        <v>0</v>
      </c>
      <c r="CH54" s="11">
        <v>2.5</v>
      </c>
      <c r="CI54" s="11">
        <v>0</v>
      </c>
      <c r="CJ54" s="11">
        <v>1.5</v>
      </c>
      <c r="CK54" s="11">
        <v>0</v>
      </c>
      <c r="CL54" s="11">
        <v>0</v>
      </c>
      <c r="CM54" s="11">
        <v>0</v>
      </c>
      <c r="CN54" s="11">
        <v>0</v>
      </c>
      <c r="CO54" s="11">
        <v>0</v>
      </c>
      <c r="CP54" s="11">
        <v>0</v>
      </c>
      <c r="CQ54" s="11">
        <v>0</v>
      </c>
      <c r="CR54" s="11">
        <v>0</v>
      </c>
      <c r="CS54" s="11">
        <v>0</v>
      </c>
      <c r="CT54" s="11">
        <v>0</v>
      </c>
      <c r="CU54" s="11">
        <v>0</v>
      </c>
      <c r="CV54" s="11">
        <v>0</v>
      </c>
      <c r="CW54" s="11">
        <v>0</v>
      </c>
      <c r="CX54" s="11">
        <v>2.5</v>
      </c>
      <c r="CY54" s="11">
        <v>0</v>
      </c>
      <c r="CZ54" s="11">
        <v>2</v>
      </c>
      <c r="DA54" s="11">
        <v>0</v>
      </c>
      <c r="DB54" s="11">
        <v>0</v>
      </c>
      <c r="DC54" s="11">
        <v>0</v>
      </c>
      <c r="DD54" s="11">
        <v>0</v>
      </c>
      <c r="DE54" s="11">
        <v>0</v>
      </c>
      <c r="DF54" s="11">
        <v>0</v>
      </c>
      <c r="DG54" s="11">
        <v>0</v>
      </c>
      <c r="DH54" s="11">
        <v>0</v>
      </c>
      <c r="DI54" s="11">
        <v>0</v>
      </c>
      <c r="DJ54" s="11">
        <v>0</v>
      </c>
      <c r="DK54" s="11">
        <v>0</v>
      </c>
      <c r="DL54" s="11">
        <v>0</v>
      </c>
      <c r="DM54" s="11">
        <v>0</v>
      </c>
      <c r="DN54" s="11">
        <v>0</v>
      </c>
      <c r="DO54" s="11">
        <v>0</v>
      </c>
      <c r="DP54" s="11">
        <v>0</v>
      </c>
      <c r="DQ54" s="11">
        <v>0</v>
      </c>
      <c r="DR54" s="11">
        <v>0</v>
      </c>
      <c r="DS54" s="11">
        <v>0</v>
      </c>
      <c r="DT54" s="11">
        <v>0</v>
      </c>
      <c r="DU54" s="11">
        <v>0</v>
      </c>
      <c r="DV54" s="11">
        <v>0</v>
      </c>
      <c r="DW54" s="11">
        <v>0</v>
      </c>
      <c r="DX54" s="11">
        <v>0</v>
      </c>
      <c r="DY54" s="11">
        <v>0</v>
      </c>
      <c r="DZ54" s="11">
        <v>0</v>
      </c>
      <c r="EA54" s="11">
        <v>0</v>
      </c>
      <c r="EB54" s="11">
        <v>0</v>
      </c>
      <c r="EC54" s="11">
        <v>0</v>
      </c>
      <c r="ED54" s="11">
        <v>0</v>
      </c>
      <c r="EE54" s="11">
        <v>0</v>
      </c>
      <c r="EF54" s="11">
        <v>0</v>
      </c>
      <c r="EG54" s="11">
        <v>0</v>
      </c>
      <c r="EH54" s="11">
        <v>0</v>
      </c>
      <c r="EI54" s="11">
        <v>0</v>
      </c>
      <c r="EJ54" s="11">
        <v>0</v>
      </c>
      <c r="EK54" s="11">
        <v>0</v>
      </c>
      <c r="EL54" s="11">
        <v>0</v>
      </c>
      <c r="EM54" s="11">
        <v>0</v>
      </c>
      <c r="EN54" s="11">
        <v>0</v>
      </c>
      <c r="EO54" s="11">
        <v>0</v>
      </c>
      <c r="EP54" s="11">
        <v>0</v>
      </c>
      <c r="EQ54" s="11">
        <v>0</v>
      </c>
      <c r="ER54" s="11">
        <v>0</v>
      </c>
      <c r="ES54" s="11">
        <v>0</v>
      </c>
      <c r="ET54" s="11">
        <v>0</v>
      </c>
      <c r="EU54" s="11">
        <v>0</v>
      </c>
      <c r="EV54" s="11">
        <v>0</v>
      </c>
      <c r="EW54" s="11">
        <v>0</v>
      </c>
      <c r="EX54" s="11">
        <v>0</v>
      </c>
      <c r="EY54" s="11">
        <v>0</v>
      </c>
      <c r="EZ54" s="11">
        <v>0</v>
      </c>
      <c r="FA54" s="11">
        <v>0</v>
      </c>
      <c r="FB54" s="11">
        <v>0</v>
      </c>
      <c r="FC54" s="11">
        <v>0</v>
      </c>
      <c r="FD54" s="11">
        <v>0</v>
      </c>
      <c r="FE54" s="11">
        <v>0</v>
      </c>
      <c r="FF54" s="11">
        <v>0</v>
      </c>
      <c r="FG54" s="11">
        <v>0</v>
      </c>
      <c r="FH54" s="11">
        <v>0</v>
      </c>
      <c r="FI54" s="11">
        <v>0</v>
      </c>
      <c r="FJ54" s="11">
        <v>0</v>
      </c>
      <c r="FK54" s="11">
        <v>0</v>
      </c>
      <c r="FL54" s="11">
        <v>0</v>
      </c>
      <c r="FM54" s="11">
        <v>0</v>
      </c>
      <c r="FN54" s="11">
        <v>0</v>
      </c>
      <c r="FO54" s="11">
        <v>0</v>
      </c>
      <c r="FP54" s="11">
        <v>0</v>
      </c>
      <c r="FQ54" s="11">
        <v>1</v>
      </c>
      <c r="FR54" s="11">
        <v>0</v>
      </c>
      <c r="FS54" s="11">
        <v>2</v>
      </c>
      <c r="FT54" s="11">
        <v>2</v>
      </c>
      <c r="FU54" s="11">
        <v>3</v>
      </c>
      <c r="FV54" s="11">
        <v>3</v>
      </c>
      <c r="FW54" s="11">
        <v>4.5</v>
      </c>
      <c r="FX54" s="11">
        <v>4.5</v>
      </c>
      <c r="FY54" s="11">
        <v>4.5</v>
      </c>
      <c r="FZ54" s="11">
        <v>5.5</v>
      </c>
      <c r="GA54" s="11">
        <v>6.5</v>
      </c>
      <c r="GB54" s="11">
        <v>6.5</v>
      </c>
      <c r="GC54" s="11">
        <v>2.5</v>
      </c>
      <c r="GD54" s="11">
        <v>1.5</v>
      </c>
      <c r="GE54" s="11">
        <v>1.5</v>
      </c>
      <c r="GF54" s="11">
        <v>2</v>
      </c>
      <c r="GG54" s="11">
        <v>2</v>
      </c>
      <c r="GH54" s="11">
        <v>3</v>
      </c>
      <c r="GI54" s="11">
        <v>3</v>
      </c>
      <c r="GJ54" s="11">
        <v>2.5</v>
      </c>
      <c r="GK54" s="11">
        <v>3</v>
      </c>
      <c r="GL54" s="11">
        <v>3.5</v>
      </c>
      <c r="GM54" s="11">
        <v>4</v>
      </c>
      <c r="GN54" s="11">
        <v>2</v>
      </c>
      <c r="GO54" s="11">
        <v>2</v>
      </c>
      <c r="GP54" s="11">
        <v>2</v>
      </c>
      <c r="GQ54" s="11">
        <v>3</v>
      </c>
      <c r="GR54" s="11">
        <v>3</v>
      </c>
      <c r="GS54" s="11">
        <v>4</v>
      </c>
      <c r="GT54" s="11">
        <v>0.5</v>
      </c>
      <c r="GU54" s="11">
        <v>0.5</v>
      </c>
      <c r="GV54" s="11">
        <v>1</v>
      </c>
      <c r="GW54" s="11">
        <v>1</v>
      </c>
      <c r="GX54" s="11">
        <v>1</v>
      </c>
      <c r="GY54" s="11">
        <v>1</v>
      </c>
      <c r="GZ54" s="11">
        <v>2</v>
      </c>
      <c r="HA54" s="11">
        <v>2</v>
      </c>
      <c r="HB54" s="11">
        <v>1</v>
      </c>
      <c r="HC54" s="11">
        <v>1</v>
      </c>
      <c r="HD54" s="11">
        <v>2</v>
      </c>
      <c r="HE54" s="11">
        <v>1</v>
      </c>
      <c r="HF54" s="11">
        <v>2.5</v>
      </c>
      <c r="HG54" s="11">
        <v>2.5</v>
      </c>
      <c r="HH54" s="11">
        <v>3.5</v>
      </c>
      <c r="HI54" s="11">
        <v>2.5</v>
      </c>
      <c r="HJ54" s="11">
        <v>2</v>
      </c>
      <c r="HK54" s="11">
        <v>3.5</v>
      </c>
      <c r="HL54" s="11">
        <v>3.5</v>
      </c>
      <c r="HM54" s="11">
        <v>1</v>
      </c>
      <c r="HN54" s="11">
        <v>0.5</v>
      </c>
      <c r="HO54" s="11">
        <v>0.5</v>
      </c>
      <c r="HP54" s="11">
        <v>0.5</v>
      </c>
      <c r="HQ54" s="11">
        <v>1.5</v>
      </c>
      <c r="HR54" s="11">
        <v>1.5</v>
      </c>
      <c r="HS54" s="11">
        <v>1.5</v>
      </c>
      <c r="HT54" s="11">
        <v>1.5</v>
      </c>
      <c r="HU54" s="11">
        <v>0.5</v>
      </c>
      <c r="HV54" s="11">
        <v>1.5</v>
      </c>
      <c r="HW54" s="11">
        <v>0.5</v>
      </c>
      <c r="HX54" s="11">
        <v>0.5</v>
      </c>
      <c r="HY54" s="11">
        <v>2.5</v>
      </c>
      <c r="HZ54" s="11">
        <v>1.5</v>
      </c>
      <c r="IA54" s="11">
        <v>1.5</v>
      </c>
      <c r="IB54" s="11">
        <v>1.5</v>
      </c>
      <c r="IC54" s="11">
        <v>1.5</v>
      </c>
      <c r="ID54" s="11">
        <v>1</v>
      </c>
      <c r="IE54" s="11">
        <v>2</v>
      </c>
      <c r="IF54" s="11">
        <v>1</v>
      </c>
      <c r="IG54" s="112">
        <v>1</v>
      </c>
      <c r="IH54" s="112">
        <v>1</v>
      </c>
      <c r="II54" s="61">
        <v>2</v>
      </c>
      <c r="IJ54" s="61">
        <v>0.5</v>
      </c>
      <c r="IK54" s="61">
        <v>2.5</v>
      </c>
      <c r="IL54" s="61">
        <v>2.5</v>
      </c>
      <c r="IM54" s="61">
        <v>0</v>
      </c>
      <c r="IN54" s="61">
        <v>0</v>
      </c>
      <c r="IO54" s="61">
        <v>1.5</v>
      </c>
      <c r="IP54" s="61">
        <v>1</v>
      </c>
      <c r="IQ54" s="61">
        <v>2</v>
      </c>
      <c r="IR54" s="348">
        <f>AVERAGE([1]CongestionIndex!$C$156:$D$156)</f>
        <v>2</v>
      </c>
      <c r="IS54" s="61">
        <v>0</v>
      </c>
      <c r="IT54" s="61">
        <v>0</v>
      </c>
      <c r="IU54" s="61">
        <v>0</v>
      </c>
      <c r="IV54" s="61">
        <v>0</v>
      </c>
      <c r="IW54" s="61">
        <v>0</v>
      </c>
      <c r="IX54" s="61">
        <v>0</v>
      </c>
      <c r="IY54" s="61">
        <v>0</v>
      </c>
      <c r="IZ54" s="61">
        <v>5</v>
      </c>
      <c r="JA54" s="61">
        <v>6.5</v>
      </c>
      <c r="JB54" s="61">
        <v>5.5</v>
      </c>
      <c r="JC54" s="61">
        <v>3.5</v>
      </c>
      <c r="JD54" s="61">
        <v>2</v>
      </c>
      <c r="JE54" s="61">
        <v>0</v>
      </c>
      <c r="JF54" s="61">
        <v>0</v>
      </c>
      <c r="JG54" s="61">
        <v>1.5</v>
      </c>
      <c r="JH54" s="61">
        <v>1.5</v>
      </c>
      <c r="JI54" s="61">
        <v>0.5</v>
      </c>
      <c r="JJ54" s="61">
        <v>0</v>
      </c>
      <c r="JK54" s="61">
        <v>1.5</v>
      </c>
      <c r="JL54" s="61">
        <v>1.5</v>
      </c>
      <c r="JM54" s="61">
        <v>1.5</v>
      </c>
      <c r="JN54" s="61">
        <v>1.5</v>
      </c>
      <c r="JO54" s="61">
        <v>1.5</v>
      </c>
      <c r="JP54" s="61">
        <v>0.5</v>
      </c>
      <c r="JQ54" s="61">
        <f>AVERAGE(CongestionIndex!$C$156:$D$156)</f>
        <v>3</v>
      </c>
    </row>
    <row r="55" spans="1:280" s="61" customFormat="1" ht="13.5">
      <c r="A55" s="60" t="s">
        <v>625</v>
      </c>
      <c r="B55" s="59">
        <v>0</v>
      </c>
      <c r="C55" s="59">
        <v>0</v>
      </c>
      <c r="D55" s="59">
        <v>0</v>
      </c>
      <c r="E55" s="59">
        <v>0</v>
      </c>
      <c r="F55" s="59">
        <v>0</v>
      </c>
      <c r="G55" s="59">
        <v>0</v>
      </c>
      <c r="H55" s="59">
        <v>0</v>
      </c>
      <c r="I55" s="59">
        <v>0</v>
      </c>
      <c r="J55" s="59">
        <v>0</v>
      </c>
      <c r="K55" s="59">
        <v>0</v>
      </c>
      <c r="L55" s="59">
        <v>0.5</v>
      </c>
      <c r="M55" s="59">
        <v>0</v>
      </c>
      <c r="N55" s="59">
        <v>0</v>
      </c>
      <c r="O55" s="59">
        <v>0</v>
      </c>
      <c r="P55" s="59">
        <v>0</v>
      </c>
      <c r="Q55" s="59">
        <v>2</v>
      </c>
      <c r="R55" s="59">
        <v>3.5</v>
      </c>
      <c r="S55" s="59">
        <v>3.5</v>
      </c>
      <c r="T55" s="59">
        <v>2.5</v>
      </c>
      <c r="U55" s="59">
        <v>1</v>
      </c>
      <c r="V55" s="59">
        <v>1.5</v>
      </c>
      <c r="W55" s="59">
        <v>0.5</v>
      </c>
      <c r="X55" s="59">
        <v>1</v>
      </c>
      <c r="Y55" s="59">
        <v>0.5</v>
      </c>
      <c r="Z55" s="59">
        <v>1</v>
      </c>
      <c r="AA55" s="59">
        <v>2.5</v>
      </c>
      <c r="AB55" s="59">
        <v>2.5</v>
      </c>
      <c r="AC55" s="59">
        <v>4</v>
      </c>
      <c r="AD55" s="59">
        <v>5</v>
      </c>
      <c r="AE55" s="59">
        <v>4.5</v>
      </c>
      <c r="AF55" s="59">
        <v>1.5</v>
      </c>
      <c r="AG55" s="59">
        <v>1.5</v>
      </c>
      <c r="AH55" s="59">
        <v>0.5</v>
      </c>
      <c r="AI55" s="59">
        <v>2</v>
      </c>
      <c r="AJ55" s="59">
        <v>2</v>
      </c>
      <c r="AK55" s="59">
        <v>3</v>
      </c>
      <c r="AL55" s="59">
        <v>3.5</v>
      </c>
      <c r="AM55" s="59">
        <v>2.5</v>
      </c>
      <c r="AN55" s="59">
        <v>7</v>
      </c>
      <c r="AO55" s="59">
        <v>2.5</v>
      </c>
      <c r="AP55" s="59">
        <v>1.5</v>
      </c>
      <c r="AQ55" s="59">
        <v>2</v>
      </c>
      <c r="AR55" s="59">
        <v>5</v>
      </c>
      <c r="AS55" s="59">
        <v>3</v>
      </c>
      <c r="AT55" s="59">
        <v>2</v>
      </c>
      <c r="AU55" s="59">
        <v>1</v>
      </c>
      <c r="AV55" s="59">
        <v>2.5</v>
      </c>
      <c r="AW55" s="59">
        <v>0.5</v>
      </c>
      <c r="AX55" s="59">
        <v>0.5</v>
      </c>
      <c r="AY55" s="59">
        <v>1</v>
      </c>
      <c r="AZ55" s="59">
        <v>4.5</v>
      </c>
      <c r="BA55" s="59">
        <v>0.5</v>
      </c>
      <c r="BB55" s="11" t="s">
        <v>622</v>
      </c>
      <c r="BC55" s="11">
        <v>2.5</v>
      </c>
      <c r="BD55" s="11">
        <v>0</v>
      </c>
      <c r="BE55" s="11">
        <v>0</v>
      </c>
      <c r="BF55" s="11">
        <v>0</v>
      </c>
      <c r="BG55" s="11">
        <v>0</v>
      </c>
      <c r="BH55" s="11">
        <v>0.5</v>
      </c>
      <c r="BI55" s="11">
        <v>0</v>
      </c>
      <c r="BJ55" s="11">
        <v>0</v>
      </c>
      <c r="BK55" s="11">
        <v>1</v>
      </c>
      <c r="BL55" s="11">
        <v>0</v>
      </c>
      <c r="BM55" s="11">
        <v>0</v>
      </c>
      <c r="BN55" s="11">
        <v>0</v>
      </c>
      <c r="BO55" s="11">
        <v>1.5</v>
      </c>
      <c r="BP55" s="11">
        <v>1</v>
      </c>
      <c r="BQ55" s="11">
        <v>0</v>
      </c>
      <c r="BR55" s="11">
        <v>1</v>
      </c>
      <c r="BS55" s="11">
        <v>1.5</v>
      </c>
      <c r="BT55" s="11">
        <v>3.5</v>
      </c>
      <c r="BU55" s="11">
        <v>1</v>
      </c>
      <c r="BV55" s="11">
        <v>1</v>
      </c>
      <c r="BW55" s="11">
        <v>0.5</v>
      </c>
      <c r="BX55" s="11">
        <v>1.5</v>
      </c>
      <c r="BY55" s="11">
        <v>2</v>
      </c>
      <c r="BZ55" s="11">
        <v>0.5</v>
      </c>
      <c r="CA55" s="11">
        <v>2.5</v>
      </c>
      <c r="CB55" s="11">
        <v>1</v>
      </c>
      <c r="CC55" s="11">
        <v>1</v>
      </c>
      <c r="CD55" s="11">
        <v>1</v>
      </c>
      <c r="CE55" s="11">
        <v>1</v>
      </c>
      <c r="CF55" s="11">
        <v>0.5</v>
      </c>
      <c r="CG55" s="11">
        <v>2.5</v>
      </c>
      <c r="CH55" s="11">
        <v>1</v>
      </c>
      <c r="CI55" s="11">
        <v>0.5</v>
      </c>
      <c r="CJ55" s="11">
        <v>0</v>
      </c>
      <c r="CK55" s="11">
        <v>1.5</v>
      </c>
      <c r="CL55" s="11">
        <v>1.5</v>
      </c>
      <c r="CM55" s="11">
        <v>1.5</v>
      </c>
      <c r="CN55" s="11">
        <v>1</v>
      </c>
      <c r="CO55" s="11">
        <v>2</v>
      </c>
      <c r="CP55" s="11">
        <v>1.5</v>
      </c>
      <c r="CQ55" s="11">
        <v>0</v>
      </c>
      <c r="CR55" s="11">
        <v>0.5</v>
      </c>
      <c r="CS55" s="11">
        <v>1.5</v>
      </c>
      <c r="CT55" s="11">
        <v>4</v>
      </c>
      <c r="CU55" s="11">
        <v>5</v>
      </c>
      <c r="CV55" s="11">
        <v>1.5</v>
      </c>
      <c r="CW55" s="11">
        <v>1</v>
      </c>
      <c r="CX55" s="11">
        <v>1.5</v>
      </c>
      <c r="CY55" s="11">
        <v>1</v>
      </c>
      <c r="CZ55" s="11">
        <v>1.5</v>
      </c>
      <c r="DA55" s="11">
        <v>2</v>
      </c>
      <c r="DB55" s="11">
        <v>2</v>
      </c>
      <c r="DC55" s="11">
        <v>2</v>
      </c>
      <c r="DD55" s="11">
        <v>0.5</v>
      </c>
      <c r="DE55" s="11">
        <v>3.5</v>
      </c>
      <c r="DF55" s="11">
        <v>3.5</v>
      </c>
      <c r="DG55" s="11">
        <v>2.5</v>
      </c>
      <c r="DH55" s="11">
        <v>1.5</v>
      </c>
      <c r="DI55" s="11">
        <v>2</v>
      </c>
      <c r="DJ55" s="11">
        <v>6</v>
      </c>
      <c r="DK55" s="11">
        <v>6.5</v>
      </c>
      <c r="DL55" s="11">
        <v>2.5</v>
      </c>
      <c r="DM55" s="11">
        <v>9</v>
      </c>
      <c r="DN55" s="11">
        <v>0</v>
      </c>
      <c r="DO55" s="11">
        <v>0</v>
      </c>
      <c r="DP55" s="11">
        <v>1</v>
      </c>
      <c r="DQ55" s="11">
        <v>4.5</v>
      </c>
      <c r="DR55" s="11">
        <v>2.5</v>
      </c>
      <c r="DS55" s="11">
        <v>2.5</v>
      </c>
      <c r="DT55" s="11">
        <v>1.5</v>
      </c>
      <c r="DU55" s="11">
        <v>2</v>
      </c>
      <c r="DV55" s="11">
        <v>2.5</v>
      </c>
      <c r="DW55" s="11">
        <v>3</v>
      </c>
      <c r="DX55" s="11">
        <v>4</v>
      </c>
      <c r="DY55" s="11">
        <v>3.5</v>
      </c>
      <c r="DZ55" s="11">
        <v>2</v>
      </c>
      <c r="EA55" s="11">
        <v>5</v>
      </c>
      <c r="EB55" s="11">
        <v>5</v>
      </c>
      <c r="EC55" s="11">
        <v>6</v>
      </c>
      <c r="ED55" s="11">
        <v>0.5</v>
      </c>
      <c r="EE55" s="11">
        <v>0.5</v>
      </c>
      <c r="EF55" s="11">
        <v>1</v>
      </c>
      <c r="EG55" s="11">
        <v>3</v>
      </c>
      <c r="EH55" s="11">
        <v>5</v>
      </c>
      <c r="EI55" s="11">
        <v>4.5</v>
      </c>
      <c r="EJ55" s="11">
        <v>1.5</v>
      </c>
      <c r="EK55" s="11">
        <v>4</v>
      </c>
      <c r="EL55" s="11">
        <v>2.5</v>
      </c>
      <c r="EM55" s="11">
        <v>6</v>
      </c>
      <c r="EN55" s="11">
        <v>2</v>
      </c>
      <c r="EO55" s="11">
        <v>7</v>
      </c>
      <c r="EP55" s="11">
        <v>0.5</v>
      </c>
      <c r="EQ55" s="11">
        <v>1</v>
      </c>
      <c r="ER55" s="11">
        <v>1</v>
      </c>
      <c r="ES55" s="11">
        <v>0.5</v>
      </c>
      <c r="ET55" s="11">
        <v>0.5</v>
      </c>
      <c r="EU55" s="11">
        <v>0.5</v>
      </c>
      <c r="EV55" s="11">
        <v>0.5</v>
      </c>
      <c r="EW55" s="11">
        <v>2</v>
      </c>
      <c r="EX55" s="11">
        <v>2</v>
      </c>
      <c r="EY55" s="11">
        <v>2.5</v>
      </c>
      <c r="EZ55" s="11">
        <v>1.5</v>
      </c>
      <c r="FA55" s="11">
        <v>1.5</v>
      </c>
      <c r="FB55" s="11">
        <v>1.5</v>
      </c>
      <c r="FC55" s="11">
        <v>1.5</v>
      </c>
      <c r="FD55" s="11">
        <v>1.5</v>
      </c>
      <c r="FE55" s="11">
        <v>2</v>
      </c>
      <c r="FF55" s="11">
        <v>2</v>
      </c>
      <c r="FG55" s="11">
        <v>2</v>
      </c>
      <c r="FH55" s="11">
        <v>2</v>
      </c>
      <c r="FI55" s="11">
        <v>2</v>
      </c>
      <c r="FJ55" s="11">
        <v>2</v>
      </c>
      <c r="FK55" s="11">
        <v>2</v>
      </c>
      <c r="FL55" s="11">
        <v>2</v>
      </c>
      <c r="FM55" s="11">
        <v>2.5</v>
      </c>
      <c r="FN55" s="11">
        <v>2.5</v>
      </c>
      <c r="FO55" s="11">
        <v>5</v>
      </c>
      <c r="FP55" s="11">
        <v>5</v>
      </c>
      <c r="FQ55" s="11">
        <v>0</v>
      </c>
      <c r="FR55" s="11">
        <v>1.5</v>
      </c>
      <c r="FS55" s="11">
        <v>1.5</v>
      </c>
      <c r="FT55" s="11">
        <v>1.5</v>
      </c>
      <c r="FU55" s="11">
        <v>2</v>
      </c>
      <c r="FV55" s="11">
        <v>0.5</v>
      </c>
      <c r="FW55" s="11">
        <v>1.5</v>
      </c>
      <c r="FX55" s="11">
        <v>1.5</v>
      </c>
      <c r="FY55" s="11">
        <v>3</v>
      </c>
      <c r="FZ55" s="11">
        <v>2.5</v>
      </c>
      <c r="GA55" s="11">
        <v>3.5</v>
      </c>
      <c r="GB55" s="11">
        <v>3.5</v>
      </c>
      <c r="GC55" s="11">
        <v>1</v>
      </c>
      <c r="GD55" s="11">
        <v>1</v>
      </c>
      <c r="GE55" s="11">
        <v>1</v>
      </c>
      <c r="GF55" s="11">
        <v>1.5</v>
      </c>
      <c r="GG55" s="11">
        <v>1.5</v>
      </c>
      <c r="GH55" s="11">
        <v>1.5</v>
      </c>
      <c r="GI55" s="11">
        <v>1.5</v>
      </c>
      <c r="GJ55" s="11">
        <v>1.5</v>
      </c>
      <c r="GK55" s="11">
        <v>1.5</v>
      </c>
      <c r="GL55" s="11">
        <v>1.5</v>
      </c>
      <c r="GM55" s="11">
        <v>0</v>
      </c>
      <c r="GN55" s="11">
        <v>0</v>
      </c>
      <c r="GO55" s="11">
        <v>0</v>
      </c>
      <c r="GP55" s="11">
        <v>0</v>
      </c>
      <c r="GQ55" s="11">
        <v>0</v>
      </c>
      <c r="GR55" s="11">
        <v>0</v>
      </c>
      <c r="GS55" s="11">
        <v>0</v>
      </c>
      <c r="GT55" s="11">
        <v>0</v>
      </c>
      <c r="GU55" s="11">
        <v>0</v>
      </c>
      <c r="GV55" s="11">
        <v>0</v>
      </c>
      <c r="GW55" s="11">
        <v>0</v>
      </c>
      <c r="GX55" s="11">
        <v>0</v>
      </c>
      <c r="GY55" s="11">
        <v>0</v>
      </c>
      <c r="GZ55" s="11">
        <v>9</v>
      </c>
      <c r="HA55" s="11">
        <v>5</v>
      </c>
      <c r="HB55" s="11">
        <v>5</v>
      </c>
      <c r="HC55" s="11">
        <v>4</v>
      </c>
      <c r="HD55" s="11">
        <v>3.5</v>
      </c>
      <c r="HE55" s="11">
        <v>1</v>
      </c>
      <c r="HF55" s="11">
        <v>3</v>
      </c>
      <c r="HG55" s="11">
        <v>3</v>
      </c>
      <c r="HH55" s="11">
        <v>2.5</v>
      </c>
      <c r="HI55" s="11">
        <v>2.5</v>
      </c>
      <c r="HJ55" s="11">
        <v>2.5</v>
      </c>
      <c r="HK55" s="11">
        <v>1</v>
      </c>
      <c r="HL55" s="11">
        <v>1.5</v>
      </c>
      <c r="HM55" s="11">
        <v>1.5</v>
      </c>
      <c r="HN55" s="11">
        <v>1</v>
      </c>
      <c r="HO55" s="11">
        <v>1</v>
      </c>
      <c r="HP55" s="11">
        <v>1</v>
      </c>
      <c r="HQ55" s="11">
        <v>1</v>
      </c>
      <c r="HR55" s="11">
        <v>1.5</v>
      </c>
      <c r="HS55" s="11">
        <v>1.5</v>
      </c>
      <c r="HT55" s="11">
        <v>0.5</v>
      </c>
      <c r="HU55" s="11">
        <v>1.5</v>
      </c>
      <c r="HV55" s="11">
        <v>1.5</v>
      </c>
      <c r="HW55" s="11">
        <v>0.5</v>
      </c>
      <c r="HX55" s="11">
        <v>1.5</v>
      </c>
      <c r="HY55" s="11">
        <v>0.5</v>
      </c>
      <c r="HZ55" s="11">
        <v>0.5</v>
      </c>
      <c r="IA55" s="11">
        <v>0.5</v>
      </c>
      <c r="IB55" s="11">
        <v>0.5</v>
      </c>
      <c r="IC55" s="11">
        <v>1.5</v>
      </c>
      <c r="ID55" s="11">
        <v>1.5</v>
      </c>
      <c r="IE55" s="11">
        <v>1.5</v>
      </c>
      <c r="IF55" s="11">
        <v>0</v>
      </c>
      <c r="IG55" s="112">
        <v>0</v>
      </c>
      <c r="IH55" s="11">
        <v>0.5</v>
      </c>
      <c r="II55" s="61">
        <v>0</v>
      </c>
      <c r="IJ55" s="61">
        <v>0</v>
      </c>
      <c r="IK55" s="61">
        <v>0</v>
      </c>
      <c r="IL55" s="61">
        <v>2</v>
      </c>
      <c r="IM55" s="61">
        <v>0.5</v>
      </c>
      <c r="IN55" s="61">
        <v>0</v>
      </c>
      <c r="IO55" s="61">
        <v>0</v>
      </c>
      <c r="IP55" s="61">
        <v>0.5</v>
      </c>
      <c r="IQ55" s="61">
        <v>0</v>
      </c>
      <c r="IR55" s="348">
        <f>AVERAGE([1]CongestionIndex!$C$157:$D$157)</f>
        <v>2</v>
      </c>
      <c r="IS55" s="61">
        <v>2</v>
      </c>
      <c r="IT55" s="61">
        <v>1.5</v>
      </c>
      <c r="IU55" s="61">
        <v>1.5</v>
      </c>
      <c r="IV55" s="61">
        <v>1.5</v>
      </c>
      <c r="IW55" s="61">
        <v>1.5</v>
      </c>
      <c r="IX55" s="61">
        <v>1.5</v>
      </c>
      <c r="IY55" s="61">
        <v>1.5</v>
      </c>
      <c r="IZ55" s="61">
        <v>5.5</v>
      </c>
      <c r="JA55" s="61">
        <v>3</v>
      </c>
      <c r="JB55" s="61">
        <v>9</v>
      </c>
      <c r="JC55" s="61">
        <v>3</v>
      </c>
      <c r="JD55" s="61">
        <v>0.5</v>
      </c>
      <c r="JE55" s="61">
        <v>2.5</v>
      </c>
      <c r="JF55" s="61">
        <v>3</v>
      </c>
      <c r="JG55" s="61">
        <v>5.5</v>
      </c>
      <c r="JH55" s="61">
        <v>6.5</v>
      </c>
      <c r="JI55" s="61">
        <v>6</v>
      </c>
      <c r="JJ55" s="61">
        <v>5.5</v>
      </c>
      <c r="JK55" s="61">
        <v>1.5</v>
      </c>
      <c r="JL55" s="61">
        <v>1.5</v>
      </c>
      <c r="JM55" s="61">
        <v>1.5</v>
      </c>
      <c r="JN55" s="61">
        <v>1.5</v>
      </c>
      <c r="JO55" s="61">
        <v>1.5</v>
      </c>
      <c r="JP55" s="61">
        <v>1.5</v>
      </c>
      <c r="JQ55" s="61">
        <f>AVERAGE(CongestionIndex!$C$157:$D$157)</f>
        <v>1.5</v>
      </c>
    </row>
    <row r="56" spans="1:280" s="63" customFormat="1" ht="13.5">
      <c r="A56" s="60"/>
      <c r="IR56" s="351"/>
      <c r="JR56" s="62"/>
    </row>
    <row r="57" spans="1:280" s="63" customFormat="1" ht="13.5">
      <c r="A57" s="58" t="s">
        <v>106</v>
      </c>
      <c r="IR57" s="351"/>
      <c r="JR57" s="62"/>
    </row>
    <row r="58" spans="1:280" s="160" customFormat="1" ht="13.5">
      <c r="A58" s="77" t="s">
        <v>107</v>
      </c>
      <c r="B58" s="317">
        <v>0.5</v>
      </c>
      <c r="C58" s="317">
        <v>0</v>
      </c>
      <c r="D58" s="317">
        <v>0</v>
      </c>
      <c r="E58" s="317">
        <v>0.5</v>
      </c>
      <c r="F58" s="317">
        <v>0</v>
      </c>
      <c r="G58" s="317">
        <v>0</v>
      </c>
      <c r="H58" s="317">
        <v>0.5</v>
      </c>
      <c r="I58" s="317">
        <v>0.5</v>
      </c>
      <c r="J58" s="317">
        <v>0</v>
      </c>
      <c r="K58" s="317">
        <v>1</v>
      </c>
      <c r="L58" s="317">
        <v>0</v>
      </c>
      <c r="M58" s="317">
        <v>0</v>
      </c>
      <c r="N58" s="317">
        <v>0</v>
      </c>
      <c r="O58" s="317">
        <v>7.5</v>
      </c>
      <c r="P58" s="317">
        <v>0</v>
      </c>
      <c r="Q58" s="317">
        <v>0</v>
      </c>
      <c r="R58" s="317">
        <v>1</v>
      </c>
      <c r="S58" s="317">
        <v>0</v>
      </c>
      <c r="T58" s="317">
        <v>0.5</v>
      </c>
      <c r="U58" s="317">
        <v>0</v>
      </c>
      <c r="V58" s="317">
        <v>0.5</v>
      </c>
      <c r="W58" s="317">
        <v>1.5</v>
      </c>
      <c r="X58" s="317">
        <v>0</v>
      </c>
      <c r="Y58" s="317">
        <v>3</v>
      </c>
      <c r="Z58" s="317">
        <v>2.5</v>
      </c>
      <c r="AA58" s="317">
        <v>0</v>
      </c>
      <c r="AB58" s="317">
        <v>0</v>
      </c>
      <c r="AC58" s="317">
        <v>2</v>
      </c>
      <c r="AD58" s="317">
        <v>0.5</v>
      </c>
      <c r="AE58" s="317">
        <v>2</v>
      </c>
      <c r="AF58" s="317">
        <v>3.5</v>
      </c>
      <c r="AG58" s="317">
        <v>3.5</v>
      </c>
      <c r="AH58" s="317">
        <v>0</v>
      </c>
      <c r="AI58" s="317">
        <v>0</v>
      </c>
      <c r="AJ58" s="317">
        <v>0.5</v>
      </c>
      <c r="AK58" s="317">
        <v>0.5</v>
      </c>
      <c r="AL58" s="317">
        <v>5</v>
      </c>
      <c r="AM58" s="317">
        <v>0</v>
      </c>
      <c r="AN58" s="317">
        <v>2.5</v>
      </c>
      <c r="AO58" s="317">
        <v>2.5</v>
      </c>
      <c r="AP58" s="317">
        <v>0</v>
      </c>
      <c r="AQ58" s="317">
        <v>3.5</v>
      </c>
      <c r="AR58" s="317">
        <v>0</v>
      </c>
      <c r="AS58" s="317">
        <v>1</v>
      </c>
      <c r="AT58" s="317">
        <v>1</v>
      </c>
      <c r="AU58" s="317">
        <v>1</v>
      </c>
      <c r="AV58" s="317">
        <v>2</v>
      </c>
      <c r="AW58" s="317">
        <v>3.5</v>
      </c>
      <c r="AX58" s="317">
        <v>5.5</v>
      </c>
      <c r="AY58" s="317">
        <v>0.5</v>
      </c>
      <c r="AZ58" s="317">
        <v>0</v>
      </c>
      <c r="BA58" s="317">
        <v>0</v>
      </c>
      <c r="BB58" s="317">
        <v>0</v>
      </c>
      <c r="BC58" s="317">
        <v>0</v>
      </c>
      <c r="BD58" s="317">
        <v>0</v>
      </c>
      <c r="BE58" s="317">
        <v>0</v>
      </c>
      <c r="BF58" s="317">
        <v>0</v>
      </c>
      <c r="BG58" s="317">
        <v>0</v>
      </c>
      <c r="BH58" s="317">
        <v>0</v>
      </c>
      <c r="BI58" s="317">
        <v>0</v>
      </c>
      <c r="BJ58" s="317">
        <v>0</v>
      </c>
      <c r="BK58" s="317">
        <v>0.5</v>
      </c>
      <c r="BL58" s="317">
        <v>0</v>
      </c>
      <c r="BM58" s="317">
        <v>0</v>
      </c>
      <c r="BN58" s="317">
        <v>3.5</v>
      </c>
      <c r="BO58" s="317">
        <v>0</v>
      </c>
      <c r="BP58" s="317">
        <v>0</v>
      </c>
      <c r="BQ58" s="317">
        <v>0.5</v>
      </c>
      <c r="BR58" s="317">
        <v>0</v>
      </c>
      <c r="BS58" s="317">
        <v>0</v>
      </c>
      <c r="BT58" s="317">
        <v>0</v>
      </c>
      <c r="BU58" s="317">
        <v>0</v>
      </c>
      <c r="BV58" s="317">
        <v>0</v>
      </c>
      <c r="BW58" s="317">
        <v>0</v>
      </c>
      <c r="BX58" s="317">
        <v>0</v>
      </c>
      <c r="BY58" s="317">
        <v>0</v>
      </c>
      <c r="BZ58" s="317">
        <v>0</v>
      </c>
      <c r="CA58" s="317">
        <v>0</v>
      </c>
      <c r="CB58" s="317">
        <v>0</v>
      </c>
      <c r="CC58" s="317">
        <v>0</v>
      </c>
      <c r="CD58" s="317">
        <v>0</v>
      </c>
      <c r="CE58" s="317">
        <v>0</v>
      </c>
      <c r="CF58" s="317">
        <v>0</v>
      </c>
      <c r="CG58" s="317">
        <v>0</v>
      </c>
      <c r="CH58" s="317">
        <v>0</v>
      </c>
      <c r="CI58" s="317">
        <v>0</v>
      </c>
      <c r="CJ58" s="317">
        <v>0</v>
      </c>
      <c r="CK58" s="317">
        <v>0</v>
      </c>
      <c r="CL58" s="317">
        <v>0</v>
      </c>
      <c r="CM58" s="317">
        <v>0</v>
      </c>
      <c r="CN58" s="317">
        <v>0</v>
      </c>
      <c r="CO58" s="317">
        <v>0</v>
      </c>
      <c r="CP58" s="317">
        <v>0</v>
      </c>
      <c r="CQ58" s="317">
        <v>0</v>
      </c>
      <c r="CR58" s="317">
        <v>0</v>
      </c>
      <c r="CS58" s="317">
        <v>0</v>
      </c>
      <c r="CT58" s="317">
        <v>0</v>
      </c>
      <c r="CU58" s="317">
        <v>0</v>
      </c>
      <c r="CV58" s="317">
        <v>0</v>
      </c>
      <c r="CW58" s="317">
        <v>0</v>
      </c>
      <c r="CX58" s="317">
        <v>0</v>
      </c>
      <c r="CY58" s="317">
        <v>0</v>
      </c>
      <c r="CZ58" s="317">
        <v>0</v>
      </c>
      <c r="DA58" s="317">
        <v>0</v>
      </c>
      <c r="DB58" s="317">
        <v>0</v>
      </c>
      <c r="DC58" s="317">
        <v>0</v>
      </c>
      <c r="DD58" s="317">
        <v>0</v>
      </c>
      <c r="DE58" s="317">
        <v>0</v>
      </c>
      <c r="DF58" s="317">
        <v>0</v>
      </c>
      <c r="DG58" s="317">
        <v>0</v>
      </c>
      <c r="DH58" s="317">
        <v>0</v>
      </c>
      <c r="DI58" s="317">
        <v>0</v>
      </c>
      <c r="DJ58" s="317">
        <v>0</v>
      </c>
      <c r="DK58" s="317">
        <v>0</v>
      </c>
      <c r="DL58" s="317">
        <v>0</v>
      </c>
      <c r="DM58" s="317">
        <v>0</v>
      </c>
      <c r="DN58" s="317">
        <v>0</v>
      </c>
      <c r="DO58" s="317">
        <v>0</v>
      </c>
      <c r="DP58" s="317">
        <v>0</v>
      </c>
      <c r="DQ58" s="317">
        <v>0</v>
      </c>
      <c r="DR58" s="317">
        <v>0</v>
      </c>
      <c r="DS58" s="317">
        <v>0</v>
      </c>
      <c r="DT58" s="317">
        <v>0.5</v>
      </c>
      <c r="DU58" s="317">
        <v>1</v>
      </c>
      <c r="DV58" s="317">
        <v>1.5</v>
      </c>
      <c r="DW58" s="317">
        <v>1.5</v>
      </c>
      <c r="DX58" s="317">
        <v>1.5</v>
      </c>
      <c r="DY58" s="317">
        <v>1.5</v>
      </c>
      <c r="DZ58" s="317">
        <v>2</v>
      </c>
      <c r="EA58" s="317">
        <v>2.5</v>
      </c>
      <c r="EB58" s="317">
        <v>5.5</v>
      </c>
      <c r="EC58" s="317">
        <v>5.5</v>
      </c>
      <c r="ED58" s="317">
        <v>4.5</v>
      </c>
      <c r="EE58" s="317">
        <v>5.5</v>
      </c>
      <c r="EF58" s="317">
        <v>5</v>
      </c>
      <c r="EG58" s="317">
        <v>3.5</v>
      </c>
      <c r="EH58" s="317">
        <v>3.5</v>
      </c>
      <c r="EI58" s="317">
        <v>4</v>
      </c>
      <c r="EJ58" s="317">
        <v>4</v>
      </c>
      <c r="EK58" s="317">
        <v>2.5</v>
      </c>
      <c r="EL58" s="317">
        <v>2.5</v>
      </c>
      <c r="EM58" s="317">
        <v>3</v>
      </c>
      <c r="EN58" s="317">
        <v>4</v>
      </c>
      <c r="EO58" s="317">
        <v>3.5</v>
      </c>
      <c r="EP58" s="317">
        <v>3.5</v>
      </c>
      <c r="EQ58" s="317">
        <v>5</v>
      </c>
      <c r="ER58" s="317">
        <v>4.5</v>
      </c>
      <c r="ES58" s="317">
        <v>4.5</v>
      </c>
      <c r="ET58" s="317">
        <v>5</v>
      </c>
      <c r="EU58" s="317">
        <v>5.5</v>
      </c>
      <c r="EV58" s="317">
        <v>4</v>
      </c>
      <c r="EW58" s="317">
        <v>4</v>
      </c>
      <c r="EX58" s="317">
        <v>3.5</v>
      </c>
      <c r="EY58" s="317">
        <v>3.5</v>
      </c>
      <c r="EZ58" s="317">
        <v>3.5</v>
      </c>
      <c r="FA58" s="317">
        <v>4.5</v>
      </c>
      <c r="FB58" s="317">
        <v>4.5</v>
      </c>
      <c r="FC58" s="317">
        <v>4.5</v>
      </c>
      <c r="FD58" s="317">
        <v>4.5</v>
      </c>
      <c r="FE58" s="317">
        <v>1.5</v>
      </c>
      <c r="FF58" s="317">
        <v>2</v>
      </c>
      <c r="FG58" s="317">
        <v>2</v>
      </c>
      <c r="FH58" s="317">
        <v>2</v>
      </c>
      <c r="FI58" s="317">
        <v>2.5</v>
      </c>
      <c r="FJ58" s="317">
        <v>2.5</v>
      </c>
      <c r="FK58" s="317">
        <v>3.5</v>
      </c>
      <c r="FL58" s="317">
        <v>3</v>
      </c>
      <c r="FM58" s="317">
        <v>3</v>
      </c>
      <c r="FN58" s="317">
        <v>5</v>
      </c>
      <c r="FO58" s="317">
        <v>5</v>
      </c>
      <c r="FP58" s="317">
        <v>5</v>
      </c>
      <c r="FQ58" s="317">
        <v>0</v>
      </c>
      <c r="FR58" s="317">
        <v>1.5</v>
      </c>
      <c r="FS58" s="317">
        <v>3</v>
      </c>
      <c r="FT58" s="317">
        <v>6</v>
      </c>
      <c r="FU58" s="317">
        <v>5</v>
      </c>
      <c r="FV58" s="317">
        <v>6</v>
      </c>
      <c r="FW58" s="317">
        <v>7</v>
      </c>
      <c r="FX58" s="317">
        <v>7</v>
      </c>
      <c r="FY58" s="317">
        <v>4</v>
      </c>
      <c r="FZ58" s="317">
        <v>4</v>
      </c>
      <c r="GA58" s="317">
        <v>3</v>
      </c>
      <c r="GB58" s="317">
        <v>4</v>
      </c>
      <c r="GC58" s="317">
        <v>3</v>
      </c>
      <c r="GD58" s="317">
        <v>5</v>
      </c>
      <c r="GE58" s="317">
        <v>5</v>
      </c>
      <c r="GF58" s="317">
        <v>4.5</v>
      </c>
      <c r="GG58" s="317">
        <v>4</v>
      </c>
      <c r="GH58" s="317">
        <v>4</v>
      </c>
      <c r="GI58" s="317">
        <v>3</v>
      </c>
      <c r="GJ58" s="317">
        <v>3</v>
      </c>
      <c r="GK58" s="317">
        <v>3</v>
      </c>
      <c r="GL58" s="317">
        <v>3</v>
      </c>
      <c r="GM58" s="317">
        <v>3</v>
      </c>
      <c r="GN58" s="317">
        <v>3</v>
      </c>
      <c r="GO58" s="317">
        <v>3</v>
      </c>
      <c r="GP58" s="317">
        <v>3</v>
      </c>
      <c r="GQ58" s="317">
        <v>3</v>
      </c>
      <c r="GR58" s="317">
        <v>3</v>
      </c>
      <c r="GS58" s="317">
        <v>3</v>
      </c>
      <c r="GT58" s="317">
        <v>3</v>
      </c>
      <c r="GU58" s="317">
        <v>3</v>
      </c>
      <c r="GV58" s="317">
        <v>3</v>
      </c>
      <c r="GW58" s="317">
        <v>3</v>
      </c>
      <c r="GX58" s="317">
        <v>3</v>
      </c>
      <c r="GY58" s="317">
        <v>3</v>
      </c>
      <c r="GZ58" s="317">
        <v>3</v>
      </c>
      <c r="HA58" s="317">
        <v>3</v>
      </c>
      <c r="HB58" s="317">
        <v>3</v>
      </c>
      <c r="HC58" s="317">
        <v>3</v>
      </c>
      <c r="HD58" s="317">
        <v>3</v>
      </c>
      <c r="HE58" s="317">
        <v>3</v>
      </c>
      <c r="HF58" s="317">
        <v>2.5</v>
      </c>
      <c r="HG58" s="317">
        <v>2.5</v>
      </c>
      <c r="HH58" s="317">
        <v>2.5</v>
      </c>
      <c r="HI58" s="317">
        <v>2.5</v>
      </c>
      <c r="HJ58" s="317">
        <v>0.5</v>
      </c>
      <c r="HK58" s="317">
        <v>0.5</v>
      </c>
      <c r="HL58" s="317">
        <v>0.5</v>
      </c>
      <c r="HM58" s="317">
        <v>0.5</v>
      </c>
      <c r="HN58" s="317">
        <v>0.5</v>
      </c>
      <c r="HO58" s="317">
        <v>0.5</v>
      </c>
      <c r="HP58" s="317">
        <v>0.5</v>
      </c>
      <c r="HQ58" s="317">
        <v>0.5</v>
      </c>
      <c r="HR58" s="317">
        <v>0.5</v>
      </c>
      <c r="HS58" s="317">
        <v>0.5</v>
      </c>
      <c r="HT58" s="317">
        <v>0.5</v>
      </c>
      <c r="HU58" s="317">
        <v>0.5</v>
      </c>
      <c r="HV58" s="317">
        <v>0.5</v>
      </c>
      <c r="HW58" s="317">
        <v>0.5</v>
      </c>
      <c r="HX58" s="317">
        <v>0.5</v>
      </c>
      <c r="HY58" s="317">
        <v>0.5</v>
      </c>
      <c r="HZ58" s="317">
        <v>0.5</v>
      </c>
      <c r="IA58" s="317">
        <v>0.5</v>
      </c>
      <c r="IB58" s="317">
        <v>0.5</v>
      </c>
      <c r="IC58" s="317">
        <v>0.5</v>
      </c>
      <c r="ID58" s="317">
        <v>0.5</v>
      </c>
      <c r="IE58" s="317">
        <v>0.5</v>
      </c>
      <c r="IF58" s="317">
        <v>0.5</v>
      </c>
      <c r="IG58" s="317">
        <v>7</v>
      </c>
      <c r="IH58" s="317">
        <v>0</v>
      </c>
      <c r="II58" s="160">
        <v>0</v>
      </c>
      <c r="IJ58" s="160">
        <v>0</v>
      </c>
      <c r="IK58" s="160">
        <v>0</v>
      </c>
      <c r="IL58" s="160">
        <v>0</v>
      </c>
      <c r="IM58" s="160">
        <v>0</v>
      </c>
      <c r="IN58" s="160">
        <v>0</v>
      </c>
      <c r="IO58" s="160">
        <v>0</v>
      </c>
      <c r="IP58" s="160">
        <v>0</v>
      </c>
      <c r="IQ58" s="160">
        <v>0</v>
      </c>
      <c r="IR58" s="349">
        <f>AVERAGE([1]CongestionIndex!$C$160:$D$160)</f>
        <v>0</v>
      </c>
      <c r="IS58" s="160">
        <v>0</v>
      </c>
      <c r="IT58" s="160">
        <v>0</v>
      </c>
      <c r="IU58" s="160">
        <v>0</v>
      </c>
      <c r="IV58" s="160">
        <v>0</v>
      </c>
      <c r="IW58" s="160">
        <v>0</v>
      </c>
      <c r="IX58" s="160">
        <v>0</v>
      </c>
      <c r="IY58" s="160">
        <v>0</v>
      </c>
      <c r="IZ58" s="160">
        <v>0</v>
      </c>
      <c r="JA58" s="160">
        <v>0</v>
      </c>
      <c r="JB58" s="160">
        <v>0</v>
      </c>
      <c r="JC58" s="160">
        <v>0</v>
      </c>
      <c r="JD58" s="160">
        <v>0</v>
      </c>
      <c r="JE58" s="160">
        <v>0</v>
      </c>
      <c r="JF58" s="160">
        <v>0</v>
      </c>
      <c r="JG58" s="160">
        <v>0</v>
      </c>
      <c r="JH58" s="160">
        <v>0</v>
      </c>
      <c r="JI58" s="160">
        <v>0</v>
      </c>
      <c r="JJ58" s="160">
        <v>0</v>
      </c>
      <c r="JK58" s="160">
        <v>0</v>
      </c>
      <c r="JL58" s="160">
        <v>0</v>
      </c>
      <c r="JM58" s="160">
        <v>0</v>
      </c>
      <c r="JN58" s="160">
        <v>0</v>
      </c>
      <c r="JO58" s="160">
        <v>0</v>
      </c>
      <c r="JP58" s="160">
        <v>0</v>
      </c>
      <c r="JQ58" s="160">
        <f>AVERAGE(CongestionIndex!$C$160:$D$160)</f>
        <v>0</v>
      </c>
    </row>
    <row r="59" spans="1:280" s="322" customFormat="1" ht="15">
      <c r="A59" s="320" t="s">
        <v>108</v>
      </c>
      <c r="B59" s="321">
        <v>0</v>
      </c>
      <c r="C59" s="321">
        <v>0</v>
      </c>
      <c r="D59" s="321">
        <v>0</v>
      </c>
      <c r="E59" s="321">
        <v>0</v>
      </c>
      <c r="F59" s="321">
        <v>0</v>
      </c>
      <c r="G59" s="321">
        <v>0</v>
      </c>
      <c r="H59" s="321">
        <v>0</v>
      </c>
      <c r="I59" s="321">
        <v>0</v>
      </c>
      <c r="J59" s="321">
        <v>0</v>
      </c>
      <c r="K59" s="321">
        <v>0.5</v>
      </c>
      <c r="L59" s="321">
        <v>0</v>
      </c>
      <c r="M59" s="321">
        <v>0</v>
      </c>
      <c r="N59" s="321">
        <v>0</v>
      </c>
      <c r="O59" s="321">
        <v>1.5</v>
      </c>
      <c r="P59" s="321">
        <v>1</v>
      </c>
      <c r="Q59" s="321">
        <v>0.5</v>
      </c>
      <c r="R59" s="321">
        <v>0</v>
      </c>
      <c r="S59" s="321">
        <v>0</v>
      </c>
      <c r="T59" s="321">
        <v>0</v>
      </c>
      <c r="U59" s="321">
        <v>0.5</v>
      </c>
      <c r="V59" s="321">
        <v>2</v>
      </c>
      <c r="W59" s="321">
        <v>1</v>
      </c>
      <c r="X59" s="321">
        <v>0.5</v>
      </c>
      <c r="Y59" s="321">
        <v>0</v>
      </c>
      <c r="Z59" s="321">
        <v>2.5</v>
      </c>
      <c r="AA59" s="321">
        <v>0</v>
      </c>
      <c r="AB59" s="321">
        <v>0</v>
      </c>
      <c r="AC59" s="321">
        <v>0.5</v>
      </c>
      <c r="AD59" s="321">
        <v>2</v>
      </c>
      <c r="AE59" s="321">
        <v>3.5</v>
      </c>
      <c r="AF59" s="321">
        <v>1</v>
      </c>
      <c r="AG59" s="321">
        <v>0.5</v>
      </c>
      <c r="AH59" s="321">
        <v>0.5</v>
      </c>
      <c r="AI59" s="321">
        <v>2.5</v>
      </c>
      <c r="AJ59" s="321">
        <v>1.5</v>
      </c>
      <c r="AK59" s="321">
        <v>1</v>
      </c>
      <c r="AL59" s="321">
        <v>0</v>
      </c>
      <c r="AM59" s="321">
        <v>1.5</v>
      </c>
      <c r="AN59" s="321">
        <v>0.5</v>
      </c>
      <c r="AO59" s="321">
        <v>1</v>
      </c>
      <c r="AP59" s="321">
        <v>0</v>
      </c>
      <c r="AQ59" s="321">
        <v>0.5</v>
      </c>
      <c r="AR59" s="321">
        <v>1.5</v>
      </c>
      <c r="AS59" s="321">
        <v>1.5</v>
      </c>
      <c r="AT59" s="321">
        <v>3</v>
      </c>
      <c r="AU59" s="321">
        <v>3</v>
      </c>
      <c r="AV59" s="321">
        <v>2.5</v>
      </c>
      <c r="AW59" s="321">
        <v>4.5</v>
      </c>
      <c r="AX59" s="321">
        <v>5</v>
      </c>
      <c r="AY59" s="321">
        <v>1</v>
      </c>
      <c r="AZ59" s="321">
        <v>0.5</v>
      </c>
      <c r="BA59" s="321">
        <v>0</v>
      </c>
      <c r="BB59" s="321">
        <v>0</v>
      </c>
      <c r="BC59" s="321">
        <v>0</v>
      </c>
      <c r="BD59" s="321">
        <v>0</v>
      </c>
      <c r="BE59" s="321">
        <v>2</v>
      </c>
      <c r="BF59" s="321">
        <v>0</v>
      </c>
      <c r="BG59" s="321">
        <v>0</v>
      </c>
      <c r="BH59" s="321">
        <v>0</v>
      </c>
      <c r="BI59" s="321">
        <v>0</v>
      </c>
      <c r="BJ59" s="321">
        <v>1</v>
      </c>
      <c r="BK59" s="321">
        <v>0</v>
      </c>
      <c r="BL59" s="321">
        <v>0</v>
      </c>
      <c r="BM59" s="321">
        <v>5.5</v>
      </c>
      <c r="BN59" s="321">
        <v>4.5</v>
      </c>
      <c r="BO59" s="321">
        <v>1.5</v>
      </c>
      <c r="BP59" s="321">
        <v>0.5</v>
      </c>
      <c r="BQ59" s="321">
        <v>1</v>
      </c>
      <c r="BR59" s="321">
        <v>0</v>
      </c>
      <c r="BS59" s="321">
        <v>0</v>
      </c>
      <c r="BT59" s="321">
        <v>0</v>
      </c>
      <c r="BU59" s="321">
        <v>0</v>
      </c>
      <c r="BV59" s="321">
        <v>0</v>
      </c>
      <c r="BW59" s="321">
        <v>0</v>
      </c>
      <c r="BX59" s="321">
        <v>0</v>
      </c>
      <c r="BY59" s="321">
        <v>2</v>
      </c>
      <c r="BZ59" s="321">
        <v>0</v>
      </c>
      <c r="CA59" s="321">
        <v>0</v>
      </c>
      <c r="CB59" s="321">
        <v>0</v>
      </c>
      <c r="CC59" s="321">
        <v>0</v>
      </c>
      <c r="CD59" s="321">
        <v>0</v>
      </c>
      <c r="CE59" s="321">
        <v>0</v>
      </c>
      <c r="CF59" s="321">
        <v>0</v>
      </c>
      <c r="CG59" s="321">
        <v>0</v>
      </c>
      <c r="CH59" s="321">
        <v>0</v>
      </c>
      <c r="CI59" s="321">
        <v>0</v>
      </c>
      <c r="CJ59" s="321">
        <v>0</v>
      </c>
      <c r="CK59" s="321">
        <v>0</v>
      </c>
      <c r="CL59" s="321">
        <v>0</v>
      </c>
      <c r="CM59" s="321">
        <v>0</v>
      </c>
      <c r="CN59" s="321">
        <v>0</v>
      </c>
      <c r="CO59" s="321">
        <v>0</v>
      </c>
      <c r="CP59" s="321">
        <v>0</v>
      </c>
      <c r="CQ59" s="321">
        <v>0</v>
      </c>
      <c r="CR59" s="321">
        <v>0</v>
      </c>
      <c r="CS59" s="321">
        <v>0</v>
      </c>
      <c r="CT59" s="321">
        <v>0</v>
      </c>
      <c r="CU59" s="321">
        <v>0</v>
      </c>
      <c r="CV59" s="321">
        <v>0</v>
      </c>
      <c r="CW59" s="321">
        <v>0</v>
      </c>
      <c r="CX59" s="321">
        <v>0</v>
      </c>
      <c r="CY59" s="321">
        <v>0</v>
      </c>
      <c r="CZ59" s="321">
        <v>0</v>
      </c>
      <c r="DA59" s="321">
        <v>0</v>
      </c>
      <c r="DB59" s="321">
        <v>0</v>
      </c>
      <c r="DC59" s="321">
        <v>0</v>
      </c>
      <c r="DD59" s="321">
        <v>0</v>
      </c>
      <c r="DE59" s="321">
        <v>0</v>
      </c>
      <c r="DF59" s="321">
        <v>0</v>
      </c>
      <c r="DG59" s="321">
        <v>0</v>
      </c>
      <c r="DH59" s="321">
        <v>0</v>
      </c>
      <c r="DI59" s="321">
        <v>0</v>
      </c>
      <c r="DJ59" s="321">
        <v>0</v>
      </c>
      <c r="DK59" s="321">
        <v>0</v>
      </c>
      <c r="DL59" s="321">
        <v>0</v>
      </c>
      <c r="DM59" s="321">
        <v>0</v>
      </c>
      <c r="DN59" s="321">
        <v>0</v>
      </c>
      <c r="DO59" s="321">
        <v>0</v>
      </c>
      <c r="DP59" s="321">
        <v>0</v>
      </c>
      <c r="DQ59" s="321">
        <v>0</v>
      </c>
      <c r="DR59" s="321">
        <v>0</v>
      </c>
      <c r="DS59" s="321">
        <v>0</v>
      </c>
      <c r="DT59" s="321">
        <v>0.5</v>
      </c>
      <c r="DU59" s="321">
        <v>1</v>
      </c>
      <c r="DV59" s="321">
        <v>1</v>
      </c>
      <c r="DW59" s="321">
        <v>1</v>
      </c>
      <c r="DX59" s="321">
        <v>1</v>
      </c>
      <c r="DY59" s="321">
        <v>1</v>
      </c>
      <c r="DZ59" s="321">
        <v>2.5</v>
      </c>
      <c r="EA59" s="321">
        <v>5</v>
      </c>
      <c r="EB59" s="321">
        <v>3.5</v>
      </c>
      <c r="EC59" s="321">
        <v>2.5</v>
      </c>
      <c r="ED59" s="321">
        <v>2.5</v>
      </c>
      <c r="EE59" s="321">
        <v>3</v>
      </c>
      <c r="EF59" s="321">
        <v>4</v>
      </c>
      <c r="EG59" s="321">
        <v>4.5</v>
      </c>
      <c r="EH59" s="321">
        <v>4.5</v>
      </c>
      <c r="EI59" s="321">
        <v>2.5</v>
      </c>
      <c r="EJ59" s="321">
        <v>3.5</v>
      </c>
      <c r="EK59" s="321">
        <v>5</v>
      </c>
      <c r="EL59" s="321">
        <v>5</v>
      </c>
      <c r="EM59" s="321">
        <v>5.5</v>
      </c>
      <c r="EN59" s="321">
        <v>5</v>
      </c>
      <c r="EO59" s="321">
        <v>5.5</v>
      </c>
      <c r="EP59" s="321">
        <v>5.5</v>
      </c>
      <c r="EQ59" s="321">
        <v>4.5</v>
      </c>
      <c r="ER59" s="321">
        <v>5</v>
      </c>
      <c r="ES59" s="321">
        <v>5</v>
      </c>
      <c r="ET59" s="321">
        <v>5.5</v>
      </c>
      <c r="EU59" s="321">
        <v>5</v>
      </c>
      <c r="EV59" s="321">
        <v>3</v>
      </c>
      <c r="EW59" s="321">
        <v>3</v>
      </c>
      <c r="EX59" s="321">
        <v>2</v>
      </c>
      <c r="EY59" s="321">
        <v>2</v>
      </c>
      <c r="EZ59" s="321">
        <v>3</v>
      </c>
      <c r="FA59" s="321">
        <v>4</v>
      </c>
      <c r="FB59" s="321">
        <v>4</v>
      </c>
      <c r="FC59" s="321">
        <v>4</v>
      </c>
      <c r="FD59" s="321">
        <v>4</v>
      </c>
      <c r="FE59" s="321">
        <v>1.5</v>
      </c>
      <c r="FF59" s="321">
        <v>2</v>
      </c>
      <c r="FG59" s="321">
        <v>2</v>
      </c>
      <c r="FH59" s="321">
        <v>2</v>
      </c>
      <c r="FI59" s="321">
        <v>1.5</v>
      </c>
      <c r="FJ59" s="321">
        <v>2.5</v>
      </c>
      <c r="FK59" s="321">
        <v>2</v>
      </c>
      <c r="FL59" s="321">
        <v>1.5</v>
      </c>
      <c r="FM59" s="321">
        <v>1.5</v>
      </c>
      <c r="FN59" s="321">
        <v>1.5</v>
      </c>
      <c r="FO59" s="321">
        <v>1.5</v>
      </c>
      <c r="FP59" s="321">
        <v>1.5</v>
      </c>
      <c r="FQ59" s="321">
        <v>0</v>
      </c>
      <c r="FR59" s="321">
        <v>1.5</v>
      </c>
      <c r="FS59" s="321">
        <v>2</v>
      </c>
      <c r="FT59" s="321">
        <v>3</v>
      </c>
      <c r="FU59" s="321">
        <v>2.5</v>
      </c>
      <c r="FV59" s="321">
        <v>2.5</v>
      </c>
      <c r="FW59" s="321">
        <v>3.5</v>
      </c>
      <c r="FX59" s="321">
        <v>3</v>
      </c>
      <c r="FY59" s="321">
        <v>4</v>
      </c>
      <c r="FZ59" s="321">
        <v>4</v>
      </c>
      <c r="GA59" s="321">
        <v>5</v>
      </c>
      <c r="GB59" s="321">
        <v>5</v>
      </c>
      <c r="GC59" s="321">
        <v>3</v>
      </c>
      <c r="GD59" s="321">
        <v>3</v>
      </c>
      <c r="GE59" s="321">
        <v>5</v>
      </c>
      <c r="GF59" s="321">
        <v>4.5</v>
      </c>
      <c r="GG59" s="321">
        <v>4</v>
      </c>
      <c r="GH59" s="321">
        <v>4</v>
      </c>
      <c r="GI59" s="321">
        <v>2</v>
      </c>
      <c r="GJ59" s="321">
        <v>2</v>
      </c>
      <c r="GK59" s="321">
        <v>2</v>
      </c>
      <c r="GL59" s="321">
        <v>2</v>
      </c>
      <c r="GM59" s="321">
        <v>2</v>
      </c>
      <c r="GN59" s="321">
        <v>2</v>
      </c>
      <c r="GO59" s="321">
        <v>2</v>
      </c>
      <c r="GP59" s="321">
        <v>2</v>
      </c>
      <c r="GQ59" s="321">
        <v>2</v>
      </c>
      <c r="GR59" s="321">
        <v>2</v>
      </c>
      <c r="GS59" s="321">
        <v>2</v>
      </c>
      <c r="GT59" s="321">
        <v>2</v>
      </c>
      <c r="GU59" s="321">
        <v>2</v>
      </c>
      <c r="GV59" s="321">
        <v>2</v>
      </c>
      <c r="GW59" s="321">
        <v>2</v>
      </c>
      <c r="GX59" s="321">
        <v>2</v>
      </c>
      <c r="GY59" s="321">
        <v>2</v>
      </c>
      <c r="GZ59" s="321">
        <v>2</v>
      </c>
      <c r="HA59" s="321">
        <v>2</v>
      </c>
      <c r="HB59" s="321">
        <v>2</v>
      </c>
      <c r="HC59" s="321">
        <v>2</v>
      </c>
      <c r="HD59" s="321">
        <v>2</v>
      </c>
      <c r="HE59" s="321">
        <v>2</v>
      </c>
      <c r="HF59" s="321">
        <v>1.5</v>
      </c>
      <c r="HG59" s="321">
        <v>1.5</v>
      </c>
      <c r="HH59" s="321">
        <v>1.5</v>
      </c>
      <c r="HI59" s="321">
        <v>1.5</v>
      </c>
      <c r="HJ59" s="321">
        <v>0.5</v>
      </c>
      <c r="HK59" s="321">
        <v>0.5</v>
      </c>
      <c r="HL59" s="321">
        <v>0.5</v>
      </c>
      <c r="HM59" s="321">
        <v>0.5</v>
      </c>
      <c r="HN59" s="321">
        <v>0.5</v>
      </c>
      <c r="HO59" s="321">
        <v>0.5</v>
      </c>
      <c r="HP59" s="321">
        <v>0.5</v>
      </c>
      <c r="HQ59" s="321">
        <v>0.5</v>
      </c>
      <c r="HR59" s="321">
        <v>0.5</v>
      </c>
      <c r="HS59" s="321">
        <v>0.5</v>
      </c>
      <c r="HT59" s="321">
        <v>0.5</v>
      </c>
      <c r="HU59" s="321">
        <v>0.5</v>
      </c>
      <c r="HV59" s="321">
        <v>0.5</v>
      </c>
      <c r="HW59" s="321">
        <v>0.5</v>
      </c>
      <c r="HX59" s="321">
        <v>0.5</v>
      </c>
      <c r="HY59" s="321">
        <v>0.5</v>
      </c>
      <c r="HZ59" s="321">
        <v>0.5</v>
      </c>
      <c r="IA59" s="321">
        <v>0.5</v>
      </c>
      <c r="IB59" s="321">
        <v>0.5</v>
      </c>
      <c r="IC59" s="321">
        <v>1</v>
      </c>
      <c r="ID59" s="321">
        <v>1.5</v>
      </c>
      <c r="IE59" s="321">
        <v>1.5</v>
      </c>
      <c r="IF59" s="321">
        <v>1</v>
      </c>
      <c r="IG59" s="321">
        <v>0</v>
      </c>
      <c r="IH59" s="321">
        <v>0</v>
      </c>
      <c r="II59" s="309">
        <v>0</v>
      </c>
      <c r="IJ59" s="309">
        <v>0</v>
      </c>
      <c r="IK59" s="309">
        <v>0</v>
      </c>
      <c r="IL59" s="309">
        <v>0</v>
      </c>
      <c r="IM59" s="309">
        <v>0</v>
      </c>
      <c r="IN59" s="309">
        <v>0</v>
      </c>
      <c r="IO59" s="309">
        <v>0</v>
      </c>
      <c r="IP59" s="309">
        <v>0</v>
      </c>
      <c r="IQ59" s="309">
        <v>0</v>
      </c>
      <c r="IR59" s="350">
        <f>AVERAGE([1]CongestionIndex!$C$161:$D$161)</f>
        <v>2.5</v>
      </c>
      <c r="IS59" s="309">
        <v>0</v>
      </c>
      <c r="IT59" s="309">
        <v>2.5</v>
      </c>
      <c r="IU59" s="309">
        <v>0</v>
      </c>
      <c r="IV59" s="309">
        <v>0</v>
      </c>
      <c r="IW59" s="309">
        <v>0</v>
      </c>
      <c r="IX59" s="309">
        <v>0</v>
      </c>
      <c r="IY59" s="309">
        <v>0</v>
      </c>
      <c r="IZ59" s="309">
        <v>0</v>
      </c>
      <c r="JA59" s="309">
        <v>0</v>
      </c>
      <c r="JB59" s="309">
        <v>0</v>
      </c>
      <c r="JC59" s="309">
        <v>0</v>
      </c>
      <c r="JD59" s="309">
        <v>0</v>
      </c>
      <c r="JE59" s="309">
        <v>0</v>
      </c>
      <c r="JF59" s="309">
        <v>0</v>
      </c>
      <c r="JG59" s="309">
        <v>0</v>
      </c>
      <c r="JH59" s="309">
        <v>0</v>
      </c>
      <c r="JI59" s="309">
        <v>0</v>
      </c>
      <c r="JJ59" s="309">
        <v>0</v>
      </c>
      <c r="JK59" s="309">
        <v>0</v>
      </c>
      <c r="JL59" s="309">
        <v>0</v>
      </c>
      <c r="JM59" s="309">
        <v>0</v>
      </c>
      <c r="JN59" s="309">
        <v>0</v>
      </c>
      <c r="JO59" s="309">
        <v>0</v>
      </c>
      <c r="JP59" s="309">
        <v>0</v>
      </c>
      <c r="JQ59" s="309">
        <f>AVERAGE(CongestionIndex!$C$161:$D$161)</f>
        <v>0</v>
      </c>
      <c r="JR59" s="309">
        <f>SUM(JQ58:JQ81)/24</f>
        <v>1.2083333333333333</v>
      </c>
      <c r="JS59" s="309">
        <f>SUM(JO58:JO81)/24</f>
        <v>0.72916666666666663</v>
      </c>
      <c r="JT59" s="309">
        <f>JR59-JS59</f>
        <v>0.47916666666666663</v>
      </c>
    </row>
    <row r="60" spans="1:280" s="154" customFormat="1" ht="13.5">
      <c r="A60" s="316" t="s">
        <v>109</v>
      </c>
      <c r="B60" s="318">
        <v>0</v>
      </c>
      <c r="C60" s="318">
        <v>0</v>
      </c>
      <c r="D60" s="318">
        <v>0</v>
      </c>
      <c r="E60" s="318">
        <v>0</v>
      </c>
      <c r="F60" s="318">
        <v>0</v>
      </c>
      <c r="G60" s="318">
        <v>0</v>
      </c>
      <c r="H60" s="318">
        <v>0</v>
      </c>
      <c r="I60" s="318">
        <v>0</v>
      </c>
      <c r="J60" s="318">
        <v>0</v>
      </c>
      <c r="K60" s="318">
        <v>0</v>
      </c>
      <c r="L60" s="318">
        <v>0</v>
      </c>
      <c r="M60" s="318">
        <v>0</v>
      </c>
      <c r="N60" s="318">
        <v>0</v>
      </c>
      <c r="O60" s="318">
        <v>0</v>
      </c>
      <c r="P60" s="318">
        <v>0</v>
      </c>
      <c r="Q60" s="318">
        <v>0</v>
      </c>
      <c r="R60" s="318">
        <v>0</v>
      </c>
      <c r="S60" s="318">
        <v>0</v>
      </c>
      <c r="T60" s="318">
        <v>0</v>
      </c>
      <c r="U60" s="318">
        <v>0</v>
      </c>
      <c r="V60" s="318">
        <v>0</v>
      </c>
      <c r="W60" s="318">
        <v>0</v>
      </c>
      <c r="X60" s="318">
        <v>0</v>
      </c>
      <c r="Y60" s="318">
        <v>0</v>
      </c>
      <c r="Z60" s="318">
        <v>0</v>
      </c>
      <c r="AA60" s="318">
        <v>0</v>
      </c>
      <c r="AB60" s="318">
        <v>0</v>
      </c>
      <c r="AC60" s="318">
        <v>0</v>
      </c>
      <c r="AD60" s="318">
        <v>0</v>
      </c>
      <c r="AE60" s="318">
        <v>0</v>
      </c>
      <c r="AF60" s="318">
        <v>0</v>
      </c>
      <c r="AG60" s="318">
        <v>0</v>
      </c>
      <c r="AH60" s="318">
        <v>0</v>
      </c>
      <c r="AI60" s="318">
        <v>0</v>
      </c>
      <c r="AJ60" s="318">
        <v>0</v>
      </c>
      <c r="AK60" s="318">
        <v>0</v>
      </c>
      <c r="AL60" s="318">
        <v>0</v>
      </c>
      <c r="AM60" s="318">
        <v>0</v>
      </c>
      <c r="AN60" s="318">
        <v>0</v>
      </c>
      <c r="AO60" s="318">
        <v>0</v>
      </c>
      <c r="AP60" s="318">
        <v>0</v>
      </c>
      <c r="AQ60" s="318">
        <v>0</v>
      </c>
      <c r="AR60" s="318">
        <v>0</v>
      </c>
      <c r="AS60" s="318">
        <v>0</v>
      </c>
      <c r="AT60" s="318">
        <v>0</v>
      </c>
      <c r="AU60" s="318">
        <v>0</v>
      </c>
      <c r="AV60" s="318">
        <v>0</v>
      </c>
      <c r="AW60" s="318">
        <v>0</v>
      </c>
      <c r="AX60" s="318">
        <v>0</v>
      </c>
      <c r="AY60" s="318">
        <v>0</v>
      </c>
      <c r="AZ60" s="318">
        <v>0</v>
      </c>
      <c r="BA60" s="318">
        <v>0</v>
      </c>
      <c r="BB60" s="318">
        <v>0</v>
      </c>
      <c r="BC60" s="318">
        <v>0</v>
      </c>
      <c r="BD60" s="318">
        <v>0</v>
      </c>
      <c r="BE60" s="318">
        <v>0</v>
      </c>
      <c r="BF60" s="318">
        <v>0</v>
      </c>
      <c r="BG60" s="318">
        <v>0</v>
      </c>
      <c r="BH60" s="318">
        <v>0</v>
      </c>
      <c r="BI60" s="318">
        <v>0</v>
      </c>
      <c r="BJ60" s="318">
        <v>0</v>
      </c>
      <c r="BK60" s="318">
        <v>0</v>
      </c>
      <c r="BL60" s="318">
        <v>0</v>
      </c>
      <c r="BM60" s="318">
        <v>0</v>
      </c>
      <c r="BN60" s="318">
        <v>0</v>
      </c>
      <c r="BO60" s="318">
        <v>0</v>
      </c>
      <c r="BP60" s="318">
        <v>0</v>
      </c>
      <c r="BQ60" s="318">
        <v>0</v>
      </c>
      <c r="BR60" s="318">
        <v>0</v>
      </c>
      <c r="BS60" s="318">
        <v>0</v>
      </c>
      <c r="BT60" s="318">
        <v>1.5</v>
      </c>
      <c r="BU60" s="318">
        <v>1.5</v>
      </c>
      <c r="BV60" s="318">
        <v>0</v>
      </c>
      <c r="BW60" s="318">
        <v>0</v>
      </c>
      <c r="BX60" s="318">
        <v>0</v>
      </c>
      <c r="BY60" s="318">
        <v>0</v>
      </c>
      <c r="BZ60" s="318">
        <v>0</v>
      </c>
      <c r="CA60" s="318">
        <v>0</v>
      </c>
      <c r="CB60" s="318">
        <v>0</v>
      </c>
      <c r="CC60" s="318">
        <v>0</v>
      </c>
      <c r="CD60" s="318">
        <v>0</v>
      </c>
      <c r="CE60" s="318">
        <v>0</v>
      </c>
      <c r="CF60" s="318">
        <v>0</v>
      </c>
      <c r="CG60" s="318">
        <v>1.5</v>
      </c>
      <c r="CH60" s="318">
        <v>0</v>
      </c>
      <c r="CI60" s="318">
        <v>1.5</v>
      </c>
      <c r="CJ60" s="318">
        <v>0</v>
      </c>
      <c r="CK60" s="318">
        <v>0</v>
      </c>
      <c r="CL60" s="318">
        <v>0</v>
      </c>
      <c r="CM60" s="318">
        <v>2</v>
      </c>
      <c r="CN60" s="318">
        <v>0</v>
      </c>
      <c r="CO60" s="318">
        <v>0</v>
      </c>
      <c r="CP60" s="318">
        <v>0</v>
      </c>
      <c r="CQ60" s="318">
        <v>0</v>
      </c>
      <c r="CR60" s="318">
        <v>2.5</v>
      </c>
      <c r="CS60" s="318">
        <v>1.5</v>
      </c>
      <c r="CT60" s="318">
        <v>2</v>
      </c>
      <c r="CU60" s="318">
        <v>0</v>
      </c>
      <c r="CV60" s="318">
        <v>0</v>
      </c>
      <c r="CW60" s="318">
        <v>0</v>
      </c>
      <c r="CX60" s="318">
        <v>0</v>
      </c>
      <c r="CY60" s="318">
        <v>0</v>
      </c>
      <c r="CZ60" s="318">
        <v>1.5</v>
      </c>
      <c r="DA60" s="318">
        <v>6</v>
      </c>
      <c r="DB60" s="318">
        <v>3</v>
      </c>
      <c r="DC60" s="318">
        <v>0</v>
      </c>
      <c r="DD60" s="318">
        <v>0</v>
      </c>
      <c r="DE60" s="318">
        <v>1.5</v>
      </c>
      <c r="DF60" s="318">
        <v>1</v>
      </c>
      <c r="DG60" s="318">
        <v>0</v>
      </c>
      <c r="DH60" s="318">
        <v>5.5</v>
      </c>
      <c r="DI60" s="318">
        <v>0</v>
      </c>
      <c r="DJ60" s="318">
        <v>0.5</v>
      </c>
      <c r="DK60" s="318">
        <v>0.5</v>
      </c>
      <c r="DL60" s="318">
        <v>1.5</v>
      </c>
      <c r="DM60" s="318">
        <v>3.5</v>
      </c>
      <c r="DN60" s="318">
        <v>1.5</v>
      </c>
      <c r="DO60" s="318">
        <v>2.5</v>
      </c>
      <c r="DP60" s="318">
        <v>0.5</v>
      </c>
      <c r="DQ60" s="318">
        <v>0.5</v>
      </c>
      <c r="DR60" s="318">
        <v>2</v>
      </c>
      <c r="DS60" s="318">
        <v>2.5</v>
      </c>
      <c r="DT60" s="318">
        <v>2.5</v>
      </c>
      <c r="DU60" s="318">
        <v>3</v>
      </c>
      <c r="DV60" s="318">
        <v>5</v>
      </c>
      <c r="DW60" s="318">
        <v>4.5</v>
      </c>
      <c r="DX60" s="318">
        <v>4</v>
      </c>
      <c r="DY60" s="318">
        <v>5</v>
      </c>
      <c r="DZ60" s="318">
        <v>4.5</v>
      </c>
      <c r="EA60" s="318">
        <v>3</v>
      </c>
      <c r="EB60" s="318">
        <v>3.5</v>
      </c>
      <c r="EC60" s="318">
        <v>4</v>
      </c>
      <c r="ED60" s="318">
        <v>4.5</v>
      </c>
      <c r="EE60" s="318">
        <v>5</v>
      </c>
      <c r="EF60" s="318">
        <v>5</v>
      </c>
      <c r="EG60" s="318">
        <v>4</v>
      </c>
      <c r="EH60" s="318">
        <v>4.5</v>
      </c>
      <c r="EI60" s="318">
        <v>3.5</v>
      </c>
      <c r="EJ60" s="318">
        <v>4</v>
      </c>
      <c r="EK60" s="318">
        <v>2.5</v>
      </c>
      <c r="EL60" s="318">
        <v>3</v>
      </c>
      <c r="EM60" s="318">
        <v>4.5</v>
      </c>
      <c r="EN60" s="318">
        <v>6</v>
      </c>
      <c r="EO60" s="318">
        <v>5.5</v>
      </c>
      <c r="EP60" s="318">
        <v>5.5</v>
      </c>
      <c r="EQ60" s="318">
        <v>6.5</v>
      </c>
      <c r="ER60" s="318">
        <v>4</v>
      </c>
      <c r="ES60" s="318">
        <v>4</v>
      </c>
      <c r="ET60" s="318">
        <v>4.5</v>
      </c>
      <c r="EU60" s="318">
        <v>5</v>
      </c>
      <c r="EV60" s="318">
        <v>5</v>
      </c>
      <c r="EW60" s="318">
        <v>5</v>
      </c>
      <c r="EX60" s="318">
        <v>4.5</v>
      </c>
      <c r="EY60" s="318">
        <v>3.5</v>
      </c>
      <c r="EZ60" s="318">
        <v>3.5</v>
      </c>
      <c r="FA60" s="318">
        <v>3</v>
      </c>
      <c r="FB60" s="318">
        <v>4</v>
      </c>
      <c r="FC60" s="318">
        <v>3</v>
      </c>
      <c r="FD60" s="318">
        <v>4.5</v>
      </c>
      <c r="FE60" s="318">
        <v>2</v>
      </c>
      <c r="FF60" s="318">
        <v>2.5</v>
      </c>
      <c r="FG60" s="318">
        <v>1.5</v>
      </c>
      <c r="FH60" s="318">
        <v>1.5</v>
      </c>
      <c r="FI60" s="318">
        <v>1.5</v>
      </c>
      <c r="FJ60" s="318">
        <v>1.5</v>
      </c>
      <c r="FK60" s="318">
        <v>2.5</v>
      </c>
      <c r="FL60" s="318">
        <v>2.5</v>
      </c>
      <c r="FM60" s="318">
        <v>1.5</v>
      </c>
      <c r="FN60" s="318">
        <v>3</v>
      </c>
      <c r="FO60" s="318">
        <v>5</v>
      </c>
      <c r="FP60" s="318">
        <v>4</v>
      </c>
      <c r="FQ60" s="318">
        <v>4</v>
      </c>
      <c r="FR60" s="318">
        <v>4</v>
      </c>
      <c r="FS60" s="318">
        <v>3.5</v>
      </c>
      <c r="FT60" s="318">
        <v>3</v>
      </c>
      <c r="FU60" s="318">
        <v>3</v>
      </c>
      <c r="FV60" s="318">
        <v>4</v>
      </c>
      <c r="FW60" s="318">
        <v>4</v>
      </c>
      <c r="FX60" s="318">
        <v>3.5</v>
      </c>
      <c r="FY60" s="318">
        <v>4.5</v>
      </c>
      <c r="FZ60" s="318">
        <v>5.5</v>
      </c>
      <c r="GA60" s="318">
        <v>5.5</v>
      </c>
      <c r="GB60" s="318">
        <v>4</v>
      </c>
      <c r="GC60" s="318">
        <v>1.5</v>
      </c>
      <c r="GD60" s="318">
        <v>1.5</v>
      </c>
      <c r="GE60" s="318">
        <v>1</v>
      </c>
      <c r="GF60" s="318">
        <v>0.5</v>
      </c>
      <c r="GG60" s="318">
        <v>0.5</v>
      </c>
      <c r="GH60" s="318">
        <v>1.5</v>
      </c>
      <c r="GI60" s="318">
        <v>2</v>
      </c>
      <c r="GJ60" s="318">
        <v>4</v>
      </c>
      <c r="GK60" s="318">
        <v>6</v>
      </c>
      <c r="GL60" s="318">
        <v>4</v>
      </c>
      <c r="GM60" s="318">
        <v>5</v>
      </c>
      <c r="GN60" s="318">
        <v>5</v>
      </c>
      <c r="GO60" s="318">
        <v>6</v>
      </c>
      <c r="GP60" s="318">
        <v>7</v>
      </c>
      <c r="GQ60" s="318">
        <v>8</v>
      </c>
      <c r="GR60" s="318">
        <v>9</v>
      </c>
      <c r="GS60" s="318">
        <v>9</v>
      </c>
      <c r="GT60" s="318">
        <v>5</v>
      </c>
      <c r="GU60" s="318">
        <v>5</v>
      </c>
      <c r="GV60" s="318">
        <v>7</v>
      </c>
      <c r="GW60" s="318">
        <v>6</v>
      </c>
      <c r="GX60" s="318">
        <v>6</v>
      </c>
      <c r="GY60" s="318">
        <v>6</v>
      </c>
      <c r="GZ60" s="318">
        <v>3.5</v>
      </c>
      <c r="HA60" s="318">
        <v>2</v>
      </c>
      <c r="HB60" s="318">
        <v>4</v>
      </c>
      <c r="HC60" s="318">
        <v>4</v>
      </c>
      <c r="HD60" s="318">
        <v>5</v>
      </c>
      <c r="HE60" s="318">
        <v>5</v>
      </c>
      <c r="HF60" s="318">
        <v>5.5</v>
      </c>
      <c r="HG60" s="318">
        <v>3.5</v>
      </c>
      <c r="HH60" s="318">
        <v>4</v>
      </c>
      <c r="HI60" s="318">
        <v>4</v>
      </c>
      <c r="HJ60" s="318">
        <v>2</v>
      </c>
      <c r="HK60" s="318">
        <v>2</v>
      </c>
      <c r="HL60" s="318">
        <v>2</v>
      </c>
      <c r="HM60" s="318">
        <v>2.5</v>
      </c>
      <c r="HN60" s="318">
        <v>1</v>
      </c>
      <c r="HO60" s="318">
        <v>1</v>
      </c>
      <c r="HP60" s="318">
        <v>1</v>
      </c>
      <c r="HQ60" s="318">
        <v>4</v>
      </c>
      <c r="HR60" s="318">
        <v>4</v>
      </c>
      <c r="HS60" s="318">
        <v>1.5</v>
      </c>
      <c r="HT60" s="318">
        <v>1.5</v>
      </c>
      <c r="HU60" s="318">
        <v>5</v>
      </c>
      <c r="HV60" s="318">
        <v>2</v>
      </c>
      <c r="HW60" s="318">
        <v>2</v>
      </c>
      <c r="HX60" s="318">
        <v>4</v>
      </c>
      <c r="HY60" s="318">
        <v>2</v>
      </c>
      <c r="HZ60" s="318">
        <v>1</v>
      </c>
      <c r="IA60" s="318">
        <v>2.5</v>
      </c>
      <c r="IB60" s="318">
        <v>2</v>
      </c>
      <c r="IC60" s="318">
        <v>3</v>
      </c>
      <c r="ID60" s="318">
        <v>2</v>
      </c>
      <c r="IE60" s="318">
        <v>0.5</v>
      </c>
      <c r="IF60" s="318">
        <v>0.5</v>
      </c>
      <c r="IG60" s="319">
        <v>3.5</v>
      </c>
      <c r="IH60" s="318">
        <v>7</v>
      </c>
      <c r="II60" s="154">
        <v>4.5</v>
      </c>
      <c r="IJ60" s="154">
        <v>4.5</v>
      </c>
      <c r="IK60" s="154">
        <v>7.5</v>
      </c>
      <c r="IL60" s="154">
        <v>8.5</v>
      </c>
      <c r="IM60" s="154">
        <v>8</v>
      </c>
      <c r="IN60" s="154">
        <v>9.5</v>
      </c>
      <c r="IO60" s="154">
        <v>10</v>
      </c>
      <c r="IP60" s="154">
        <v>4</v>
      </c>
      <c r="IQ60" s="154">
        <v>6.5</v>
      </c>
      <c r="IR60" s="154">
        <f>AVERAGE([1]CongestionIndex!$C$162:$D$162)</f>
        <v>4.5</v>
      </c>
      <c r="IS60" s="154">
        <v>2.5</v>
      </c>
      <c r="IT60" s="154">
        <v>4.5</v>
      </c>
      <c r="IU60" s="154">
        <v>2</v>
      </c>
      <c r="IV60" s="154">
        <v>4</v>
      </c>
      <c r="IW60" s="154">
        <v>2.5</v>
      </c>
      <c r="IX60" s="154">
        <v>2</v>
      </c>
      <c r="IY60" s="154">
        <v>0</v>
      </c>
      <c r="IZ60" s="154">
        <v>0</v>
      </c>
      <c r="JA60" s="154">
        <v>8</v>
      </c>
      <c r="JB60" s="154">
        <v>8</v>
      </c>
      <c r="JC60" s="154">
        <v>4</v>
      </c>
      <c r="JD60" s="154">
        <v>8.5</v>
      </c>
      <c r="JE60" s="154">
        <v>8</v>
      </c>
      <c r="JF60" s="154">
        <v>8</v>
      </c>
      <c r="JG60" s="154">
        <v>7.5</v>
      </c>
      <c r="JH60" s="154">
        <v>5.5</v>
      </c>
      <c r="JI60" s="154">
        <v>4</v>
      </c>
      <c r="JJ60" s="154">
        <v>6.5</v>
      </c>
      <c r="JK60" s="154">
        <v>7</v>
      </c>
      <c r="JL60" s="154">
        <v>11</v>
      </c>
      <c r="JM60" s="154">
        <v>8</v>
      </c>
      <c r="JN60" s="154">
        <v>10.5</v>
      </c>
      <c r="JO60" s="154">
        <v>10.5</v>
      </c>
      <c r="JP60" s="154">
        <v>13</v>
      </c>
      <c r="JQ60" s="154">
        <f>AVERAGE(CongestionIndex!$C$162:$D$162)</f>
        <v>13</v>
      </c>
    </row>
    <row r="61" spans="1:280" s="61" customFormat="1" ht="13.5">
      <c r="A61" s="60" t="s">
        <v>110</v>
      </c>
      <c r="B61" s="63">
        <v>0</v>
      </c>
      <c r="C61" s="63">
        <v>0</v>
      </c>
      <c r="D61" s="63">
        <v>0</v>
      </c>
      <c r="E61" s="63">
        <v>0</v>
      </c>
      <c r="F61" s="63">
        <v>0</v>
      </c>
      <c r="G61" s="63">
        <v>0</v>
      </c>
      <c r="H61" s="63">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v>0</v>
      </c>
      <c r="AC61" s="63">
        <v>0</v>
      </c>
      <c r="AD61" s="63">
        <v>0</v>
      </c>
      <c r="AE61" s="63">
        <v>0</v>
      </c>
      <c r="AF61" s="63">
        <v>0</v>
      </c>
      <c r="AG61" s="63">
        <v>0</v>
      </c>
      <c r="AH61" s="63">
        <v>0</v>
      </c>
      <c r="AI61" s="63">
        <v>0</v>
      </c>
      <c r="AJ61" s="63">
        <v>0</v>
      </c>
      <c r="AK61" s="63">
        <v>0</v>
      </c>
      <c r="AL61" s="63">
        <v>0</v>
      </c>
      <c r="AM61" s="63">
        <v>0</v>
      </c>
      <c r="AN61" s="63">
        <v>0</v>
      </c>
      <c r="AO61" s="63">
        <v>0</v>
      </c>
      <c r="AP61" s="63">
        <v>0</v>
      </c>
      <c r="AQ61" s="63">
        <v>0</v>
      </c>
      <c r="AR61" s="63">
        <v>0</v>
      </c>
      <c r="AS61" s="63">
        <v>0</v>
      </c>
      <c r="AT61" s="63">
        <v>0</v>
      </c>
      <c r="AU61" s="63">
        <v>0</v>
      </c>
      <c r="AV61" s="63">
        <v>0</v>
      </c>
      <c r="AW61" s="63">
        <v>0</v>
      </c>
      <c r="AX61" s="63">
        <v>0</v>
      </c>
      <c r="AY61" s="63">
        <v>0</v>
      </c>
      <c r="AZ61" s="63">
        <v>0</v>
      </c>
      <c r="BA61" s="63">
        <v>0</v>
      </c>
      <c r="BB61" s="63">
        <v>0</v>
      </c>
      <c r="BC61" s="63">
        <v>0</v>
      </c>
      <c r="BD61" s="63">
        <v>0</v>
      </c>
      <c r="BE61" s="63">
        <v>0</v>
      </c>
      <c r="BF61" s="63">
        <v>0</v>
      </c>
      <c r="BG61" s="63">
        <v>0</v>
      </c>
      <c r="BH61" s="63">
        <v>0</v>
      </c>
      <c r="BI61" s="63">
        <v>0</v>
      </c>
      <c r="BJ61" s="63">
        <v>0</v>
      </c>
      <c r="BK61" s="63">
        <v>0</v>
      </c>
      <c r="BL61" s="63">
        <v>0</v>
      </c>
      <c r="BM61" s="63">
        <v>0</v>
      </c>
      <c r="BN61" s="63">
        <v>0</v>
      </c>
      <c r="BO61" s="63">
        <v>0</v>
      </c>
      <c r="BP61" s="63">
        <v>0</v>
      </c>
      <c r="BQ61" s="63">
        <v>0</v>
      </c>
      <c r="BR61" s="63">
        <v>0</v>
      </c>
      <c r="BS61" s="63">
        <v>0</v>
      </c>
      <c r="BT61" s="63">
        <v>0</v>
      </c>
      <c r="BU61" s="63">
        <v>0</v>
      </c>
      <c r="BV61" s="63">
        <v>0</v>
      </c>
      <c r="BW61" s="63">
        <v>0</v>
      </c>
      <c r="BX61" s="63">
        <v>0</v>
      </c>
      <c r="BY61" s="63">
        <v>0</v>
      </c>
      <c r="BZ61" s="63">
        <v>0</v>
      </c>
      <c r="CA61" s="63">
        <v>0</v>
      </c>
      <c r="CB61" s="63">
        <v>0</v>
      </c>
      <c r="CC61" s="63">
        <v>0</v>
      </c>
      <c r="CD61" s="63">
        <v>0</v>
      </c>
      <c r="CE61" s="63">
        <v>0</v>
      </c>
      <c r="CF61" s="63">
        <v>0</v>
      </c>
      <c r="CG61" s="63">
        <v>0</v>
      </c>
      <c r="CH61" s="63">
        <v>0</v>
      </c>
      <c r="CI61" s="63">
        <v>0</v>
      </c>
      <c r="CJ61" s="63">
        <v>0</v>
      </c>
      <c r="CK61" s="63">
        <v>0</v>
      </c>
      <c r="CL61" s="63">
        <v>0</v>
      </c>
      <c r="CM61" s="63">
        <v>0</v>
      </c>
      <c r="CN61" s="63">
        <v>0</v>
      </c>
      <c r="CO61" s="63">
        <v>0</v>
      </c>
      <c r="CP61" s="63">
        <v>0</v>
      </c>
      <c r="CQ61" s="63">
        <v>0</v>
      </c>
      <c r="CR61" s="63">
        <v>0</v>
      </c>
      <c r="CS61" s="63">
        <v>0</v>
      </c>
      <c r="CT61" s="63">
        <v>0</v>
      </c>
      <c r="CU61" s="63">
        <v>0</v>
      </c>
      <c r="CV61" s="63">
        <v>0</v>
      </c>
      <c r="CW61" s="63">
        <v>0</v>
      </c>
      <c r="CX61" s="63">
        <v>0</v>
      </c>
      <c r="CY61" s="63">
        <v>0</v>
      </c>
      <c r="CZ61" s="63">
        <v>0</v>
      </c>
      <c r="DA61" s="63">
        <v>0</v>
      </c>
      <c r="DB61" s="63">
        <v>0</v>
      </c>
      <c r="DC61" s="63">
        <v>0</v>
      </c>
      <c r="DD61" s="63">
        <v>0</v>
      </c>
      <c r="DE61" s="63">
        <v>0</v>
      </c>
      <c r="DF61" s="63">
        <v>0</v>
      </c>
      <c r="DG61" s="63">
        <v>0</v>
      </c>
      <c r="DH61" s="63">
        <v>0</v>
      </c>
      <c r="DI61" s="63">
        <v>0</v>
      </c>
      <c r="DJ61" s="63">
        <v>0</v>
      </c>
      <c r="DK61" s="63">
        <v>0</v>
      </c>
      <c r="DL61" s="63">
        <v>0</v>
      </c>
      <c r="DM61" s="63">
        <v>0</v>
      </c>
      <c r="DN61" s="63">
        <v>0</v>
      </c>
      <c r="DO61" s="63">
        <v>0</v>
      </c>
      <c r="DP61" s="63">
        <v>0</v>
      </c>
      <c r="DQ61" s="63">
        <v>0</v>
      </c>
      <c r="DR61" s="63">
        <v>0</v>
      </c>
      <c r="DS61" s="63">
        <v>0</v>
      </c>
      <c r="DT61" s="63">
        <v>1.5</v>
      </c>
      <c r="DU61" s="63">
        <v>2</v>
      </c>
      <c r="DV61" s="63">
        <v>2</v>
      </c>
      <c r="DW61" s="63">
        <v>2</v>
      </c>
      <c r="DX61" s="63">
        <v>2</v>
      </c>
      <c r="DY61" s="63">
        <v>3</v>
      </c>
      <c r="DZ61" s="63">
        <v>2.5</v>
      </c>
      <c r="EA61" s="63">
        <v>3.5</v>
      </c>
      <c r="EB61" s="63">
        <v>3.5</v>
      </c>
      <c r="EC61" s="63">
        <v>3</v>
      </c>
      <c r="ED61" s="63">
        <v>4</v>
      </c>
      <c r="EE61" s="63">
        <v>5</v>
      </c>
      <c r="EF61" s="63">
        <v>5</v>
      </c>
      <c r="EG61" s="63">
        <v>3</v>
      </c>
      <c r="EH61" s="63">
        <v>3.5</v>
      </c>
      <c r="EI61" s="63">
        <v>4</v>
      </c>
      <c r="EJ61" s="63">
        <v>6</v>
      </c>
      <c r="EK61" s="63">
        <v>4.5</v>
      </c>
      <c r="EL61" s="63">
        <v>4.5</v>
      </c>
      <c r="EM61" s="63">
        <v>4.5</v>
      </c>
      <c r="EN61" s="63">
        <v>4</v>
      </c>
      <c r="EO61" s="63">
        <v>3.5</v>
      </c>
      <c r="EP61" s="63">
        <v>0</v>
      </c>
      <c r="EQ61" s="63">
        <v>0</v>
      </c>
      <c r="ER61" s="63">
        <v>0</v>
      </c>
      <c r="ES61" s="63">
        <v>0</v>
      </c>
      <c r="ET61" s="63">
        <v>0</v>
      </c>
      <c r="EU61" s="63">
        <v>0</v>
      </c>
      <c r="EV61" s="63">
        <v>0</v>
      </c>
      <c r="EW61" s="63">
        <v>0</v>
      </c>
      <c r="EX61" s="63">
        <v>0</v>
      </c>
      <c r="EY61" s="63">
        <v>0</v>
      </c>
      <c r="EZ61" s="63">
        <v>0</v>
      </c>
      <c r="FA61" s="63">
        <v>0</v>
      </c>
      <c r="FB61" s="63">
        <v>0</v>
      </c>
      <c r="FC61" s="63">
        <v>0</v>
      </c>
      <c r="FD61" s="63">
        <v>0</v>
      </c>
      <c r="FE61" s="63">
        <v>0</v>
      </c>
      <c r="FF61" s="63">
        <v>0</v>
      </c>
      <c r="FG61" s="63">
        <v>0</v>
      </c>
      <c r="FH61" s="63">
        <v>0</v>
      </c>
      <c r="FI61" s="63">
        <v>0</v>
      </c>
      <c r="FJ61" s="63">
        <v>0</v>
      </c>
      <c r="FK61" s="63">
        <v>0</v>
      </c>
      <c r="FL61" s="63">
        <v>0</v>
      </c>
      <c r="FM61" s="63">
        <v>0</v>
      </c>
      <c r="FN61" s="63">
        <v>0</v>
      </c>
      <c r="FO61" s="63">
        <v>0</v>
      </c>
      <c r="FP61" s="63">
        <v>0</v>
      </c>
      <c r="FQ61" s="63">
        <v>0</v>
      </c>
      <c r="FR61" s="63">
        <v>0</v>
      </c>
      <c r="FS61" s="63">
        <v>0</v>
      </c>
      <c r="FT61" s="63">
        <v>0</v>
      </c>
      <c r="FU61" s="63">
        <v>0</v>
      </c>
      <c r="FV61" s="63">
        <v>0</v>
      </c>
      <c r="FW61" s="63">
        <v>0</v>
      </c>
      <c r="FX61" s="63">
        <v>0</v>
      </c>
      <c r="FY61" s="63">
        <v>0</v>
      </c>
      <c r="FZ61" s="63">
        <v>0</v>
      </c>
      <c r="GA61" s="63">
        <v>0</v>
      </c>
      <c r="GB61" s="63">
        <v>0</v>
      </c>
      <c r="GC61" s="63">
        <v>0</v>
      </c>
      <c r="GD61" s="63">
        <v>0</v>
      </c>
      <c r="GE61" s="63">
        <v>0</v>
      </c>
      <c r="GF61" s="63">
        <v>0</v>
      </c>
      <c r="GG61" s="63">
        <v>0</v>
      </c>
      <c r="GH61" s="63">
        <v>0</v>
      </c>
      <c r="GI61" s="63">
        <v>0</v>
      </c>
      <c r="GJ61" s="63">
        <v>0</v>
      </c>
      <c r="GK61" s="63">
        <v>0</v>
      </c>
      <c r="GL61" s="63">
        <v>0</v>
      </c>
      <c r="GM61" s="63">
        <v>0</v>
      </c>
      <c r="GN61" s="63">
        <v>0</v>
      </c>
      <c r="GO61" s="63">
        <v>0</v>
      </c>
      <c r="GP61" s="63">
        <v>0</v>
      </c>
      <c r="GQ61" s="63">
        <v>0</v>
      </c>
      <c r="GR61" s="63">
        <v>0</v>
      </c>
      <c r="GS61" s="63">
        <v>0</v>
      </c>
      <c r="GT61" s="63">
        <v>0</v>
      </c>
      <c r="GU61" s="63">
        <v>0</v>
      </c>
      <c r="GV61" s="63">
        <v>0</v>
      </c>
      <c r="GW61" s="63">
        <v>0</v>
      </c>
      <c r="GX61" s="63">
        <v>0</v>
      </c>
      <c r="GY61" s="63">
        <v>0</v>
      </c>
      <c r="GZ61" s="63">
        <v>0</v>
      </c>
      <c r="HA61" s="63">
        <v>0</v>
      </c>
      <c r="HB61" s="63">
        <v>0</v>
      </c>
      <c r="HC61" s="63">
        <v>0</v>
      </c>
      <c r="HD61" s="63">
        <v>0</v>
      </c>
      <c r="HE61" s="63">
        <v>0</v>
      </c>
      <c r="HF61" s="63">
        <v>0</v>
      </c>
      <c r="HG61" s="63">
        <v>0</v>
      </c>
      <c r="HH61" s="63">
        <v>0</v>
      </c>
      <c r="HI61" s="63">
        <v>0</v>
      </c>
      <c r="HJ61" s="63">
        <v>0</v>
      </c>
      <c r="HK61" s="63">
        <v>0</v>
      </c>
      <c r="HL61" s="63">
        <v>0</v>
      </c>
      <c r="HM61" s="63">
        <v>0</v>
      </c>
      <c r="HN61" s="63">
        <v>0</v>
      </c>
      <c r="HO61" s="63">
        <v>0</v>
      </c>
      <c r="HP61" s="63">
        <v>0</v>
      </c>
      <c r="HQ61" s="63">
        <v>0</v>
      </c>
      <c r="HR61" s="63">
        <v>0</v>
      </c>
      <c r="HS61" s="63">
        <v>0</v>
      </c>
      <c r="HT61" s="63">
        <v>0</v>
      </c>
      <c r="HU61" s="63">
        <v>0</v>
      </c>
      <c r="HV61" s="63">
        <v>0</v>
      </c>
      <c r="HW61" s="63">
        <v>0</v>
      </c>
      <c r="HX61" s="63">
        <v>0</v>
      </c>
      <c r="HY61" s="63">
        <v>0</v>
      </c>
      <c r="HZ61" s="63">
        <v>0</v>
      </c>
      <c r="IA61" s="63">
        <v>0</v>
      </c>
      <c r="IB61" s="63">
        <v>0</v>
      </c>
      <c r="IC61" s="63">
        <v>0</v>
      </c>
      <c r="ID61" s="63">
        <v>0</v>
      </c>
      <c r="IE61" s="63">
        <v>0</v>
      </c>
      <c r="IF61" s="63">
        <v>0</v>
      </c>
      <c r="IG61" s="117">
        <v>0</v>
      </c>
      <c r="IH61" s="63">
        <v>0</v>
      </c>
      <c r="II61" s="61">
        <v>0</v>
      </c>
      <c r="IJ61" s="61">
        <v>0</v>
      </c>
      <c r="IK61" s="61">
        <v>0</v>
      </c>
      <c r="IL61" s="61">
        <v>0</v>
      </c>
      <c r="IM61" s="61">
        <v>0</v>
      </c>
      <c r="IN61" s="61">
        <v>0</v>
      </c>
      <c r="IO61" s="61">
        <v>0</v>
      </c>
      <c r="IP61" s="61">
        <v>0</v>
      </c>
      <c r="IQ61" s="61">
        <v>0</v>
      </c>
      <c r="IR61" s="348">
        <f>AVERAGE([1]CongestionIndex!$C$163:$D$163)</f>
        <v>4.5</v>
      </c>
      <c r="IS61" s="61">
        <v>0</v>
      </c>
      <c r="IT61" s="61">
        <v>4.5</v>
      </c>
      <c r="IU61" s="61">
        <v>0</v>
      </c>
      <c r="IV61" s="61">
        <v>0</v>
      </c>
      <c r="IW61" s="61">
        <v>0</v>
      </c>
      <c r="IX61" s="61">
        <v>0</v>
      </c>
      <c r="IY61" s="61">
        <v>0</v>
      </c>
      <c r="IZ61" s="61">
        <v>0</v>
      </c>
      <c r="JA61" s="61">
        <v>0</v>
      </c>
      <c r="JB61" s="61">
        <v>0</v>
      </c>
      <c r="JC61" s="61">
        <v>0</v>
      </c>
      <c r="JD61" s="61">
        <v>0</v>
      </c>
      <c r="JE61" s="61">
        <v>0</v>
      </c>
      <c r="JF61" s="61">
        <v>0</v>
      </c>
      <c r="JG61" s="61">
        <v>0</v>
      </c>
      <c r="JH61" s="61">
        <v>0</v>
      </c>
      <c r="JI61" s="61">
        <v>0</v>
      </c>
      <c r="JJ61" s="61">
        <v>0</v>
      </c>
      <c r="JK61" s="61">
        <v>0</v>
      </c>
      <c r="JL61" s="61">
        <v>0</v>
      </c>
      <c r="JM61" s="61">
        <v>0</v>
      </c>
      <c r="JN61" s="61">
        <v>0</v>
      </c>
      <c r="JO61" s="61">
        <v>0</v>
      </c>
      <c r="JP61" s="61">
        <v>0</v>
      </c>
      <c r="JQ61" s="61">
        <f>AVERAGE(CongestionIndex!$C$163:$D$163)</f>
        <v>0</v>
      </c>
    </row>
    <row r="62" spans="1:280" s="61" customFormat="1" ht="13.5">
      <c r="A62" s="60" t="s">
        <v>111</v>
      </c>
      <c r="B62" s="63">
        <v>0.5</v>
      </c>
      <c r="C62" s="63">
        <v>0.5</v>
      </c>
      <c r="D62" s="63">
        <v>0</v>
      </c>
      <c r="E62" s="63">
        <v>0</v>
      </c>
      <c r="F62" s="63">
        <v>0</v>
      </c>
      <c r="G62" s="63">
        <v>0</v>
      </c>
      <c r="H62" s="63">
        <v>0.5</v>
      </c>
      <c r="I62" s="63">
        <v>0</v>
      </c>
      <c r="J62" s="63">
        <v>1</v>
      </c>
      <c r="K62" s="63">
        <v>0.5</v>
      </c>
      <c r="L62" s="63">
        <v>0.5</v>
      </c>
      <c r="M62" s="63">
        <v>0.5</v>
      </c>
      <c r="N62" s="63">
        <v>0.5</v>
      </c>
      <c r="O62" s="63">
        <v>9</v>
      </c>
      <c r="P62" s="63">
        <v>2.5</v>
      </c>
      <c r="Q62" s="63">
        <v>5</v>
      </c>
      <c r="R62" s="63">
        <v>5</v>
      </c>
      <c r="S62" s="63">
        <v>6</v>
      </c>
      <c r="T62" s="63">
        <v>8</v>
      </c>
      <c r="U62" s="63">
        <v>5</v>
      </c>
      <c r="V62" s="63">
        <v>0.5</v>
      </c>
      <c r="W62" s="63">
        <v>6</v>
      </c>
      <c r="X62" s="63">
        <v>3.5</v>
      </c>
      <c r="Y62" s="63">
        <v>2</v>
      </c>
      <c r="Z62" s="63">
        <v>3.5</v>
      </c>
      <c r="AA62" s="63">
        <v>3.5</v>
      </c>
      <c r="AB62" s="63">
        <v>3.5</v>
      </c>
      <c r="AC62" s="63">
        <v>6</v>
      </c>
      <c r="AD62" s="63">
        <v>8</v>
      </c>
      <c r="AE62" s="63">
        <v>7.5</v>
      </c>
      <c r="AF62" s="63">
        <v>4</v>
      </c>
      <c r="AG62" s="63">
        <v>9</v>
      </c>
      <c r="AH62" s="63">
        <v>9</v>
      </c>
      <c r="AI62" s="63">
        <v>1</v>
      </c>
      <c r="AJ62" s="63">
        <v>0.5</v>
      </c>
      <c r="AK62" s="63">
        <v>1.5</v>
      </c>
      <c r="AL62" s="63">
        <v>2.5</v>
      </c>
      <c r="AM62" s="63">
        <v>2</v>
      </c>
      <c r="AN62" s="63">
        <v>3.5</v>
      </c>
      <c r="AO62" s="63">
        <v>3.5</v>
      </c>
      <c r="AP62" s="63">
        <v>2</v>
      </c>
      <c r="AQ62" s="63">
        <v>4.5</v>
      </c>
      <c r="AR62" s="63">
        <v>4.5</v>
      </c>
      <c r="AS62" s="63">
        <v>14.5</v>
      </c>
      <c r="AT62" s="63">
        <v>10</v>
      </c>
      <c r="AU62" s="63">
        <v>10</v>
      </c>
      <c r="AV62" s="63">
        <v>4.5</v>
      </c>
      <c r="AW62" s="63">
        <v>4.5</v>
      </c>
      <c r="AX62" s="63">
        <v>3.5</v>
      </c>
      <c r="AY62" s="63">
        <v>1</v>
      </c>
      <c r="AZ62" s="63">
        <v>2</v>
      </c>
      <c r="BA62" s="63">
        <v>1</v>
      </c>
      <c r="BB62" s="63">
        <v>1</v>
      </c>
      <c r="BC62" s="63">
        <v>0</v>
      </c>
      <c r="BD62" s="63">
        <v>3.5</v>
      </c>
      <c r="BE62" s="63">
        <v>3.5</v>
      </c>
      <c r="BF62" s="63">
        <v>4.5</v>
      </c>
      <c r="BG62" s="63">
        <v>6</v>
      </c>
      <c r="BH62" s="63">
        <v>3</v>
      </c>
      <c r="BI62" s="63">
        <v>4</v>
      </c>
      <c r="BJ62" s="63">
        <v>3</v>
      </c>
      <c r="BK62" s="63">
        <v>6.5</v>
      </c>
      <c r="BL62" s="63">
        <v>6</v>
      </c>
      <c r="BM62" s="63">
        <v>5</v>
      </c>
      <c r="BN62" s="63">
        <v>5</v>
      </c>
      <c r="BO62" s="63">
        <v>6</v>
      </c>
      <c r="BP62" s="63">
        <v>5.5</v>
      </c>
      <c r="BQ62" s="63">
        <v>0</v>
      </c>
      <c r="BR62" s="63">
        <v>1</v>
      </c>
      <c r="BS62" s="63">
        <v>1.5</v>
      </c>
      <c r="BT62" s="63">
        <v>0</v>
      </c>
      <c r="BU62" s="63">
        <v>0</v>
      </c>
      <c r="BV62" s="63">
        <v>0</v>
      </c>
      <c r="BW62" s="63">
        <v>0</v>
      </c>
      <c r="BX62" s="63">
        <v>0</v>
      </c>
      <c r="BY62" s="63">
        <v>0</v>
      </c>
      <c r="BZ62" s="63">
        <v>0</v>
      </c>
      <c r="CA62" s="63">
        <v>0</v>
      </c>
      <c r="CB62" s="63">
        <v>0</v>
      </c>
      <c r="CC62" s="63">
        <v>0</v>
      </c>
      <c r="CD62" s="63">
        <v>0</v>
      </c>
      <c r="CE62" s="63">
        <v>0</v>
      </c>
      <c r="CF62" s="63">
        <v>0</v>
      </c>
      <c r="CG62" s="63">
        <v>0</v>
      </c>
      <c r="CH62" s="63">
        <v>0</v>
      </c>
      <c r="CI62" s="63">
        <v>0</v>
      </c>
      <c r="CJ62" s="63">
        <v>0</v>
      </c>
      <c r="CK62" s="63">
        <v>0</v>
      </c>
      <c r="CL62" s="63">
        <v>0</v>
      </c>
      <c r="CM62" s="63">
        <v>0</v>
      </c>
      <c r="CN62" s="63">
        <v>0</v>
      </c>
      <c r="CO62" s="63">
        <v>0</v>
      </c>
      <c r="CP62" s="63">
        <v>0</v>
      </c>
      <c r="CQ62" s="63">
        <v>0</v>
      </c>
      <c r="CR62" s="63">
        <v>0</v>
      </c>
      <c r="CS62" s="63">
        <v>0</v>
      </c>
      <c r="CT62" s="63">
        <v>0</v>
      </c>
      <c r="CU62" s="63">
        <v>0</v>
      </c>
      <c r="CV62" s="63">
        <v>0</v>
      </c>
      <c r="CW62" s="63">
        <v>0</v>
      </c>
      <c r="CX62" s="63">
        <v>0</v>
      </c>
      <c r="CY62" s="63">
        <v>0</v>
      </c>
      <c r="CZ62" s="63">
        <v>0</v>
      </c>
      <c r="DA62" s="63">
        <v>0</v>
      </c>
      <c r="DB62" s="63">
        <v>0</v>
      </c>
      <c r="DC62" s="63">
        <v>0</v>
      </c>
      <c r="DD62" s="63">
        <v>0</v>
      </c>
      <c r="DE62" s="63">
        <v>0</v>
      </c>
      <c r="DF62" s="63">
        <v>0</v>
      </c>
      <c r="DG62" s="63">
        <v>0</v>
      </c>
      <c r="DH62" s="63">
        <v>0</v>
      </c>
      <c r="DI62" s="63">
        <v>0</v>
      </c>
      <c r="DJ62" s="63">
        <v>0</v>
      </c>
      <c r="DK62" s="63">
        <v>0</v>
      </c>
      <c r="DL62" s="63">
        <v>0.5</v>
      </c>
      <c r="DM62" s="63">
        <v>0</v>
      </c>
      <c r="DN62" s="63">
        <v>0</v>
      </c>
      <c r="DO62" s="63">
        <v>0</v>
      </c>
      <c r="DP62" s="63">
        <v>0</v>
      </c>
      <c r="DQ62" s="63">
        <v>0</v>
      </c>
      <c r="DR62" s="63">
        <v>4.5</v>
      </c>
      <c r="DS62" s="63">
        <v>4.5</v>
      </c>
      <c r="DT62" s="63">
        <v>5</v>
      </c>
      <c r="DU62" s="63">
        <v>5.5</v>
      </c>
      <c r="DV62" s="63">
        <v>4</v>
      </c>
      <c r="DW62" s="63">
        <v>4</v>
      </c>
      <c r="DX62" s="63">
        <v>4</v>
      </c>
      <c r="DY62" s="63">
        <v>4.5</v>
      </c>
      <c r="DZ62" s="63">
        <v>5</v>
      </c>
      <c r="EA62" s="63">
        <v>9</v>
      </c>
      <c r="EB62" s="63">
        <v>10.5</v>
      </c>
      <c r="EC62" s="63">
        <v>11</v>
      </c>
      <c r="ED62" s="63">
        <v>10</v>
      </c>
      <c r="EE62" s="63">
        <v>10.5</v>
      </c>
      <c r="EF62" s="63">
        <v>10</v>
      </c>
      <c r="EG62" s="63">
        <v>9.5</v>
      </c>
      <c r="EH62" s="63">
        <v>10</v>
      </c>
      <c r="EI62" s="63">
        <v>8</v>
      </c>
      <c r="EJ62" s="63">
        <v>8.5</v>
      </c>
      <c r="EK62" s="63">
        <v>7</v>
      </c>
      <c r="EL62" s="63">
        <v>7.5</v>
      </c>
      <c r="EM62" s="63">
        <v>6.5</v>
      </c>
      <c r="EN62" s="63">
        <v>6</v>
      </c>
      <c r="EO62" s="63">
        <v>7</v>
      </c>
      <c r="EP62" s="63">
        <v>8</v>
      </c>
      <c r="EQ62" s="63">
        <v>7.5</v>
      </c>
      <c r="ER62" s="63">
        <v>2.5</v>
      </c>
      <c r="ES62" s="63">
        <v>2.5</v>
      </c>
      <c r="ET62" s="63">
        <v>3</v>
      </c>
      <c r="EU62" s="63">
        <v>2.5</v>
      </c>
      <c r="EV62" s="63">
        <v>2</v>
      </c>
      <c r="EW62" s="63">
        <v>2</v>
      </c>
      <c r="EX62" s="63">
        <v>3</v>
      </c>
      <c r="EY62" s="63">
        <v>3.5</v>
      </c>
      <c r="EZ62" s="63">
        <v>3.5</v>
      </c>
      <c r="FA62" s="63">
        <v>3.5</v>
      </c>
      <c r="FB62" s="63">
        <v>9.5</v>
      </c>
      <c r="FC62" s="63">
        <v>8.5</v>
      </c>
      <c r="FD62" s="63">
        <v>11</v>
      </c>
      <c r="FE62" s="63">
        <v>1</v>
      </c>
      <c r="FF62" s="63">
        <v>1.5</v>
      </c>
      <c r="FG62" s="63">
        <v>1.5</v>
      </c>
      <c r="FH62" s="63">
        <v>2</v>
      </c>
      <c r="FI62" s="63">
        <v>2</v>
      </c>
      <c r="FJ62" s="63">
        <v>3</v>
      </c>
      <c r="FK62" s="63">
        <v>2.5</v>
      </c>
      <c r="FL62" s="63">
        <v>2</v>
      </c>
      <c r="FM62" s="63">
        <v>1</v>
      </c>
      <c r="FN62" s="63">
        <v>1</v>
      </c>
      <c r="FO62" s="63">
        <v>3</v>
      </c>
      <c r="FP62" s="63">
        <v>3</v>
      </c>
      <c r="FQ62" s="63">
        <v>1.5</v>
      </c>
      <c r="FR62" s="63">
        <v>1.5</v>
      </c>
      <c r="FS62" s="63">
        <v>3</v>
      </c>
      <c r="FT62" s="63">
        <v>3.5</v>
      </c>
      <c r="FU62" s="63">
        <v>4</v>
      </c>
      <c r="FV62" s="63">
        <v>4.5</v>
      </c>
      <c r="FW62" s="63">
        <v>4.5</v>
      </c>
      <c r="FX62" s="63">
        <v>4</v>
      </c>
      <c r="FY62" s="63">
        <v>4.5</v>
      </c>
      <c r="FZ62" s="63">
        <v>3.5</v>
      </c>
      <c r="GA62" s="63">
        <v>4.5</v>
      </c>
      <c r="GB62" s="63">
        <v>2</v>
      </c>
      <c r="GC62" s="63">
        <v>4</v>
      </c>
      <c r="GD62" s="63">
        <v>5</v>
      </c>
      <c r="GE62" s="63">
        <v>4</v>
      </c>
      <c r="GF62" s="63">
        <v>3.5</v>
      </c>
      <c r="GG62" s="63">
        <v>3</v>
      </c>
      <c r="GH62" s="63">
        <v>3</v>
      </c>
      <c r="GI62" s="63">
        <v>4</v>
      </c>
      <c r="GJ62" s="63">
        <v>5</v>
      </c>
      <c r="GK62" s="63">
        <v>4</v>
      </c>
      <c r="GL62" s="63">
        <v>4</v>
      </c>
      <c r="GM62" s="63">
        <v>4</v>
      </c>
      <c r="GN62" s="63">
        <v>3</v>
      </c>
      <c r="GO62" s="63">
        <v>3</v>
      </c>
      <c r="GP62" s="63">
        <v>2.5</v>
      </c>
      <c r="GQ62" s="63">
        <v>3.5</v>
      </c>
      <c r="GR62" s="63">
        <v>4.5</v>
      </c>
      <c r="GS62" s="63">
        <v>5.5</v>
      </c>
      <c r="GT62" s="63">
        <v>2</v>
      </c>
      <c r="GU62" s="63">
        <v>2</v>
      </c>
      <c r="GV62" s="63">
        <v>1</v>
      </c>
      <c r="GW62" s="63">
        <v>2.5</v>
      </c>
      <c r="GX62" s="63">
        <v>2</v>
      </c>
      <c r="GY62" s="63">
        <v>2</v>
      </c>
      <c r="GZ62" s="63">
        <v>6.5</v>
      </c>
      <c r="HA62" s="63">
        <v>3</v>
      </c>
      <c r="HB62" s="63">
        <v>4</v>
      </c>
      <c r="HC62" s="63">
        <v>3.5</v>
      </c>
      <c r="HD62" s="63">
        <v>5</v>
      </c>
      <c r="HE62" s="63">
        <v>5</v>
      </c>
      <c r="HF62" s="63">
        <v>5.5</v>
      </c>
      <c r="HG62" s="63">
        <v>8</v>
      </c>
      <c r="HH62" s="63">
        <v>8</v>
      </c>
      <c r="HI62" s="63">
        <v>8</v>
      </c>
      <c r="HJ62" s="63">
        <v>10</v>
      </c>
      <c r="HK62" s="63">
        <v>10</v>
      </c>
      <c r="HL62" s="63">
        <v>15</v>
      </c>
      <c r="HM62" s="63">
        <v>15</v>
      </c>
      <c r="HN62" s="63">
        <v>11</v>
      </c>
      <c r="HO62" s="63">
        <v>11</v>
      </c>
      <c r="HP62" s="63">
        <v>11</v>
      </c>
      <c r="HQ62" s="63">
        <v>15</v>
      </c>
      <c r="HR62" s="63">
        <v>15</v>
      </c>
      <c r="HS62" s="63">
        <v>2.5</v>
      </c>
      <c r="HT62" s="63">
        <v>2</v>
      </c>
      <c r="HU62" s="63">
        <v>6</v>
      </c>
      <c r="HV62" s="63">
        <v>2.5</v>
      </c>
      <c r="HW62" s="63">
        <v>7</v>
      </c>
      <c r="HX62" s="63">
        <v>10.5</v>
      </c>
      <c r="HY62" s="63">
        <v>6</v>
      </c>
      <c r="HZ62" s="63">
        <v>6.5</v>
      </c>
      <c r="IA62" s="63">
        <v>11</v>
      </c>
      <c r="IB62" s="63">
        <v>9.5</v>
      </c>
      <c r="IC62" s="63">
        <v>8</v>
      </c>
      <c r="ID62" s="63">
        <v>7</v>
      </c>
      <c r="IE62" s="63">
        <v>5.5</v>
      </c>
      <c r="IF62" s="63">
        <v>4.5</v>
      </c>
      <c r="IG62" s="63">
        <v>14</v>
      </c>
      <c r="IH62" s="63">
        <v>10.5</v>
      </c>
      <c r="II62" s="61">
        <v>17</v>
      </c>
      <c r="IJ62" s="61">
        <v>10</v>
      </c>
      <c r="IK62" s="61">
        <v>10</v>
      </c>
      <c r="IL62" s="61">
        <v>5.5</v>
      </c>
      <c r="IM62" s="61">
        <v>8.5</v>
      </c>
      <c r="IN62" s="61">
        <v>7</v>
      </c>
      <c r="IO62" s="61">
        <v>7.5</v>
      </c>
      <c r="IP62" s="61">
        <v>5.5</v>
      </c>
      <c r="IQ62" s="61">
        <v>5.5</v>
      </c>
      <c r="IR62" s="348">
        <f>AVERAGE([1]CongestionIndex!$C$164:$D$164)</f>
        <v>6.5</v>
      </c>
      <c r="IS62" s="61">
        <v>3</v>
      </c>
      <c r="IT62" s="61">
        <v>6.5</v>
      </c>
      <c r="IU62" s="61">
        <v>8.5</v>
      </c>
      <c r="IV62" s="61">
        <v>8.5</v>
      </c>
      <c r="IW62" s="61">
        <v>3.5</v>
      </c>
      <c r="IX62" s="61">
        <v>4</v>
      </c>
      <c r="IY62" s="61">
        <v>6</v>
      </c>
      <c r="IZ62" s="61">
        <v>2.5</v>
      </c>
      <c r="JA62" s="61">
        <v>2</v>
      </c>
      <c r="JB62" s="61">
        <v>2</v>
      </c>
      <c r="JC62" s="61">
        <v>4</v>
      </c>
      <c r="JD62" s="61">
        <v>5.5</v>
      </c>
      <c r="JE62" s="61">
        <v>2</v>
      </c>
      <c r="JF62" s="61">
        <v>4</v>
      </c>
      <c r="JG62" s="61">
        <v>1</v>
      </c>
      <c r="JH62" s="61">
        <v>3</v>
      </c>
      <c r="JI62" s="61">
        <v>3</v>
      </c>
      <c r="JJ62" s="61">
        <v>1.5</v>
      </c>
      <c r="JK62" s="61">
        <v>3.5</v>
      </c>
      <c r="JL62" s="61">
        <v>1.5</v>
      </c>
      <c r="JM62" s="61">
        <v>2.5</v>
      </c>
      <c r="JN62" s="61">
        <v>2.5</v>
      </c>
      <c r="JO62" s="61">
        <v>1.5</v>
      </c>
      <c r="JP62" s="61">
        <v>4</v>
      </c>
      <c r="JQ62" s="61">
        <f>AVERAGE(CongestionIndex!$C$164:$D$164)</f>
        <v>5.5</v>
      </c>
    </row>
    <row r="63" spans="1:280" s="61" customFormat="1" ht="13.5">
      <c r="A63" s="60" t="s">
        <v>112</v>
      </c>
      <c r="B63" s="63">
        <v>0.5</v>
      </c>
      <c r="C63" s="63">
        <v>0</v>
      </c>
      <c r="D63" s="63">
        <v>0</v>
      </c>
      <c r="E63" s="63">
        <v>0</v>
      </c>
      <c r="F63" s="63">
        <v>0</v>
      </c>
      <c r="G63" s="63">
        <v>0</v>
      </c>
      <c r="H63" s="63">
        <v>0.5</v>
      </c>
      <c r="I63" s="63">
        <v>0</v>
      </c>
      <c r="J63" s="63">
        <v>0</v>
      </c>
      <c r="K63" s="63">
        <v>0</v>
      </c>
      <c r="L63" s="63">
        <v>0</v>
      </c>
      <c r="M63" s="63">
        <v>0</v>
      </c>
      <c r="N63" s="63">
        <v>0</v>
      </c>
      <c r="O63" s="63">
        <v>20</v>
      </c>
      <c r="P63" s="63">
        <v>23</v>
      </c>
      <c r="Q63" s="63">
        <v>23.5</v>
      </c>
      <c r="R63" s="63">
        <v>27</v>
      </c>
      <c r="S63" s="63">
        <v>28.5</v>
      </c>
      <c r="T63" s="63">
        <v>29</v>
      </c>
      <c r="U63" s="63">
        <v>25</v>
      </c>
      <c r="V63" s="63">
        <v>1</v>
      </c>
      <c r="W63" s="63">
        <v>5.5</v>
      </c>
      <c r="X63" s="63">
        <v>8</v>
      </c>
      <c r="Y63" s="63">
        <v>5</v>
      </c>
      <c r="Z63" s="63">
        <v>2.5</v>
      </c>
      <c r="AA63" s="63">
        <v>5.5</v>
      </c>
      <c r="AB63" s="63">
        <v>5.5</v>
      </c>
      <c r="AC63" s="63">
        <v>2.5</v>
      </c>
      <c r="AD63" s="63">
        <v>8.5</v>
      </c>
      <c r="AE63" s="63">
        <v>5.5</v>
      </c>
      <c r="AF63" s="63">
        <v>12</v>
      </c>
      <c r="AG63" s="63">
        <v>11.5</v>
      </c>
      <c r="AH63" s="63">
        <v>12</v>
      </c>
      <c r="AI63" s="63">
        <v>12</v>
      </c>
      <c r="AJ63" s="63">
        <v>12</v>
      </c>
      <c r="AK63" s="63">
        <v>12</v>
      </c>
      <c r="AL63" s="63">
        <v>6</v>
      </c>
      <c r="AM63" s="63">
        <v>13</v>
      </c>
      <c r="AN63" s="63">
        <v>9.5</v>
      </c>
      <c r="AO63" s="63">
        <v>11</v>
      </c>
      <c r="AP63" s="63">
        <v>11.5</v>
      </c>
      <c r="AQ63" s="63">
        <v>15</v>
      </c>
      <c r="AR63" s="63">
        <v>12</v>
      </c>
      <c r="AS63" s="63">
        <v>20.5</v>
      </c>
      <c r="AT63" s="63">
        <v>25</v>
      </c>
      <c r="AU63" s="63">
        <v>25</v>
      </c>
      <c r="AV63" s="63">
        <v>22</v>
      </c>
      <c r="AW63" s="63">
        <v>13.5</v>
      </c>
      <c r="AX63" s="63">
        <v>13.5</v>
      </c>
      <c r="AY63" s="63">
        <v>3</v>
      </c>
      <c r="AZ63" s="63">
        <v>2.5</v>
      </c>
      <c r="BA63" s="63">
        <v>1.5</v>
      </c>
      <c r="BB63" s="63">
        <v>1.5</v>
      </c>
      <c r="BC63" s="63">
        <v>0</v>
      </c>
      <c r="BD63" s="63">
        <v>8.5</v>
      </c>
      <c r="BE63" s="63">
        <v>8</v>
      </c>
      <c r="BF63" s="63">
        <v>1</v>
      </c>
      <c r="BG63" s="63">
        <v>2</v>
      </c>
      <c r="BH63" s="63">
        <v>8</v>
      </c>
      <c r="BI63" s="63">
        <v>8.5</v>
      </c>
      <c r="BJ63" s="63">
        <v>4.5</v>
      </c>
      <c r="BK63" s="63">
        <v>5</v>
      </c>
      <c r="BL63" s="63">
        <v>0</v>
      </c>
      <c r="BM63" s="63">
        <v>0</v>
      </c>
      <c r="BN63" s="63">
        <v>4.5</v>
      </c>
      <c r="BO63" s="63">
        <v>4.5</v>
      </c>
      <c r="BP63" s="63">
        <v>4</v>
      </c>
      <c r="BQ63" s="63">
        <v>5.5</v>
      </c>
      <c r="BR63" s="63">
        <v>6</v>
      </c>
      <c r="BS63" s="63">
        <v>8.5</v>
      </c>
      <c r="BT63" s="63">
        <v>0</v>
      </c>
      <c r="BU63" s="63">
        <v>0</v>
      </c>
      <c r="BV63" s="63">
        <v>0</v>
      </c>
      <c r="BW63" s="63">
        <v>0</v>
      </c>
      <c r="BX63" s="63">
        <v>0</v>
      </c>
      <c r="BY63" s="63">
        <v>0</v>
      </c>
      <c r="BZ63" s="63">
        <v>0</v>
      </c>
      <c r="CA63" s="63">
        <v>0</v>
      </c>
      <c r="CB63" s="63">
        <v>0</v>
      </c>
      <c r="CC63" s="63">
        <v>0</v>
      </c>
      <c r="CD63" s="63">
        <v>0</v>
      </c>
      <c r="CE63" s="63">
        <v>0</v>
      </c>
      <c r="CF63" s="63">
        <v>0</v>
      </c>
      <c r="CG63" s="63">
        <v>0</v>
      </c>
      <c r="CH63" s="63">
        <v>0</v>
      </c>
      <c r="CI63" s="63">
        <v>0</v>
      </c>
      <c r="CJ63" s="63">
        <v>0</v>
      </c>
      <c r="CK63" s="63">
        <v>0</v>
      </c>
      <c r="CL63" s="63">
        <v>0</v>
      </c>
      <c r="CM63" s="63">
        <v>0</v>
      </c>
      <c r="CN63" s="63">
        <v>0</v>
      </c>
      <c r="CO63" s="63">
        <v>0</v>
      </c>
      <c r="CP63" s="63">
        <v>0</v>
      </c>
      <c r="CQ63" s="63">
        <v>0</v>
      </c>
      <c r="CR63" s="63">
        <v>0</v>
      </c>
      <c r="CS63" s="63">
        <v>0</v>
      </c>
      <c r="CT63" s="63">
        <v>0</v>
      </c>
      <c r="CU63" s="63">
        <v>0</v>
      </c>
      <c r="CV63" s="63">
        <v>0</v>
      </c>
      <c r="CW63" s="63">
        <v>0</v>
      </c>
      <c r="CX63" s="63">
        <v>0</v>
      </c>
      <c r="CY63" s="63">
        <v>0</v>
      </c>
      <c r="CZ63" s="63">
        <v>0</v>
      </c>
      <c r="DA63" s="63">
        <v>0</v>
      </c>
      <c r="DB63" s="63">
        <v>0</v>
      </c>
      <c r="DC63" s="63">
        <v>0</v>
      </c>
      <c r="DD63" s="63">
        <v>0</v>
      </c>
      <c r="DE63" s="63">
        <v>0</v>
      </c>
      <c r="DF63" s="63">
        <v>0</v>
      </c>
      <c r="DG63" s="63">
        <v>0</v>
      </c>
      <c r="DH63" s="63">
        <v>0</v>
      </c>
      <c r="DI63" s="63">
        <v>0</v>
      </c>
      <c r="DJ63" s="63">
        <v>0</v>
      </c>
      <c r="DK63" s="63">
        <v>0</v>
      </c>
      <c r="DL63" s="63">
        <v>0</v>
      </c>
      <c r="DM63" s="63">
        <v>0</v>
      </c>
      <c r="DN63" s="63">
        <v>0</v>
      </c>
      <c r="DO63" s="63">
        <v>0</v>
      </c>
      <c r="DP63" s="63">
        <v>0</v>
      </c>
      <c r="DQ63" s="63">
        <v>0</v>
      </c>
      <c r="DR63" s="63">
        <v>0</v>
      </c>
      <c r="DS63" s="63">
        <v>0</v>
      </c>
      <c r="DT63" s="63">
        <v>0</v>
      </c>
      <c r="DU63" s="63">
        <v>0</v>
      </c>
      <c r="DV63" s="63">
        <v>0</v>
      </c>
      <c r="DW63" s="63">
        <v>0</v>
      </c>
      <c r="DX63" s="63">
        <v>0</v>
      </c>
      <c r="DY63" s="63">
        <v>0</v>
      </c>
      <c r="DZ63" s="63">
        <v>0</v>
      </c>
      <c r="EA63" s="63">
        <v>0</v>
      </c>
      <c r="EB63" s="63">
        <v>0</v>
      </c>
      <c r="EC63" s="63">
        <v>0</v>
      </c>
      <c r="ED63" s="63">
        <v>0</v>
      </c>
      <c r="EE63" s="63">
        <v>0</v>
      </c>
      <c r="EF63" s="63">
        <v>0</v>
      </c>
      <c r="EG63" s="63">
        <v>0</v>
      </c>
      <c r="EH63" s="63">
        <v>0</v>
      </c>
      <c r="EI63" s="63">
        <v>0</v>
      </c>
      <c r="EJ63" s="63">
        <v>0</v>
      </c>
      <c r="EK63" s="63">
        <v>0</v>
      </c>
      <c r="EL63" s="63">
        <v>0</v>
      </c>
      <c r="EM63" s="63">
        <v>0</v>
      </c>
      <c r="EN63" s="63">
        <v>0</v>
      </c>
      <c r="EO63" s="63">
        <v>0</v>
      </c>
      <c r="EP63" s="63">
        <v>0</v>
      </c>
      <c r="EQ63" s="63">
        <v>0</v>
      </c>
      <c r="ER63" s="63">
        <v>0</v>
      </c>
      <c r="ES63" s="63">
        <v>0</v>
      </c>
      <c r="ET63" s="63">
        <v>0</v>
      </c>
      <c r="EU63" s="63">
        <v>0</v>
      </c>
      <c r="EV63" s="63">
        <v>0</v>
      </c>
      <c r="EW63" s="63">
        <v>0</v>
      </c>
      <c r="EX63" s="63">
        <v>0</v>
      </c>
      <c r="EY63" s="63">
        <v>0</v>
      </c>
      <c r="EZ63" s="63">
        <v>0</v>
      </c>
      <c r="FA63" s="63">
        <v>0</v>
      </c>
      <c r="FB63" s="63">
        <v>0</v>
      </c>
      <c r="FC63" s="63">
        <v>0</v>
      </c>
      <c r="FD63" s="63">
        <v>0</v>
      </c>
      <c r="FE63" s="63">
        <v>0</v>
      </c>
      <c r="FF63" s="63">
        <v>0</v>
      </c>
      <c r="FG63" s="63">
        <v>0</v>
      </c>
      <c r="FH63" s="63">
        <v>0</v>
      </c>
      <c r="FI63" s="63">
        <v>0</v>
      </c>
      <c r="FJ63" s="63">
        <v>0</v>
      </c>
      <c r="FK63" s="63">
        <v>0</v>
      </c>
      <c r="FL63" s="63">
        <v>0</v>
      </c>
      <c r="FM63" s="63">
        <v>0</v>
      </c>
      <c r="FN63" s="63">
        <v>0</v>
      </c>
      <c r="FO63" s="63">
        <v>0</v>
      </c>
      <c r="FP63" s="63">
        <v>0</v>
      </c>
      <c r="FQ63" s="63">
        <v>1</v>
      </c>
      <c r="FR63" s="63">
        <v>1</v>
      </c>
      <c r="FS63" s="63">
        <v>1</v>
      </c>
      <c r="FT63" s="63">
        <v>1</v>
      </c>
      <c r="FU63" s="63">
        <v>1</v>
      </c>
      <c r="FV63" s="63">
        <v>1</v>
      </c>
      <c r="FW63" s="63">
        <v>1</v>
      </c>
      <c r="FX63" s="63">
        <v>1</v>
      </c>
      <c r="FY63" s="63">
        <v>1</v>
      </c>
      <c r="FZ63" s="63">
        <v>1</v>
      </c>
      <c r="GA63" s="63">
        <v>1</v>
      </c>
      <c r="GB63" s="63">
        <v>1</v>
      </c>
      <c r="GC63" s="63">
        <v>1</v>
      </c>
      <c r="GD63" s="63">
        <v>1</v>
      </c>
      <c r="GE63" s="63">
        <v>1</v>
      </c>
      <c r="GF63" s="63">
        <v>1</v>
      </c>
      <c r="GG63" s="63">
        <v>1</v>
      </c>
      <c r="GH63" s="63">
        <v>1</v>
      </c>
      <c r="GI63" s="63">
        <v>1</v>
      </c>
      <c r="GJ63" s="63">
        <v>1</v>
      </c>
      <c r="GK63" s="63">
        <v>1</v>
      </c>
      <c r="GL63" s="63">
        <v>0</v>
      </c>
      <c r="GM63" s="63">
        <v>0</v>
      </c>
      <c r="GN63" s="63">
        <v>0</v>
      </c>
      <c r="GO63" s="63">
        <v>0</v>
      </c>
      <c r="GP63" s="63">
        <v>0</v>
      </c>
      <c r="GQ63" s="63">
        <v>0</v>
      </c>
      <c r="GR63" s="63">
        <v>0</v>
      </c>
      <c r="GS63" s="63">
        <v>0</v>
      </c>
      <c r="GT63" s="63">
        <v>0</v>
      </c>
      <c r="GU63" s="63">
        <v>0</v>
      </c>
      <c r="GV63" s="63">
        <v>1</v>
      </c>
      <c r="GW63" s="63">
        <v>2</v>
      </c>
      <c r="GX63" s="63">
        <v>2</v>
      </c>
      <c r="GY63" s="63">
        <v>2</v>
      </c>
      <c r="GZ63" s="63">
        <v>2</v>
      </c>
      <c r="HA63" s="63">
        <v>4</v>
      </c>
      <c r="HB63" s="63">
        <v>3</v>
      </c>
      <c r="HC63" s="63">
        <v>3</v>
      </c>
      <c r="HD63" s="63">
        <v>2</v>
      </c>
      <c r="HE63" s="63">
        <v>2</v>
      </c>
      <c r="HF63" s="63">
        <v>2.5</v>
      </c>
      <c r="HG63" s="63">
        <v>1</v>
      </c>
      <c r="HH63" s="63">
        <v>1.5</v>
      </c>
      <c r="HI63" s="63">
        <v>1.5</v>
      </c>
      <c r="HJ63" s="63">
        <v>1</v>
      </c>
      <c r="HK63" s="63">
        <v>1</v>
      </c>
      <c r="HL63" s="63">
        <v>1</v>
      </c>
      <c r="HM63" s="63">
        <v>1</v>
      </c>
      <c r="HN63" s="63">
        <v>1</v>
      </c>
      <c r="HO63" s="63">
        <v>1</v>
      </c>
      <c r="HP63" s="63">
        <v>1</v>
      </c>
      <c r="HQ63" s="63">
        <v>1</v>
      </c>
      <c r="HR63" s="63">
        <v>4.5</v>
      </c>
      <c r="HS63" s="63">
        <v>3.5</v>
      </c>
      <c r="HT63" s="63">
        <v>4</v>
      </c>
      <c r="HU63" s="63">
        <v>4</v>
      </c>
      <c r="HV63" s="63">
        <v>1.5</v>
      </c>
      <c r="HW63" s="63">
        <v>1</v>
      </c>
      <c r="HX63" s="63">
        <v>1</v>
      </c>
      <c r="HY63" s="63">
        <v>1</v>
      </c>
      <c r="HZ63" s="63">
        <v>1</v>
      </c>
      <c r="IA63" s="63">
        <v>1</v>
      </c>
      <c r="IB63" s="63">
        <v>1</v>
      </c>
      <c r="IC63" s="63">
        <v>1</v>
      </c>
      <c r="ID63" s="63">
        <v>1.5</v>
      </c>
      <c r="IE63" s="63">
        <v>0</v>
      </c>
      <c r="IF63" s="63">
        <v>0</v>
      </c>
      <c r="IG63" s="117">
        <v>5</v>
      </c>
      <c r="IH63" s="63">
        <v>6</v>
      </c>
      <c r="II63" s="61">
        <v>6</v>
      </c>
      <c r="IJ63" s="61">
        <v>6</v>
      </c>
      <c r="IK63" s="61">
        <v>6</v>
      </c>
      <c r="IL63" s="61">
        <v>6</v>
      </c>
      <c r="IM63" s="61">
        <v>0</v>
      </c>
      <c r="IN63" s="61">
        <v>6</v>
      </c>
      <c r="IO63" s="61">
        <v>10</v>
      </c>
      <c r="IP63" s="61">
        <v>10</v>
      </c>
      <c r="IQ63" s="61">
        <v>0</v>
      </c>
      <c r="IR63" s="348">
        <f>AVERAGE([1]CongestionIndex!$C$165:$D$165)</f>
        <v>6.5</v>
      </c>
      <c r="IS63" s="61">
        <v>0</v>
      </c>
      <c r="IT63" s="61">
        <v>6.5</v>
      </c>
      <c r="IU63" s="61">
        <v>0</v>
      </c>
      <c r="IV63" s="61">
        <v>0</v>
      </c>
      <c r="IW63" s="61">
        <v>0</v>
      </c>
      <c r="IX63" s="61">
        <v>0</v>
      </c>
      <c r="IY63" s="61">
        <v>0</v>
      </c>
      <c r="IZ63" s="61">
        <v>0</v>
      </c>
      <c r="JA63" s="61">
        <v>0</v>
      </c>
      <c r="JB63" s="61">
        <v>0</v>
      </c>
      <c r="JC63" s="61">
        <v>0</v>
      </c>
      <c r="JD63" s="61">
        <v>0</v>
      </c>
      <c r="JE63" s="61">
        <v>0</v>
      </c>
      <c r="JF63" s="61">
        <v>0</v>
      </c>
      <c r="JG63" s="61">
        <v>0</v>
      </c>
      <c r="JH63" s="61">
        <v>0</v>
      </c>
      <c r="JI63" s="61">
        <v>0</v>
      </c>
      <c r="JJ63" s="61">
        <v>0</v>
      </c>
      <c r="JK63" s="61">
        <v>0</v>
      </c>
      <c r="JL63" s="61">
        <v>0</v>
      </c>
      <c r="JM63" s="61">
        <v>0</v>
      </c>
      <c r="JN63" s="61">
        <v>0</v>
      </c>
      <c r="JO63" s="61">
        <v>0</v>
      </c>
      <c r="JP63" s="61">
        <v>0</v>
      </c>
      <c r="JQ63" s="61">
        <f>AVERAGE(CongestionIndex!$C$165:$D$165)</f>
        <v>0</v>
      </c>
    </row>
    <row r="64" spans="1:280" s="61" customFormat="1" ht="13.5">
      <c r="A64" s="60" t="s">
        <v>113</v>
      </c>
      <c r="B64" s="63">
        <v>0</v>
      </c>
      <c r="C64" s="63">
        <v>0</v>
      </c>
      <c r="D64" s="63">
        <v>0</v>
      </c>
      <c r="E64" s="63">
        <v>0</v>
      </c>
      <c r="F64" s="63">
        <v>0</v>
      </c>
      <c r="G64" s="63">
        <v>0</v>
      </c>
      <c r="H64" s="63">
        <v>0</v>
      </c>
      <c r="I64" s="63">
        <v>0</v>
      </c>
      <c r="J64" s="63">
        <v>0</v>
      </c>
      <c r="K64" s="63">
        <v>0</v>
      </c>
      <c r="L64" s="63">
        <v>0</v>
      </c>
      <c r="M64" s="63">
        <v>0</v>
      </c>
      <c r="N64" s="63">
        <v>0</v>
      </c>
      <c r="O64" s="63">
        <v>0</v>
      </c>
      <c r="P64" s="63">
        <v>0</v>
      </c>
      <c r="Q64" s="63">
        <v>0</v>
      </c>
      <c r="R64" s="63">
        <v>0</v>
      </c>
      <c r="S64" s="63">
        <v>0</v>
      </c>
      <c r="T64" s="63">
        <v>0</v>
      </c>
      <c r="U64" s="63">
        <v>0</v>
      </c>
      <c r="V64" s="63">
        <v>0</v>
      </c>
      <c r="W64" s="63">
        <v>0</v>
      </c>
      <c r="X64" s="63">
        <v>0</v>
      </c>
      <c r="Y64" s="63">
        <v>0</v>
      </c>
      <c r="Z64" s="63">
        <v>0</v>
      </c>
      <c r="AA64" s="63">
        <v>0</v>
      </c>
      <c r="AB64" s="63">
        <v>0</v>
      </c>
      <c r="AC64" s="63">
        <v>0</v>
      </c>
      <c r="AD64" s="63">
        <v>0</v>
      </c>
      <c r="AE64" s="63">
        <v>0</v>
      </c>
      <c r="AF64" s="63">
        <v>0</v>
      </c>
      <c r="AG64" s="63">
        <v>0</v>
      </c>
      <c r="AH64" s="63">
        <v>0</v>
      </c>
      <c r="AI64" s="63">
        <v>0</v>
      </c>
      <c r="AJ64" s="63">
        <v>0</v>
      </c>
      <c r="AK64" s="63">
        <v>0</v>
      </c>
      <c r="AL64" s="63">
        <v>0</v>
      </c>
      <c r="AM64" s="63">
        <v>0</v>
      </c>
      <c r="AN64" s="63">
        <v>0</v>
      </c>
      <c r="AO64" s="63">
        <v>0</v>
      </c>
      <c r="AP64" s="63">
        <v>0</v>
      </c>
      <c r="AQ64" s="63">
        <v>0</v>
      </c>
      <c r="AR64" s="63">
        <v>0</v>
      </c>
      <c r="AS64" s="63">
        <v>0</v>
      </c>
      <c r="AT64" s="63">
        <v>0</v>
      </c>
      <c r="AU64" s="63">
        <v>0</v>
      </c>
      <c r="AV64" s="63">
        <v>0</v>
      </c>
      <c r="AW64" s="63">
        <v>0</v>
      </c>
      <c r="AX64" s="63">
        <v>0</v>
      </c>
      <c r="AY64" s="63">
        <v>0</v>
      </c>
      <c r="AZ64" s="63">
        <v>0</v>
      </c>
      <c r="BA64" s="63">
        <v>0</v>
      </c>
      <c r="BB64" s="63">
        <v>0</v>
      </c>
      <c r="BC64" s="63">
        <v>0</v>
      </c>
      <c r="BD64" s="63">
        <v>0</v>
      </c>
      <c r="BE64" s="63">
        <v>0</v>
      </c>
      <c r="BF64" s="63">
        <v>0</v>
      </c>
      <c r="BG64" s="63">
        <v>0</v>
      </c>
      <c r="BH64" s="63">
        <v>0</v>
      </c>
      <c r="BI64" s="63">
        <v>0</v>
      </c>
      <c r="BJ64" s="63">
        <v>0</v>
      </c>
      <c r="BK64" s="63">
        <v>0</v>
      </c>
      <c r="BL64" s="63">
        <v>0</v>
      </c>
      <c r="BM64" s="63">
        <v>0</v>
      </c>
      <c r="BN64" s="63">
        <v>0</v>
      </c>
      <c r="BO64" s="63">
        <v>0</v>
      </c>
      <c r="BP64" s="63">
        <v>0</v>
      </c>
      <c r="BQ64" s="63">
        <v>3.5</v>
      </c>
      <c r="BR64" s="63">
        <v>0</v>
      </c>
      <c r="BS64" s="63">
        <v>0</v>
      </c>
      <c r="BT64" s="63">
        <v>0</v>
      </c>
      <c r="BU64" s="63">
        <v>0</v>
      </c>
      <c r="BV64" s="63">
        <v>0</v>
      </c>
      <c r="BW64" s="63">
        <v>0</v>
      </c>
      <c r="BX64" s="63">
        <v>0</v>
      </c>
      <c r="BY64" s="63">
        <v>0</v>
      </c>
      <c r="BZ64" s="63">
        <v>0</v>
      </c>
      <c r="CA64" s="63">
        <v>0</v>
      </c>
      <c r="CB64" s="63">
        <v>0</v>
      </c>
      <c r="CC64" s="63">
        <v>0</v>
      </c>
      <c r="CD64" s="63">
        <v>0</v>
      </c>
      <c r="CE64" s="63">
        <v>0</v>
      </c>
      <c r="CF64" s="63">
        <v>0</v>
      </c>
      <c r="CG64" s="63">
        <v>0</v>
      </c>
      <c r="CH64" s="63">
        <v>0</v>
      </c>
      <c r="CI64" s="63">
        <v>0</v>
      </c>
      <c r="CJ64" s="63">
        <v>1.5</v>
      </c>
      <c r="CK64" s="63">
        <v>0</v>
      </c>
      <c r="CL64" s="63">
        <v>0</v>
      </c>
      <c r="CM64" s="63">
        <v>0</v>
      </c>
      <c r="CN64" s="63">
        <v>0</v>
      </c>
      <c r="CO64" s="63">
        <v>0</v>
      </c>
      <c r="CP64" s="63">
        <v>0</v>
      </c>
      <c r="CQ64" s="63">
        <v>0</v>
      </c>
      <c r="CR64" s="63">
        <v>0</v>
      </c>
      <c r="CS64" s="63">
        <v>2</v>
      </c>
      <c r="CT64" s="63">
        <v>1</v>
      </c>
      <c r="CU64" s="63">
        <v>0</v>
      </c>
      <c r="CV64" s="63">
        <v>1.5</v>
      </c>
      <c r="CW64" s="63">
        <v>0</v>
      </c>
      <c r="CX64" s="63">
        <v>0</v>
      </c>
      <c r="CY64" s="63">
        <v>0</v>
      </c>
      <c r="CZ64" s="63">
        <v>1</v>
      </c>
      <c r="DA64" s="63">
        <v>0</v>
      </c>
      <c r="DB64" s="63">
        <v>0</v>
      </c>
      <c r="DC64" s="63">
        <v>0</v>
      </c>
      <c r="DD64" s="63">
        <v>0</v>
      </c>
      <c r="DE64" s="63">
        <v>3</v>
      </c>
      <c r="DF64" s="63">
        <v>0</v>
      </c>
      <c r="DG64" s="63">
        <v>0</v>
      </c>
      <c r="DH64" s="63">
        <v>0</v>
      </c>
      <c r="DI64" s="63">
        <v>0</v>
      </c>
      <c r="DJ64" s="63">
        <v>0</v>
      </c>
      <c r="DK64" s="63">
        <v>0</v>
      </c>
      <c r="DL64" s="63">
        <v>0</v>
      </c>
      <c r="DM64" s="63">
        <v>0</v>
      </c>
      <c r="DN64" s="63">
        <v>0</v>
      </c>
      <c r="DO64" s="63">
        <v>0</v>
      </c>
      <c r="DP64" s="63">
        <v>0.5</v>
      </c>
      <c r="DQ64" s="63">
        <v>0.5</v>
      </c>
      <c r="DR64" s="63">
        <v>1</v>
      </c>
      <c r="DS64" s="63">
        <v>1.5</v>
      </c>
      <c r="DT64" s="63">
        <v>1</v>
      </c>
      <c r="DU64" s="63">
        <v>1</v>
      </c>
      <c r="DV64" s="63">
        <v>2</v>
      </c>
      <c r="DW64" s="63">
        <v>3</v>
      </c>
      <c r="DX64" s="63">
        <v>4</v>
      </c>
      <c r="DY64" s="63">
        <v>5</v>
      </c>
      <c r="DZ64" s="63">
        <v>5.5</v>
      </c>
      <c r="EA64" s="63">
        <v>2</v>
      </c>
      <c r="EB64" s="63">
        <v>2.5</v>
      </c>
      <c r="EC64" s="63">
        <v>3</v>
      </c>
      <c r="ED64" s="63">
        <v>2</v>
      </c>
      <c r="EE64" s="63">
        <v>3</v>
      </c>
      <c r="EF64" s="63">
        <v>4</v>
      </c>
      <c r="EG64" s="63">
        <v>4</v>
      </c>
      <c r="EH64" s="63">
        <v>3</v>
      </c>
      <c r="EI64" s="63">
        <v>3.5</v>
      </c>
      <c r="EJ64" s="63">
        <v>1.5</v>
      </c>
      <c r="EK64" s="63">
        <v>2</v>
      </c>
      <c r="EL64" s="63">
        <v>2.5</v>
      </c>
      <c r="EM64" s="63">
        <v>1.5</v>
      </c>
      <c r="EN64" s="63">
        <v>2</v>
      </c>
      <c r="EO64" s="63">
        <v>2.5</v>
      </c>
      <c r="EP64" s="63">
        <v>3</v>
      </c>
      <c r="EQ64" s="63">
        <v>2.5</v>
      </c>
      <c r="ER64" s="63">
        <v>2</v>
      </c>
      <c r="ES64" s="63">
        <v>2</v>
      </c>
      <c r="ET64" s="63">
        <v>2.5</v>
      </c>
      <c r="EU64" s="63">
        <v>3</v>
      </c>
      <c r="EV64" s="63">
        <v>3.5</v>
      </c>
      <c r="EW64" s="63">
        <v>3.5</v>
      </c>
      <c r="EX64" s="63">
        <v>4.5</v>
      </c>
      <c r="EY64" s="63">
        <v>4</v>
      </c>
      <c r="EZ64" s="63">
        <v>4</v>
      </c>
      <c r="FA64" s="63">
        <v>3.5</v>
      </c>
      <c r="FB64" s="63">
        <v>9.5</v>
      </c>
      <c r="FC64" s="63">
        <v>9.5</v>
      </c>
      <c r="FD64" s="63">
        <v>8.5</v>
      </c>
      <c r="FE64" s="63">
        <v>8.5</v>
      </c>
      <c r="FF64" s="63">
        <v>9</v>
      </c>
      <c r="FG64" s="63">
        <v>7</v>
      </c>
      <c r="FH64" s="63">
        <v>5</v>
      </c>
      <c r="FI64" s="63">
        <v>4.5</v>
      </c>
      <c r="FJ64" s="63">
        <v>4</v>
      </c>
      <c r="FK64" s="63">
        <v>4</v>
      </c>
      <c r="FL64" s="63">
        <v>5</v>
      </c>
      <c r="FM64" s="63">
        <v>5</v>
      </c>
      <c r="FN64" s="63">
        <v>2.5</v>
      </c>
      <c r="FO64" s="63">
        <v>4</v>
      </c>
      <c r="FP64" s="63">
        <v>4</v>
      </c>
      <c r="FQ64" s="63">
        <v>3.5</v>
      </c>
      <c r="FR64" s="63">
        <v>3.5</v>
      </c>
      <c r="FS64" s="63">
        <v>3</v>
      </c>
      <c r="FT64" s="63">
        <v>1</v>
      </c>
      <c r="FU64" s="63">
        <v>1.5</v>
      </c>
      <c r="FV64" s="63">
        <v>2</v>
      </c>
      <c r="FW64" s="63">
        <v>2.5</v>
      </c>
      <c r="FX64" s="63">
        <v>2</v>
      </c>
      <c r="FY64" s="63">
        <v>2</v>
      </c>
      <c r="FZ64" s="63">
        <v>1</v>
      </c>
      <c r="GA64" s="63">
        <v>2</v>
      </c>
      <c r="GB64" s="63">
        <v>2</v>
      </c>
      <c r="GC64" s="63">
        <v>2</v>
      </c>
      <c r="GD64" s="63">
        <v>1.5</v>
      </c>
      <c r="GE64" s="63">
        <v>1</v>
      </c>
      <c r="GF64" s="63">
        <v>1</v>
      </c>
      <c r="GG64" s="63">
        <v>2</v>
      </c>
      <c r="GH64" s="63">
        <v>2</v>
      </c>
      <c r="GI64" s="63">
        <v>1.5</v>
      </c>
      <c r="GJ64" s="63">
        <v>1</v>
      </c>
      <c r="GK64" s="63">
        <v>1</v>
      </c>
      <c r="GL64" s="63">
        <v>2</v>
      </c>
      <c r="GM64" s="63">
        <v>1</v>
      </c>
      <c r="GN64" s="63">
        <v>1</v>
      </c>
      <c r="GO64" s="63">
        <v>1</v>
      </c>
      <c r="GP64" s="63">
        <v>1</v>
      </c>
      <c r="GQ64" s="63">
        <v>1</v>
      </c>
      <c r="GR64" s="63">
        <v>1</v>
      </c>
      <c r="GS64" s="63">
        <v>1</v>
      </c>
      <c r="GT64" s="63">
        <v>1</v>
      </c>
      <c r="GU64" s="63">
        <v>1</v>
      </c>
      <c r="GV64" s="63">
        <v>1</v>
      </c>
      <c r="GW64" s="63">
        <v>1</v>
      </c>
      <c r="GX64" s="63">
        <v>1</v>
      </c>
      <c r="GY64" s="63">
        <v>1</v>
      </c>
      <c r="GZ64" s="63">
        <v>1</v>
      </c>
      <c r="HA64" s="63">
        <v>2</v>
      </c>
      <c r="HB64" s="63">
        <v>2</v>
      </c>
      <c r="HC64" s="63">
        <v>2</v>
      </c>
      <c r="HD64" s="63">
        <v>4</v>
      </c>
      <c r="HE64" s="63">
        <v>4</v>
      </c>
      <c r="HF64" s="63">
        <v>3.5</v>
      </c>
      <c r="HG64" s="63">
        <v>3.5</v>
      </c>
      <c r="HH64" s="63">
        <v>3.5</v>
      </c>
      <c r="HI64" s="63">
        <v>3.5</v>
      </c>
      <c r="HJ64" s="63">
        <v>4</v>
      </c>
      <c r="HK64" s="63">
        <v>4</v>
      </c>
      <c r="HL64" s="63">
        <v>4</v>
      </c>
      <c r="HM64" s="63">
        <v>4.5</v>
      </c>
      <c r="HN64" s="63">
        <v>1.5</v>
      </c>
      <c r="HO64" s="63">
        <v>1</v>
      </c>
      <c r="HP64" s="63">
        <v>1</v>
      </c>
      <c r="HQ64" s="63">
        <v>2</v>
      </c>
      <c r="HR64" s="63">
        <v>2</v>
      </c>
      <c r="HS64" s="63">
        <v>2.5</v>
      </c>
      <c r="HT64" s="63">
        <v>3</v>
      </c>
      <c r="HU64" s="63">
        <v>0.5</v>
      </c>
      <c r="HV64" s="63">
        <v>0.5</v>
      </c>
      <c r="HW64" s="63">
        <v>0.5</v>
      </c>
      <c r="HX64" s="63">
        <v>0.5</v>
      </c>
      <c r="HY64" s="63">
        <v>0.5</v>
      </c>
      <c r="HZ64" s="63">
        <v>1</v>
      </c>
      <c r="IA64" s="63">
        <v>2</v>
      </c>
      <c r="IB64" s="63">
        <v>2.5</v>
      </c>
      <c r="IC64" s="63">
        <v>3</v>
      </c>
      <c r="ID64" s="63">
        <v>3.5</v>
      </c>
      <c r="IE64" s="63">
        <v>0</v>
      </c>
      <c r="IF64" s="63">
        <v>0</v>
      </c>
      <c r="IG64" s="117">
        <v>1</v>
      </c>
      <c r="IH64" s="63">
        <v>1</v>
      </c>
      <c r="II64" s="61">
        <v>1</v>
      </c>
      <c r="IJ64" s="61">
        <v>1</v>
      </c>
      <c r="IK64" s="61">
        <v>1</v>
      </c>
      <c r="IL64" s="61">
        <v>0</v>
      </c>
      <c r="IM64" s="61">
        <v>0</v>
      </c>
      <c r="IN64" s="61">
        <v>0</v>
      </c>
      <c r="IO64" s="61">
        <v>3</v>
      </c>
      <c r="IP64" s="61">
        <v>0</v>
      </c>
      <c r="IQ64" s="61">
        <v>0</v>
      </c>
      <c r="IR64" s="348">
        <f>AVERAGE([1]CongestionIndex!$C$166:$D$166)</f>
        <v>2.5</v>
      </c>
      <c r="IS64" s="61">
        <v>0</v>
      </c>
      <c r="IT64" s="61">
        <v>2.5</v>
      </c>
      <c r="IU64" s="61">
        <v>0</v>
      </c>
      <c r="IV64" s="61">
        <v>0</v>
      </c>
      <c r="IW64" s="61">
        <v>0</v>
      </c>
      <c r="IX64" s="61">
        <v>0</v>
      </c>
      <c r="IY64" s="61">
        <v>0</v>
      </c>
      <c r="IZ64" s="61">
        <v>0</v>
      </c>
      <c r="JA64" s="61">
        <v>2</v>
      </c>
      <c r="JB64" s="61">
        <v>2</v>
      </c>
      <c r="JC64" s="61">
        <v>0</v>
      </c>
      <c r="JD64" s="61">
        <v>0</v>
      </c>
      <c r="JE64" s="61">
        <v>5</v>
      </c>
      <c r="JF64" s="61">
        <v>0</v>
      </c>
      <c r="JG64" s="61">
        <v>0</v>
      </c>
      <c r="JH64" s="61">
        <v>2</v>
      </c>
      <c r="JI64" s="61">
        <v>0</v>
      </c>
      <c r="JJ64" s="61">
        <v>0</v>
      </c>
      <c r="JK64" s="61">
        <v>0</v>
      </c>
      <c r="JL64" s="61">
        <v>0</v>
      </c>
      <c r="JM64" s="61">
        <v>0</v>
      </c>
      <c r="JN64" s="61">
        <v>0</v>
      </c>
      <c r="JO64" s="61">
        <v>0</v>
      </c>
      <c r="JP64" s="61">
        <v>0</v>
      </c>
      <c r="JQ64" s="61">
        <f>AVERAGE(CongestionIndex!$C$166:$D$166)</f>
        <v>0</v>
      </c>
    </row>
    <row r="65" spans="1:277" s="61" customFormat="1" ht="13.5">
      <c r="A65" s="60" t="s">
        <v>114</v>
      </c>
      <c r="B65" s="63">
        <v>0</v>
      </c>
      <c r="C65" s="63">
        <v>0</v>
      </c>
      <c r="D65" s="63">
        <v>0</v>
      </c>
      <c r="E65" s="63">
        <v>0</v>
      </c>
      <c r="F65" s="63">
        <v>0</v>
      </c>
      <c r="G65" s="63">
        <v>0</v>
      </c>
      <c r="H65" s="63">
        <v>0</v>
      </c>
      <c r="I65" s="63">
        <v>0</v>
      </c>
      <c r="J65" s="63">
        <v>0</v>
      </c>
      <c r="K65" s="63">
        <v>0</v>
      </c>
      <c r="L65" s="63">
        <v>0</v>
      </c>
      <c r="M65" s="63">
        <v>0</v>
      </c>
      <c r="N65" s="63">
        <v>0</v>
      </c>
      <c r="O65" s="63">
        <v>0</v>
      </c>
      <c r="P65" s="63">
        <v>0</v>
      </c>
      <c r="Q65" s="63">
        <v>0</v>
      </c>
      <c r="R65" s="63">
        <v>0</v>
      </c>
      <c r="S65" s="63">
        <v>0</v>
      </c>
      <c r="T65" s="63">
        <v>0</v>
      </c>
      <c r="U65" s="63">
        <v>0</v>
      </c>
      <c r="V65" s="63">
        <v>0</v>
      </c>
      <c r="W65" s="63">
        <v>0</v>
      </c>
      <c r="X65" s="63">
        <v>0</v>
      </c>
      <c r="Y65" s="63">
        <v>0</v>
      </c>
      <c r="Z65" s="63">
        <v>0</v>
      </c>
      <c r="AA65" s="63">
        <v>0</v>
      </c>
      <c r="AB65" s="63">
        <v>0</v>
      </c>
      <c r="AC65" s="63">
        <v>0</v>
      </c>
      <c r="AD65" s="63">
        <v>0</v>
      </c>
      <c r="AE65" s="63">
        <v>0</v>
      </c>
      <c r="AF65" s="63">
        <v>0</v>
      </c>
      <c r="AG65" s="63">
        <v>0</v>
      </c>
      <c r="AH65" s="63">
        <v>0</v>
      </c>
      <c r="AI65" s="63">
        <v>0</v>
      </c>
      <c r="AJ65" s="63">
        <v>0</v>
      </c>
      <c r="AK65" s="63">
        <v>0</v>
      </c>
      <c r="AL65" s="63">
        <v>0</v>
      </c>
      <c r="AM65" s="63">
        <v>0</v>
      </c>
      <c r="AN65" s="63">
        <v>0</v>
      </c>
      <c r="AO65" s="63">
        <v>0</v>
      </c>
      <c r="AP65" s="63">
        <v>0</v>
      </c>
      <c r="AQ65" s="63">
        <v>0</v>
      </c>
      <c r="AR65" s="63">
        <v>0</v>
      </c>
      <c r="AS65" s="63">
        <v>0</v>
      </c>
      <c r="AT65" s="63">
        <v>0</v>
      </c>
      <c r="AU65" s="63">
        <v>0</v>
      </c>
      <c r="AV65" s="63">
        <v>0</v>
      </c>
      <c r="AW65" s="63">
        <v>0</v>
      </c>
      <c r="AX65" s="63">
        <v>0</v>
      </c>
      <c r="AY65" s="63">
        <v>0</v>
      </c>
      <c r="AZ65" s="63">
        <v>0</v>
      </c>
      <c r="BA65" s="63">
        <v>0</v>
      </c>
      <c r="BB65" s="63">
        <v>0</v>
      </c>
      <c r="BC65" s="63">
        <v>0</v>
      </c>
      <c r="BD65" s="63">
        <v>0</v>
      </c>
      <c r="BE65" s="63">
        <v>0</v>
      </c>
      <c r="BF65" s="63">
        <v>0</v>
      </c>
      <c r="BG65" s="63">
        <v>0</v>
      </c>
      <c r="BH65" s="63">
        <v>0</v>
      </c>
      <c r="BI65" s="63">
        <v>0</v>
      </c>
      <c r="BJ65" s="63">
        <v>0</v>
      </c>
      <c r="BK65" s="63">
        <v>0</v>
      </c>
      <c r="BL65" s="63">
        <v>0</v>
      </c>
      <c r="BM65" s="63">
        <v>0</v>
      </c>
      <c r="BN65" s="63">
        <v>0</v>
      </c>
      <c r="BO65" s="63">
        <v>0</v>
      </c>
      <c r="BP65" s="63">
        <v>0</v>
      </c>
      <c r="BQ65" s="63">
        <v>0</v>
      </c>
      <c r="BR65" s="63">
        <v>0</v>
      </c>
      <c r="BS65" s="63">
        <v>0</v>
      </c>
      <c r="BT65" s="63">
        <v>0</v>
      </c>
      <c r="BU65" s="63">
        <v>0</v>
      </c>
      <c r="BV65" s="63">
        <v>0</v>
      </c>
      <c r="BW65" s="63">
        <v>0</v>
      </c>
      <c r="BX65" s="63">
        <v>0</v>
      </c>
      <c r="BY65" s="63">
        <v>0</v>
      </c>
      <c r="BZ65" s="63">
        <v>1.5</v>
      </c>
      <c r="CA65" s="63">
        <v>0</v>
      </c>
      <c r="CB65" s="63">
        <v>0</v>
      </c>
      <c r="CC65" s="63">
        <v>0</v>
      </c>
      <c r="CD65" s="63">
        <v>0</v>
      </c>
      <c r="CE65" s="63">
        <v>0</v>
      </c>
      <c r="CF65" s="63">
        <v>0</v>
      </c>
      <c r="CG65" s="63">
        <v>0</v>
      </c>
      <c r="CH65" s="63">
        <v>0</v>
      </c>
      <c r="CI65" s="63">
        <v>0</v>
      </c>
      <c r="CJ65" s="63">
        <v>0</v>
      </c>
      <c r="CK65" s="63">
        <v>0</v>
      </c>
      <c r="CL65" s="63">
        <v>0</v>
      </c>
      <c r="CM65" s="63">
        <v>0</v>
      </c>
      <c r="CN65" s="63">
        <v>0</v>
      </c>
      <c r="CO65" s="63">
        <v>0</v>
      </c>
      <c r="CP65" s="63">
        <v>0</v>
      </c>
      <c r="CQ65" s="63">
        <v>0</v>
      </c>
      <c r="CR65" s="63">
        <v>0</v>
      </c>
      <c r="CS65" s="63">
        <v>0</v>
      </c>
      <c r="CT65" s="63">
        <v>0</v>
      </c>
      <c r="CU65" s="63">
        <v>0</v>
      </c>
      <c r="CV65" s="63">
        <v>0</v>
      </c>
      <c r="CW65" s="63">
        <v>0</v>
      </c>
      <c r="CX65" s="63">
        <v>0</v>
      </c>
      <c r="CY65" s="63">
        <v>0</v>
      </c>
      <c r="CZ65" s="63">
        <v>0</v>
      </c>
      <c r="DA65" s="63">
        <v>0</v>
      </c>
      <c r="DB65" s="63">
        <v>0</v>
      </c>
      <c r="DC65" s="63">
        <v>0</v>
      </c>
      <c r="DD65" s="63">
        <v>0</v>
      </c>
      <c r="DE65" s="63">
        <v>0</v>
      </c>
      <c r="DF65" s="63">
        <v>0</v>
      </c>
      <c r="DG65" s="63">
        <v>0</v>
      </c>
      <c r="DH65" s="63">
        <v>0</v>
      </c>
      <c r="DI65" s="63">
        <v>0</v>
      </c>
      <c r="DJ65" s="63">
        <v>0</v>
      </c>
      <c r="DK65" s="63">
        <v>0</v>
      </c>
      <c r="DL65" s="63">
        <v>0</v>
      </c>
      <c r="DM65" s="63">
        <v>0</v>
      </c>
      <c r="DN65" s="63">
        <v>0</v>
      </c>
      <c r="DO65" s="63">
        <v>0</v>
      </c>
      <c r="DP65" s="63">
        <v>0</v>
      </c>
      <c r="DQ65" s="63">
        <v>0</v>
      </c>
      <c r="DR65" s="63">
        <v>0</v>
      </c>
      <c r="DS65" s="63">
        <v>0</v>
      </c>
      <c r="DT65" s="63">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0</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c r="FD65" s="63">
        <v>0</v>
      </c>
      <c r="FE65" s="63">
        <v>0</v>
      </c>
      <c r="FF65" s="63">
        <v>0</v>
      </c>
      <c r="FG65" s="63">
        <v>0</v>
      </c>
      <c r="FH65" s="63">
        <v>0</v>
      </c>
      <c r="FI65" s="63">
        <v>0</v>
      </c>
      <c r="FJ65" s="63">
        <v>0</v>
      </c>
      <c r="FK65" s="63">
        <v>0</v>
      </c>
      <c r="FL65" s="63">
        <v>0</v>
      </c>
      <c r="FM65" s="63">
        <v>0</v>
      </c>
      <c r="FN65" s="63">
        <v>0</v>
      </c>
      <c r="FO65" s="63">
        <v>0</v>
      </c>
      <c r="FP65" s="63">
        <v>0</v>
      </c>
      <c r="FQ65" s="63">
        <v>0</v>
      </c>
      <c r="FR65" s="63">
        <v>0</v>
      </c>
      <c r="FS65" s="63">
        <v>0</v>
      </c>
      <c r="FT65" s="63">
        <v>0</v>
      </c>
      <c r="FU65" s="63">
        <v>0</v>
      </c>
      <c r="FV65" s="63">
        <v>0</v>
      </c>
      <c r="FW65" s="63">
        <v>0</v>
      </c>
      <c r="FX65" s="63">
        <v>0</v>
      </c>
      <c r="FY65" s="63">
        <v>0</v>
      </c>
      <c r="FZ65" s="63">
        <v>0</v>
      </c>
      <c r="GA65" s="63">
        <v>0</v>
      </c>
      <c r="GB65" s="63">
        <v>0</v>
      </c>
      <c r="GC65" s="63">
        <v>0</v>
      </c>
      <c r="GD65" s="63">
        <v>0</v>
      </c>
      <c r="GE65" s="63">
        <v>0</v>
      </c>
      <c r="GF65" s="63">
        <v>0</v>
      </c>
      <c r="GG65" s="63">
        <v>0</v>
      </c>
      <c r="GH65" s="63">
        <v>0</v>
      </c>
      <c r="GI65" s="63">
        <v>0</v>
      </c>
      <c r="GJ65" s="63">
        <v>0</v>
      </c>
      <c r="GK65" s="63">
        <v>0</v>
      </c>
      <c r="GL65" s="63">
        <v>0</v>
      </c>
      <c r="GM65" s="63">
        <v>0</v>
      </c>
      <c r="GN65" s="63">
        <v>0</v>
      </c>
      <c r="GO65" s="63">
        <v>0</v>
      </c>
      <c r="GP65" s="63">
        <v>0</v>
      </c>
      <c r="GQ65" s="63">
        <v>0</v>
      </c>
      <c r="GR65" s="63">
        <v>0</v>
      </c>
      <c r="GS65" s="63">
        <v>0</v>
      </c>
      <c r="GT65" s="63">
        <v>0</v>
      </c>
      <c r="GU65" s="63">
        <v>0</v>
      </c>
      <c r="GV65" s="63">
        <v>0</v>
      </c>
      <c r="GW65" s="63">
        <v>0</v>
      </c>
      <c r="GX65" s="63">
        <v>0</v>
      </c>
      <c r="GY65" s="63">
        <v>0</v>
      </c>
      <c r="GZ65" s="63">
        <v>0</v>
      </c>
      <c r="HA65" s="63">
        <v>0</v>
      </c>
      <c r="HB65" s="63">
        <v>0</v>
      </c>
      <c r="HC65" s="63">
        <v>0</v>
      </c>
      <c r="HD65" s="63">
        <v>0</v>
      </c>
      <c r="HE65" s="63">
        <v>0</v>
      </c>
      <c r="HF65" s="63">
        <v>0</v>
      </c>
      <c r="HG65" s="63">
        <v>0</v>
      </c>
      <c r="HH65" s="63">
        <v>0</v>
      </c>
      <c r="HI65" s="63">
        <v>0</v>
      </c>
      <c r="HJ65" s="63">
        <v>0</v>
      </c>
      <c r="HK65" s="63">
        <v>0</v>
      </c>
      <c r="HL65" s="63">
        <v>0</v>
      </c>
      <c r="HM65" s="63">
        <v>0</v>
      </c>
      <c r="HN65" s="63">
        <v>0</v>
      </c>
      <c r="HO65" s="63">
        <v>0</v>
      </c>
      <c r="HP65" s="63">
        <v>0</v>
      </c>
      <c r="HQ65" s="63">
        <v>0</v>
      </c>
      <c r="HR65" s="63">
        <v>0</v>
      </c>
      <c r="HS65" s="63">
        <v>0</v>
      </c>
      <c r="HT65" s="63">
        <v>0</v>
      </c>
      <c r="HU65" s="63">
        <v>0</v>
      </c>
      <c r="HV65" s="63">
        <v>0</v>
      </c>
      <c r="HW65" s="63">
        <v>0</v>
      </c>
      <c r="HX65" s="63">
        <v>0</v>
      </c>
      <c r="HY65" s="63">
        <v>0</v>
      </c>
      <c r="HZ65" s="63">
        <v>0</v>
      </c>
      <c r="IA65" s="63">
        <v>0</v>
      </c>
      <c r="IB65" s="63">
        <v>0</v>
      </c>
      <c r="IC65" s="63">
        <v>0</v>
      </c>
      <c r="ID65" s="63">
        <v>0</v>
      </c>
      <c r="IE65" s="63">
        <v>0</v>
      </c>
      <c r="IF65" s="63">
        <v>0</v>
      </c>
      <c r="IG65" s="117">
        <v>0</v>
      </c>
      <c r="IH65" s="63">
        <v>0</v>
      </c>
      <c r="II65" s="61">
        <v>0</v>
      </c>
      <c r="IJ65" s="61">
        <v>0</v>
      </c>
      <c r="IK65" s="61">
        <v>0</v>
      </c>
      <c r="IL65" s="61">
        <v>0</v>
      </c>
      <c r="IM65" s="61">
        <v>0</v>
      </c>
      <c r="IN65" s="61">
        <v>0</v>
      </c>
      <c r="IO65" s="61">
        <v>0</v>
      </c>
      <c r="IP65" s="61">
        <v>0</v>
      </c>
      <c r="IQ65" s="61">
        <v>0</v>
      </c>
      <c r="IR65" s="348">
        <f>AVERAGE([1]CongestionIndex!$C$167:$D$167)</f>
        <v>2.5</v>
      </c>
      <c r="IS65" s="61">
        <v>0</v>
      </c>
      <c r="IT65" s="61">
        <v>2.5</v>
      </c>
      <c r="IU65" s="61">
        <v>0</v>
      </c>
      <c r="IV65" s="61">
        <v>0</v>
      </c>
      <c r="IW65" s="61">
        <v>0</v>
      </c>
      <c r="IX65" s="61">
        <v>0</v>
      </c>
      <c r="IY65" s="61">
        <v>0</v>
      </c>
      <c r="IZ65" s="61">
        <v>0</v>
      </c>
      <c r="JA65" s="61">
        <v>0</v>
      </c>
      <c r="JB65" s="61">
        <v>0</v>
      </c>
      <c r="JC65" s="61">
        <v>0</v>
      </c>
      <c r="JD65" s="61">
        <v>0</v>
      </c>
      <c r="JE65" s="61">
        <v>0</v>
      </c>
      <c r="JF65" s="61">
        <v>0</v>
      </c>
      <c r="JG65" s="61">
        <v>0</v>
      </c>
      <c r="JH65" s="61">
        <v>0</v>
      </c>
      <c r="JI65" s="61">
        <v>0</v>
      </c>
      <c r="JJ65" s="61">
        <v>0</v>
      </c>
      <c r="JK65" s="61">
        <v>0</v>
      </c>
      <c r="JL65" s="61">
        <v>0</v>
      </c>
      <c r="JM65" s="61">
        <v>0</v>
      </c>
      <c r="JN65" s="61">
        <v>0</v>
      </c>
      <c r="JO65" s="61">
        <v>0</v>
      </c>
      <c r="JP65" s="61">
        <v>0</v>
      </c>
      <c r="JQ65" s="61">
        <f>AVERAGE(CongestionIndex!$C$167:$D$167)</f>
        <v>0</v>
      </c>
    </row>
    <row r="66" spans="1:277" s="61" customFormat="1" ht="13.5">
      <c r="A66" s="60" t="s">
        <v>115</v>
      </c>
      <c r="B66" s="63">
        <v>0</v>
      </c>
      <c r="C66" s="63">
        <v>0</v>
      </c>
      <c r="D66" s="63">
        <v>0</v>
      </c>
      <c r="E66" s="63">
        <v>0</v>
      </c>
      <c r="F66" s="63">
        <v>0</v>
      </c>
      <c r="G66" s="63">
        <v>0</v>
      </c>
      <c r="H66" s="63">
        <v>0</v>
      </c>
      <c r="I66" s="63">
        <v>0</v>
      </c>
      <c r="J66" s="63">
        <v>0</v>
      </c>
      <c r="K66" s="63">
        <v>0</v>
      </c>
      <c r="L66" s="63">
        <v>0</v>
      </c>
      <c r="M66" s="63">
        <v>0</v>
      </c>
      <c r="N66" s="63">
        <v>0</v>
      </c>
      <c r="O66" s="63">
        <v>0</v>
      </c>
      <c r="P66" s="63">
        <v>0</v>
      </c>
      <c r="Q66" s="63">
        <v>0</v>
      </c>
      <c r="R66" s="63">
        <v>0</v>
      </c>
      <c r="S66" s="63">
        <v>0</v>
      </c>
      <c r="T66" s="63">
        <v>0</v>
      </c>
      <c r="U66" s="63">
        <v>0</v>
      </c>
      <c r="V66" s="63">
        <v>0</v>
      </c>
      <c r="W66" s="63">
        <v>0</v>
      </c>
      <c r="X66" s="63">
        <v>0</v>
      </c>
      <c r="Y66" s="63">
        <v>0</v>
      </c>
      <c r="Z66" s="63">
        <v>0</v>
      </c>
      <c r="AA66" s="63">
        <v>0</v>
      </c>
      <c r="AB66" s="63">
        <v>0</v>
      </c>
      <c r="AC66" s="63">
        <v>0</v>
      </c>
      <c r="AD66" s="63">
        <v>0</v>
      </c>
      <c r="AE66" s="63">
        <v>0</v>
      </c>
      <c r="AF66" s="63">
        <v>0</v>
      </c>
      <c r="AG66" s="63">
        <v>0</v>
      </c>
      <c r="AH66" s="63">
        <v>0</v>
      </c>
      <c r="AI66" s="63">
        <v>0</v>
      </c>
      <c r="AJ66" s="63">
        <v>0</v>
      </c>
      <c r="AK66" s="63">
        <v>0</v>
      </c>
      <c r="AL66" s="63">
        <v>0</v>
      </c>
      <c r="AM66" s="63">
        <v>0</v>
      </c>
      <c r="AN66" s="63">
        <v>0</v>
      </c>
      <c r="AO66" s="63">
        <v>0</v>
      </c>
      <c r="AP66" s="63">
        <v>0</v>
      </c>
      <c r="AQ66" s="63">
        <v>0</v>
      </c>
      <c r="AR66" s="63">
        <v>0</v>
      </c>
      <c r="AS66" s="63">
        <v>0</v>
      </c>
      <c r="AT66" s="63">
        <v>0</v>
      </c>
      <c r="AU66" s="63">
        <v>0</v>
      </c>
      <c r="AV66" s="63">
        <v>0</v>
      </c>
      <c r="AW66" s="63">
        <v>0</v>
      </c>
      <c r="AX66" s="63">
        <v>0</v>
      </c>
      <c r="AY66" s="63">
        <v>0</v>
      </c>
      <c r="AZ66" s="63">
        <v>0</v>
      </c>
      <c r="BA66" s="63">
        <v>0</v>
      </c>
      <c r="BB66" s="63">
        <v>0</v>
      </c>
      <c r="BC66" s="63">
        <v>0</v>
      </c>
      <c r="BD66" s="63">
        <v>0</v>
      </c>
      <c r="BE66" s="63">
        <v>0</v>
      </c>
      <c r="BF66" s="63">
        <v>0</v>
      </c>
      <c r="BG66" s="63">
        <v>0</v>
      </c>
      <c r="BH66" s="63">
        <v>0</v>
      </c>
      <c r="BI66" s="63">
        <v>0</v>
      </c>
      <c r="BJ66" s="63">
        <v>0</v>
      </c>
      <c r="BK66" s="63">
        <v>0</v>
      </c>
      <c r="BL66" s="63">
        <v>0</v>
      </c>
      <c r="BM66" s="63">
        <v>0</v>
      </c>
      <c r="BN66" s="63">
        <v>0</v>
      </c>
      <c r="BO66" s="63">
        <v>0</v>
      </c>
      <c r="BP66" s="63">
        <v>0</v>
      </c>
      <c r="BQ66" s="63">
        <v>0</v>
      </c>
      <c r="BR66" s="63">
        <v>0</v>
      </c>
      <c r="BS66" s="63">
        <v>0</v>
      </c>
      <c r="BT66" s="63">
        <v>0</v>
      </c>
      <c r="BU66" s="63">
        <v>0</v>
      </c>
      <c r="BV66" s="63">
        <v>0</v>
      </c>
      <c r="BW66" s="63">
        <v>0</v>
      </c>
      <c r="BX66" s="63">
        <v>0</v>
      </c>
      <c r="BY66" s="63">
        <v>0</v>
      </c>
      <c r="BZ66" s="63">
        <v>0</v>
      </c>
      <c r="CA66" s="63">
        <v>0</v>
      </c>
      <c r="CB66" s="63">
        <v>0</v>
      </c>
      <c r="CC66" s="63">
        <v>0</v>
      </c>
      <c r="CD66" s="63">
        <v>0</v>
      </c>
      <c r="CE66" s="63">
        <v>0</v>
      </c>
      <c r="CF66" s="63">
        <v>0</v>
      </c>
      <c r="CG66" s="63">
        <v>0</v>
      </c>
      <c r="CH66" s="63">
        <v>0</v>
      </c>
      <c r="CI66" s="63">
        <v>0</v>
      </c>
      <c r="CJ66" s="63">
        <v>0</v>
      </c>
      <c r="CK66" s="63">
        <v>1.5</v>
      </c>
      <c r="CL66" s="63">
        <v>0</v>
      </c>
      <c r="CM66" s="63">
        <v>0</v>
      </c>
      <c r="CN66" s="63">
        <v>0</v>
      </c>
      <c r="CO66" s="63">
        <v>0</v>
      </c>
      <c r="CP66" s="63">
        <v>0</v>
      </c>
      <c r="CQ66" s="63">
        <v>0</v>
      </c>
      <c r="CR66" s="63">
        <v>0</v>
      </c>
      <c r="CS66" s="63">
        <v>0</v>
      </c>
      <c r="CT66" s="63">
        <v>1.5</v>
      </c>
      <c r="CU66" s="63">
        <v>0</v>
      </c>
      <c r="CV66" s="63">
        <v>0</v>
      </c>
      <c r="CW66" s="63">
        <v>0</v>
      </c>
      <c r="CX66" s="63">
        <v>0</v>
      </c>
      <c r="CY66" s="63">
        <v>0</v>
      </c>
      <c r="CZ66" s="63">
        <v>0</v>
      </c>
      <c r="DA66" s="63">
        <v>2</v>
      </c>
      <c r="DB66" s="63">
        <v>2</v>
      </c>
      <c r="DC66" s="63">
        <v>0</v>
      </c>
      <c r="DD66" s="63">
        <v>0</v>
      </c>
      <c r="DE66" s="63">
        <v>0</v>
      </c>
      <c r="DF66" s="63">
        <v>0</v>
      </c>
      <c r="DG66" s="63">
        <v>1</v>
      </c>
      <c r="DH66" s="63">
        <v>3.5</v>
      </c>
      <c r="DI66" s="63">
        <v>3.5</v>
      </c>
      <c r="DJ66" s="63">
        <v>0</v>
      </c>
      <c r="DK66" s="63">
        <v>0</v>
      </c>
      <c r="DL66" s="63">
        <v>1.5</v>
      </c>
      <c r="DM66" s="63">
        <v>3</v>
      </c>
      <c r="DN66" s="63">
        <v>3</v>
      </c>
      <c r="DO66" s="63">
        <v>4</v>
      </c>
      <c r="DP66" s="63">
        <v>2</v>
      </c>
      <c r="DQ66" s="63">
        <v>2.5</v>
      </c>
      <c r="DR66" s="63">
        <v>1</v>
      </c>
      <c r="DS66" s="63">
        <v>1.5</v>
      </c>
      <c r="DT66" s="63">
        <v>1</v>
      </c>
      <c r="DU66" s="63">
        <v>1</v>
      </c>
      <c r="DV66" s="63">
        <v>1.5</v>
      </c>
      <c r="DW66" s="63">
        <v>2</v>
      </c>
      <c r="DX66" s="63">
        <v>2.5</v>
      </c>
      <c r="DY66" s="63">
        <v>3</v>
      </c>
      <c r="DZ66" s="63">
        <v>2.5</v>
      </c>
      <c r="EA66" s="63">
        <v>2.5</v>
      </c>
      <c r="EB66" s="63">
        <v>2.5</v>
      </c>
      <c r="EC66" s="63">
        <v>3</v>
      </c>
      <c r="ED66" s="63">
        <v>4</v>
      </c>
      <c r="EE66" s="63">
        <v>5</v>
      </c>
      <c r="EF66" s="63">
        <v>5.5</v>
      </c>
      <c r="EG66" s="63">
        <v>7</v>
      </c>
      <c r="EH66" s="63">
        <v>7</v>
      </c>
      <c r="EI66" s="63">
        <v>5.5</v>
      </c>
      <c r="EJ66" s="63">
        <v>6.5</v>
      </c>
      <c r="EK66" s="63">
        <v>6.5</v>
      </c>
      <c r="EL66" s="63">
        <v>7</v>
      </c>
      <c r="EM66" s="63">
        <v>7.5</v>
      </c>
      <c r="EN66" s="63">
        <v>8</v>
      </c>
      <c r="EO66" s="63">
        <v>7</v>
      </c>
      <c r="EP66" s="63">
        <v>8</v>
      </c>
      <c r="EQ66" s="63">
        <v>8</v>
      </c>
      <c r="ER66" s="63">
        <v>2</v>
      </c>
      <c r="ES66" s="63">
        <v>2</v>
      </c>
      <c r="ET66" s="63">
        <v>2.5</v>
      </c>
      <c r="EU66" s="63">
        <v>3</v>
      </c>
      <c r="EV66" s="63">
        <v>4</v>
      </c>
      <c r="EW66" s="63">
        <v>4</v>
      </c>
      <c r="EX66" s="63">
        <v>4.5</v>
      </c>
      <c r="EY66" s="63">
        <v>3</v>
      </c>
      <c r="EZ66" s="63">
        <v>3</v>
      </c>
      <c r="FA66" s="63">
        <v>4</v>
      </c>
      <c r="FB66" s="63">
        <v>3</v>
      </c>
      <c r="FC66" s="63">
        <v>4</v>
      </c>
      <c r="FD66" s="63">
        <v>5.5</v>
      </c>
      <c r="FE66" s="63">
        <v>1.5</v>
      </c>
      <c r="FF66" s="63">
        <v>2</v>
      </c>
      <c r="FG66" s="63">
        <v>2</v>
      </c>
      <c r="FH66" s="63">
        <v>3</v>
      </c>
      <c r="FI66" s="63">
        <v>4.5</v>
      </c>
      <c r="FJ66" s="63">
        <v>3.5</v>
      </c>
      <c r="FK66" s="63">
        <v>3.5</v>
      </c>
      <c r="FL66" s="63">
        <v>3</v>
      </c>
      <c r="FM66" s="63">
        <v>3</v>
      </c>
      <c r="FN66" s="63">
        <v>4</v>
      </c>
      <c r="FO66" s="63">
        <v>4</v>
      </c>
      <c r="FP66" s="63">
        <v>3.5</v>
      </c>
      <c r="FQ66" s="63">
        <v>3.5</v>
      </c>
      <c r="FR66" s="63">
        <v>3.5</v>
      </c>
      <c r="FS66" s="63">
        <v>2</v>
      </c>
      <c r="FT66" s="63">
        <v>4</v>
      </c>
      <c r="FU66" s="63">
        <v>4</v>
      </c>
      <c r="FV66" s="63">
        <v>2</v>
      </c>
      <c r="FW66" s="63">
        <v>3.5</v>
      </c>
      <c r="FX66" s="63">
        <v>3.5</v>
      </c>
      <c r="FY66" s="63">
        <v>2</v>
      </c>
      <c r="FZ66" s="63">
        <v>2</v>
      </c>
      <c r="GA66" s="63">
        <v>3</v>
      </c>
      <c r="GB66" s="63">
        <v>2</v>
      </c>
      <c r="GC66" s="63">
        <v>2</v>
      </c>
      <c r="GD66" s="63">
        <v>1.5</v>
      </c>
      <c r="GE66" s="63">
        <v>1</v>
      </c>
      <c r="GF66" s="63">
        <v>1</v>
      </c>
      <c r="GG66" s="63">
        <v>1</v>
      </c>
      <c r="GH66" s="63">
        <v>1</v>
      </c>
      <c r="GI66" s="63">
        <v>4</v>
      </c>
      <c r="GJ66" s="63">
        <v>4</v>
      </c>
      <c r="GK66" s="63">
        <v>4</v>
      </c>
      <c r="GL66" s="63">
        <v>4</v>
      </c>
      <c r="GM66" s="63">
        <v>5</v>
      </c>
      <c r="GN66" s="63">
        <v>4</v>
      </c>
      <c r="GO66" s="63">
        <v>4</v>
      </c>
      <c r="GP66" s="63">
        <v>5</v>
      </c>
      <c r="GQ66" s="63">
        <v>3</v>
      </c>
      <c r="GR66" s="63">
        <v>4</v>
      </c>
      <c r="GS66" s="63">
        <v>2.5</v>
      </c>
      <c r="GT66" s="63">
        <v>0.5</v>
      </c>
      <c r="GU66" s="63">
        <v>2</v>
      </c>
      <c r="GV66" s="63">
        <v>1</v>
      </c>
      <c r="GW66" s="63">
        <v>1</v>
      </c>
      <c r="GX66" s="63">
        <v>1</v>
      </c>
      <c r="GY66" s="63">
        <v>1</v>
      </c>
      <c r="GZ66" s="63">
        <v>5</v>
      </c>
      <c r="HA66" s="63">
        <v>6</v>
      </c>
      <c r="HB66" s="63">
        <v>6</v>
      </c>
      <c r="HC66" s="63">
        <v>6</v>
      </c>
      <c r="HD66" s="63">
        <v>5</v>
      </c>
      <c r="HE66" s="63">
        <v>5</v>
      </c>
      <c r="HF66" s="63">
        <v>5.5</v>
      </c>
      <c r="HG66" s="63">
        <v>6.5</v>
      </c>
      <c r="HH66" s="63">
        <v>7</v>
      </c>
      <c r="HI66" s="63">
        <v>7</v>
      </c>
      <c r="HJ66" s="63">
        <v>4</v>
      </c>
      <c r="HK66" s="63">
        <v>4</v>
      </c>
      <c r="HL66" s="63">
        <v>1.5</v>
      </c>
      <c r="HM66" s="63">
        <v>1.5</v>
      </c>
      <c r="HN66" s="63">
        <v>1.5</v>
      </c>
      <c r="HO66" s="63">
        <v>1.5</v>
      </c>
      <c r="HP66" s="63">
        <v>1.5</v>
      </c>
      <c r="HQ66" s="63">
        <v>1.5</v>
      </c>
      <c r="HR66" s="63">
        <v>2</v>
      </c>
      <c r="HS66" s="63">
        <v>3</v>
      </c>
      <c r="HT66" s="63">
        <v>2.5</v>
      </c>
      <c r="HU66" s="63">
        <v>2.5</v>
      </c>
      <c r="HV66" s="63">
        <v>1</v>
      </c>
      <c r="HW66" s="63">
        <v>0.5</v>
      </c>
      <c r="HX66" s="63">
        <v>1.5</v>
      </c>
      <c r="HY66" s="63">
        <v>1</v>
      </c>
      <c r="HZ66" s="63">
        <v>1.5</v>
      </c>
      <c r="IA66" s="63">
        <v>1</v>
      </c>
      <c r="IB66" s="63">
        <v>1</v>
      </c>
      <c r="IC66" s="63">
        <v>1</v>
      </c>
      <c r="ID66" s="63">
        <v>1</v>
      </c>
      <c r="IE66" s="63">
        <v>1</v>
      </c>
      <c r="IF66" s="63">
        <v>1</v>
      </c>
      <c r="IG66" s="63">
        <v>2.5</v>
      </c>
      <c r="IH66" s="63">
        <v>0</v>
      </c>
      <c r="II66" s="61">
        <v>0</v>
      </c>
      <c r="IJ66" s="61">
        <v>5</v>
      </c>
      <c r="IK66" s="61">
        <v>1</v>
      </c>
      <c r="IL66" s="61">
        <v>0</v>
      </c>
      <c r="IM66" s="61">
        <v>0</v>
      </c>
      <c r="IN66" s="61">
        <v>0</v>
      </c>
      <c r="IO66" s="61">
        <v>2</v>
      </c>
      <c r="IP66" s="61">
        <v>0</v>
      </c>
      <c r="IQ66" s="61">
        <v>0</v>
      </c>
      <c r="IR66" s="348">
        <f>AVERAGE([1]CongestionIndex!$C$168:$D$168)</f>
        <v>4.5</v>
      </c>
      <c r="IS66" s="61">
        <v>0</v>
      </c>
      <c r="IT66" s="61">
        <v>4.5</v>
      </c>
      <c r="IU66" s="61">
        <v>0</v>
      </c>
      <c r="IV66" s="61">
        <v>1.5</v>
      </c>
      <c r="IW66" s="61">
        <v>7</v>
      </c>
      <c r="IX66" s="61">
        <v>10</v>
      </c>
      <c r="IY66" s="61">
        <v>3</v>
      </c>
      <c r="IZ66" s="61">
        <v>9</v>
      </c>
      <c r="JA66" s="61">
        <v>7</v>
      </c>
      <c r="JB66" s="61">
        <v>7</v>
      </c>
      <c r="JC66" s="61">
        <v>9</v>
      </c>
      <c r="JD66" s="61">
        <v>11.5</v>
      </c>
      <c r="JE66" s="61">
        <v>0</v>
      </c>
      <c r="JF66" s="61">
        <v>0</v>
      </c>
      <c r="JG66" s="61">
        <v>4</v>
      </c>
      <c r="JH66" s="61">
        <v>0</v>
      </c>
      <c r="JI66" s="61">
        <v>0</v>
      </c>
      <c r="JJ66" s="61">
        <v>2</v>
      </c>
      <c r="JK66" s="61">
        <v>0</v>
      </c>
      <c r="JL66" s="61">
        <v>2</v>
      </c>
      <c r="JM66" s="61">
        <v>0</v>
      </c>
      <c r="JN66" s="61">
        <v>2</v>
      </c>
      <c r="JO66" s="61">
        <v>0</v>
      </c>
      <c r="JP66" s="61">
        <v>0</v>
      </c>
      <c r="JQ66" s="61">
        <f>AVERAGE(CongestionIndex!$C$168:$D$168)</f>
        <v>0</v>
      </c>
    </row>
    <row r="67" spans="1:277" s="61" customFormat="1" ht="13.5">
      <c r="A67" s="60" t="s">
        <v>116</v>
      </c>
      <c r="B67" s="63">
        <v>0</v>
      </c>
      <c r="C67" s="63">
        <v>0</v>
      </c>
      <c r="D67" s="63">
        <v>0</v>
      </c>
      <c r="E67" s="63">
        <v>0</v>
      </c>
      <c r="F67" s="63">
        <v>0</v>
      </c>
      <c r="G67" s="63">
        <v>0</v>
      </c>
      <c r="H67" s="63">
        <v>0</v>
      </c>
      <c r="I67" s="63">
        <v>0</v>
      </c>
      <c r="J67" s="63">
        <v>0</v>
      </c>
      <c r="K67" s="63">
        <v>0</v>
      </c>
      <c r="L67" s="63">
        <v>0</v>
      </c>
      <c r="M67" s="63">
        <v>0</v>
      </c>
      <c r="N67" s="63">
        <v>0</v>
      </c>
      <c r="O67" s="63">
        <v>0</v>
      </c>
      <c r="P67" s="63">
        <v>0</v>
      </c>
      <c r="Q67" s="63">
        <v>0</v>
      </c>
      <c r="R67" s="63">
        <v>0</v>
      </c>
      <c r="S67" s="63">
        <v>0</v>
      </c>
      <c r="T67" s="63">
        <v>0</v>
      </c>
      <c r="U67" s="63">
        <v>0</v>
      </c>
      <c r="V67" s="63">
        <v>0</v>
      </c>
      <c r="W67" s="63">
        <v>0</v>
      </c>
      <c r="X67" s="63">
        <v>0</v>
      </c>
      <c r="Y67" s="63">
        <v>0</v>
      </c>
      <c r="Z67" s="63">
        <v>0</v>
      </c>
      <c r="AA67" s="63">
        <v>0</v>
      </c>
      <c r="AB67" s="63">
        <v>0</v>
      </c>
      <c r="AC67" s="63">
        <v>0</v>
      </c>
      <c r="AD67" s="63">
        <v>0</v>
      </c>
      <c r="AE67" s="63">
        <v>0</v>
      </c>
      <c r="AF67" s="63">
        <v>0</v>
      </c>
      <c r="AG67" s="63">
        <v>0</v>
      </c>
      <c r="AH67" s="63">
        <v>0</v>
      </c>
      <c r="AI67" s="63">
        <v>0</v>
      </c>
      <c r="AJ67" s="63">
        <v>0</v>
      </c>
      <c r="AK67" s="63">
        <v>0</v>
      </c>
      <c r="AL67" s="63">
        <v>0</v>
      </c>
      <c r="AM67" s="63">
        <v>0</v>
      </c>
      <c r="AN67" s="63">
        <v>0</v>
      </c>
      <c r="AO67" s="63">
        <v>0</v>
      </c>
      <c r="AP67" s="63">
        <v>0</v>
      </c>
      <c r="AQ67" s="63">
        <v>0</v>
      </c>
      <c r="AR67" s="63">
        <v>0</v>
      </c>
      <c r="AS67" s="63">
        <v>0</v>
      </c>
      <c r="AT67" s="63">
        <v>0</v>
      </c>
      <c r="AU67" s="63">
        <v>0</v>
      </c>
      <c r="AV67" s="63">
        <v>0</v>
      </c>
      <c r="AW67" s="63">
        <v>0</v>
      </c>
      <c r="AX67" s="63">
        <v>0</v>
      </c>
      <c r="AY67" s="63">
        <v>0</v>
      </c>
      <c r="AZ67" s="63">
        <v>0</v>
      </c>
      <c r="BA67" s="63">
        <v>0</v>
      </c>
      <c r="BB67" s="63">
        <v>0</v>
      </c>
      <c r="BC67" s="63">
        <v>0</v>
      </c>
      <c r="BD67" s="63">
        <v>0</v>
      </c>
      <c r="BE67" s="63">
        <v>0</v>
      </c>
      <c r="BF67" s="63">
        <v>0</v>
      </c>
      <c r="BG67" s="63">
        <v>0</v>
      </c>
      <c r="BH67" s="63">
        <v>0</v>
      </c>
      <c r="BI67" s="63">
        <v>0</v>
      </c>
      <c r="BJ67" s="63">
        <v>0</v>
      </c>
      <c r="BK67" s="63">
        <v>0</v>
      </c>
      <c r="BL67" s="63">
        <v>0</v>
      </c>
      <c r="BM67" s="63">
        <v>0</v>
      </c>
      <c r="BN67" s="63">
        <v>0</v>
      </c>
      <c r="BO67" s="63">
        <v>0</v>
      </c>
      <c r="BP67" s="63">
        <v>0</v>
      </c>
      <c r="BQ67" s="63">
        <v>0</v>
      </c>
      <c r="BR67" s="63">
        <v>0</v>
      </c>
      <c r="BS67" s="63">
        <v>0</v>
      </c>
      <c r="BT67" s="63">
        <v>0</v>
      </c>
      <c r="BU67" s="63">
        <v>0</v>
      </c>
      <c r="BV67" s="63">
        <v>0</v>
      </c>
      <c r="BW67" s="63">
        <v>0</v>
      </c>
      <c r="BX67" s="63">
        <v>0</v>
      </c>
      <c r="BY67" s="63">
        <v>0</v>
      </c>
      <c r="BZ67" s="63">
        <v>0</v>
      </c>
      <c r="CA67" s="63">
        <v>0</v>
      </c>
      <c r="CB67" s="63">
        <v>0</v>
      </c>
      <c r="CC67" s="63">
        <v>0</v>
      </c>
      <c r="CD67" s="63">
        <v>0</v>
      </c>
      <c r="CE67" s="63">
        <v>0</v>
      </c>
      <c r="CF67" s="63">
        <v>0</v>
      </c>
      <c r="CG67" s="63">
        <v>0</v>
      </c>
      <c r="CH67" s="63">
        <v>0</v>
      </c>
      <c r="CI67" s="63">
        <v>0</v>
      </c>
      <c r="CJ67" s="63">
        <v>0</v>
      </c>
      <c r="CK67" s="63">
        <v>0</v>
      </c>
      <c r="CL67" s="63">
        <v>0</v>
      </c>
      <c r="CM67" s="63">
        <v>0</v>
      </c>
      <c r="CN67" s="63">
        <v>0</v>
      </c>
      <c r="CO67" s="63">
        <v>0</v>
      </c>
      <c r="CP67" s="63">
        <v>0</v>
      </c>
      <c r="CQ67" s="63">
        <v>0</v>
      </c>
      <c r="CR67" s="63">
        <v>0</v>
      </c>
      <c r="CS67" s="63">
        <v>0</v>
      </c>
      <c r="CT67" s="63">
        <v>0</v>
      </c>
      <c r="CU67" s="63">
        <v>0</v>
      </c>
      <c r="CV67" s="63">
        <v>0</v>
      </c>
      <c r="CW67" s="63">
        <v>0</v>
      </c>
      <c r="CX67" s="63">
        <v>0</v>
      </c>
      <c r="CY67" s="63">
        <v>0</v>
      </c>
      <c r="CZ67" s="63">
        <v>0</v>
      </c>
      <c r="DA67" s="63">
        <v>0</v>
      </c>
      <c r="DB67" s="63">
        <v>0</v>
      </c>
      <c r="DC67" s="63">
        <v>0</v>
      </c>
      <c r="DD67" s="63">
        <v>0</v>
      </c>
      <c r="DE67" s="63">
        <v>0</v>
      </c>
      <c r="DF67" s="63">
        <v>0</v>
      </c>
      <c r="DG67" s="63">
        <v>1</v>
      </c>
      <c r="DH67" s="63">
        <v>0</v>
      </c>
      <c r="DI67" s="63">
        <v>0</v>
      </c>
      <c r="DJ67" s="63">
        <v>0</v>
      </c>
      <c r="DK67" s="63">
        <v>0</v>
      </c>
      <c r="DL67" s="63">
        <v>0</v>
      </c>
      <c r="DM67" s="63">
        <v>0</v>
      </c>
      <c r="DN67" s="63">
        <v>0</v>
      </c>
      <c r="DO67" s="63">
        <v>0</v>
      </c>
      <c r="DP67" s="63">
        <v>0</v>
      </c>
      <c r="DQ67" s="63">
        <v>0</v>
      </c>
      <c r="DR67" s="63">
        <v>0</v>
      </c>
      <c r="DS67" s="63">
        <v>0</v>
      </c>
      <c r="DT67" s="63">
        <v>0</v>
      </c>
      <c r="DU67" s="63">
        <v>0</v>
      </c>
      <c r="DV67" s="63">
        <v>0</v>
      </c>
      <c r="DW67" s="63">
        <v>0</v>
      </c>
      <c r="DX67" s="63">
        <v>0</v>
      </c>
      <c r="DY67" s="63">
        <v>0</v>
      </c>
      <c r="DZ67" s="63">
        <v>0</v>
      </c>
      <c r="EA67" s="63">
        <v>0</v>
      </c>
      <c r="EB67" s="63">
        <v>0</v>
      </c>
      <c r="EC67" s="63">
        <v>0</v>
      </c>
      <c r="ED67" s="63">
        <v>0</v>
      </c>
      <c r="EE67" s="63">
        <v>0</v>
      </c>
      <c r="EF67" s="63">
        <v>0</v>
      </c>
      <c r="EG67" s="63">
        <v>0</v>
      </c>
      <c r="EH67" s="63">
        <v>0</v>
      </c>
      <c r="EI67" s="63">
        <v>0</v>
      </c>
      <c r="EJ67" s="63">
        <v>0</v>
      </c>
      <c r="EK67" s="63">
        <v>0</v>
      </c>
      <c r="EL67" s="63">
        <v>0</v>
      </c>
      <c r="EM67" s="63">
        <v>0</v>
      </c>
      <c r="EN67" s="63">
        <v>0</v>
      </c>
      <c r="EO67" s="63">
        <v>0</v>
      </c>
      <c r="EP67" s="63">
        <v>0</v>
      </c>
      <c r="EQ67" s="63">
        <v>0</v>
      </c>
      <c r="ER67" s="63">
        <v>0</v>
      </c>
      <c r="ES67" s="63">
        <v>0</v>
      </c>
      <c r="ET67" s="63">
        <v>0</v>
      </c>
      <c r="EU67" s="63">
        <v>0</v>
      </c>
      <c r="EV67" s="63">
        <v>0</v>
      </c>
      <c r="EW67" s="63">
        <v>0</v>
      </c>
      <c r="EX67" s="63">
        <v>0</v>
      </c>
      <c r="EY67" s="63">
        <v>0</v>
      </c>
      <c r="EZ67" s="63">
        <v>0</v>
      </c>
      <c r="FA67" s="63">
        <v>0</v>
      </c>
      <c r="FB67" s="63">
        <v>0</v>
      </c>
      <c r="FC67" s="63">
        <v>0</v>
      </c>
      <c r="FD67" s="63">
        <v>0</v>
      </c>
      <c r="FE67" s="63">
        <v>0</v>
      </c>
      <c r="FF67" s="63">
        <v>0</v>
      </c>
      <c r="FG67" s="63">
        <v>0</v>
      </c>
      <c r="FH67" s="63">
        <v>0</v>
      </c>
      <c r="FI67" s="63">
        <v>0</v>
      </c>
      <c r="FJ67" s="63">
        <v>0</v>
      </c>
      <c r="FK67" s="63">
        <v>0</v>
      </c>
      <c r="FL67" s="63">
        <v>0</v>
      </c>
      <c r="FM67" s="63">
        <v>0</v>
      </c>
      <c r="FN67" s="63">
        <v>0</v>
      </c>
      <c r="FO67" s="63">
        <v>0</v>
      </c>
      <c r="FP67" s="63">
        <v>0</v>
      </c>
      <c r="FQ67" s="63">
        <v>0</v>
      </c>
      <c r="FR67" s="63">
        <v>0</v>
      </c>
      <c r="FS67" s="63">
        <v>0</v>
      </c>
      <c r="FT67" s="63">
        <v>0</v>
      </c>
      <c r="FU67" s="63">
        <v>0</v>
      </c>
      <c r="FV67" s="63">
        <v>0</v>
      </c>
      <c r="FW67" s="63">
        <v>0</v>
      </c>
      <c r="FX67" s="63">
        <v>0</v>
      </c>
      <c r="FY67" s="63">
        <v>0</v>
      </c>
      <c r="FZ67" s="63">
        <v>0</v>
      </c>
      <c r="GA67" s="63">
        <v>0</v>
      </c>
      <c r="GB67" s="63">
        <v>0</v>
      </c>
      <c r="GC67" s="63">
        <v>0</v>
      </c>
      <c r="GD67" s="63">
        <v>0</v>
      </c>
      <c r="GE67" s="63">
        <v>0</v>
      </c>
      <c r="GF67" s="63">
        <v>0</v>
      </c>
      <c r="GG67" s="63">
        <v>0</v>
      </c>
      <c r="GH67" s="63">
        <v>1</v>
      </c>
      <c r="GI67" s="63">
        <v>2</v>
      </c>
      <c r="GJ67" s="63">
        <v>2</v>
      </c>
      <c r="GK67" s="63">
        <v>2</v>
      </c>
      <c r="GL67" s="63">
        <v>2</v>
      </c>
      <c r="GM67" s="63">
        <v>1</v>
      </c>
      <c r="GN67" s="63">
        <v>2.5</v>
      </c>
      <c r="GO67" s="63">
        <v>2.5</v>
      </c>
      <c r="GP67" s="63">
        <v>2.5</v>
      </c>
      <c r="GQ67" s="63">
        <v>2</v>
      </c>
      <c r="GR67" s="63">
        <v>2</v>
      </c>
      <c r="GS67" s="63">
        <v>2</v>
      </c>
      <c r="GT67" s="63">
        <v>0.5</v>
      </c>
      <c r="GU67" s="63">
        <v>1</v>
      </c>
      <c r="GV67" s="63">
        <v>1</v>
      </c>
      <c r="GW67" s="63">
        <v>1.5</v>
      </c>
      <c r="GX67" s="63">
        <v>1.5</v>
      </c>
      <c r="GY67" s="63">
        <v>1.5</v>
      </c>
      <c r="GZ67" s="63">
        <v>5</v>
      </c>
      <c r="HA67" s="63">
        <v>5</v>
      </c>
      <c r="HB67" s="63">
        <v>4</v>
      </c>
      <c r="HC67" s="63">
        <v>4</v>
      </c>
      <c r="HD67" s="63">
        <v>2.5</v>
      </c>
      <c r="HE67" s="63">
        <v>2.5</v>
      </c>
      <c r="HF67" s="63">
        <v>2</v>
      </c>
      <c r="HG67" s="63">
        <v>4.5</v>
      </c>
      <c r="HH67" s="63">
        <v>4.5</v>
      </c>
      <c r="HI67" s="63">
        <v>4.5</v>
      </c>
      <c r="HJ67" s="63">
        <v>4</v>
      </c>
      <c r="HK67" s="63">
        <v>4</v>
      </c>
      <c r="HL67" s="63">
        <v>5</v>
      </c>
      <c r="HM67" s="63">
        <v>3.5</v>
      </c>
      <c r="HN67" s="63">
        <v>3.5</v>
      </c>
      <c r="HO67" s="63">
        <v>11</v>
      </c>
      <c r="HP67" s="63">
        <v>11</v>
      </c>
      <c r="HQ67" s="63">
        <v>1</v>
      </c>
      <c r="HR67" s="63">
        <v>1</v>
      </c>
      <c r="HS67" s="63">
        <v>1</v>
      </c>
      <c r="HT67" s="63">
        <v>1</v>
      </c>
      <c r="HU67" s="63">
        <v>1</v>
      </c>
      <c r="HV67" s="63">
        <v>1</v>
      </c>
      <c r="HW67" s="63">
        <v>0.5</v>
      </c>
      <c r="HX67" s="63">
        <v>0.5</v>
      </c>
      <c r="HY67" s="63">
        <v>0.5</v>
      </c>
      <c r="HZ67" s="63">
        <v>0.5</v>
      </c>
      <c r="IA67" s="63">
        <v>0.5</v>
      </c>
      <c r="IB67" s="63">
        <v>0.5</v>
      </c>
      <c r="IC67" s="63">
        <v>0.5</v>
      </c>
      <c r="ID67" s="63">
        <v>0.5</v>
      </c>
      <c r="IE67" s="63">
        <v>0</v>
      </c>
      <c r="IF67" s="63">
        <v>0</v>
      </c>
      <c r="IG67" s="117">
        <v>0</v>
      </c>
      <c r="IH67" s="63">
        <v>0</v>
      </c>
      <c r="II67" s="61">
        <v>0</v>
      </c>
      <c r="IJ67" s="61">
        <v>1</v>
      </c>
      <c r="IK67" s="61">
        <v>1</v>
      </c>
      <c r="IL67" s="61">
        <v>0</v>
      </c>
      <c r="IM67" s="61">
        <v>0</v>
      </c>
      <c r="IN67" s="61">
        <v>3</v>
      </c>
      <c r="IO67" s="61">
        <v>0</v>
      </c>
      <c r="IP67" s="61">
        <v>0</v>
      </c>
      <c r="IQ67" s="61">
        <v>0</v>
      </c>
      <c r="IR67" s="348">
        <f>AVERAGE([1]CongestionIndex!$C$169:$D$169)</f>
        <v>4.5</v>
      </c>
      <c r="IS67" s="61">
        <v>0</v>
      </c>
      <c r="IT67" s="61">
        <v>5</v>
      </c>
      <c r="IU67" s="61">
        <v>0</v>
      </c>
      <c r="IV67" s="61">
        <v>0</v>
      </c>
      <c r="IW67" s="61">
        <v>0</v>
      </c>
      <c r="IX67" s="61">
        <v>0</v>
      </c>
      <c r="IY67" s="61">
        <v>0</v>
      </c>
      <c r="IZ67" s="61">
        <v>0</v>
      </c>
      <c r="JA67" s="61">
        <v>0</v>
      </c>
      <c r="JB67" s="61">
        <v>0</v>
      </c>
      <c r="JC67" s="61">
        <v>0</v>
      </c>
      <c r="JD67" s="61">
        <v>0</v>
      </c>
      <c r="JE67" s="61">
        <v>0</v>
      </c>
      <c r="JF67" s="61">
        <v>0</v>
      </c>
      <c r="JG67" s="61">
        <v>0</v>
      </c>
      <c r="JH67" s="61">
        <v>0</v>
      </c>
      <c r="JI67" s="61">
        <v>0</v>
      </c>
      <c r="JJ67" s="61">
        <v>0</v>
      </c>
      <c r="JK67" s="61">
        <v>0</v>
      </c>
      <c r="JL67" s="61">
        <v>0</v>
      </c>
      <c r="JM67" s="61">
        <v>0</v>
      </c>
      <c r="JN67" s="61">
        <v>0</v>
      </c>
      <c r="JO67" s="61">
        <v>0</v>
      </c>
      <c r="JP67" s="61">
        <v>0</v>
      </c>
      <c r="JQ67" s="61">
        <f>AVERAGE(CongestionIndex!$C$169:$D$169)</f>
        <v>0</v>
      </c>
    </row>
    <row r="68" spans="1:277" s="61" customFormat="1" ht="13.5">
      <c r="A68" s="60" t="s">
        <v>117</v>
      </c>
      <c r="B68" s="63">
        <v>0</v>
      </c>
      <c r="C68" s="63">
        <v>0</v>
      </c>
      <c r="D68" s="63">
        <v>0</v>
      </c>
      <c r="E68" s="63">
        <v>0</v>
      </c>
      <c r="F68" s="63">
        <v>0</v>
      </c>
      <c r="G68" s="63">
        <v>0</v>
      </c>
      <c r="H68" s="63">
        <v>0</v>
      </c>
      <c r="I68" s="63">
        <v>0</v>
      </c>
      <c r="J68" s="63">
        <v>0</v>
      </c>
      <c r="K68" s="63">
        <v>0</v>
      </c>
      <c r="L68" s="63">
        <v>0</v>
      </c>
      <c r="M68" s="63">
        <v>0</v>
      </c>
      <c r="N68" s="63">
        <v>0</v>
      </c>
      <c r="O68" s="63">
        <v>0</v>
      </c>
      <c r="P68" s="63">
        <v>0</v>
      </c>
      <c r="Q68" s="63">
        <v>0</v>
      </c>
      <c r="R68" s="63">
        <v>0</v>
      </c>
      <c r="S68" s="63">
        <v>0</v>
      </c>
      <c r="T68" s="63">
        <v>0</v>
      </c>
      <c r="U68" s="63">
        <v>0</v>
      </c>
      <c r="V68" s="63">
        <v>0</v>
      </c>
      <c r="W68" s="63">
        <v>0</v>
      </c>
      <c r="X68" s="63">
        <v>0</v>
      </c>
      <c r="Y68" s="63">
        <v>0</v>
      </c>
      <c r="Z68" s="63">
        <v>0</v>
      </c>
      <c r="AA68" s="63">
        <v>0</v>
      </c>
      <c r="AB68" s="63">
        <v>0</v>
      </c>
      <c r="AC68" s="63">
        <v>0</v>
      </c>
      <c r="AD68" s="63">
        <v>0</v>
      </c>
      <c r="AE68" s="63">
        <v>0</v>
      </c>
      <c r="AF68" s="63">
        <v>0</v>
      </c>
      <c r="AG68" s="63">
        <v>0</v>
      </c>
      <c r="AH68" s="63">
        <v>0</v>
      </c>
      <c r="AI68" s="63">
        <v>0</v>
      </c>
      <c r="AJ68" s="63">
        <v>0</v>
      </c>
      <c r="AK68" s="63">
        <v>0</v>
      </c>
      <c r="AL68" s="63">
        <v>0</v>
      </c>
      <c r="AM68" s="63">
        <v>0</v>
      </c>
      <c r="AN68" s="63">
        <v>0</v>
      </c>
      <c r="AO68" s="63">
        <v>0</v>
      </c>
      <c r="AP68" s="63">
        <v>0</v>
      </c>
      <c r="AQ68" s="63">
        <v>0</v>
      </c>
      <c r="AR68" s="63">
        <v>0</v>
      </c>
      <c r="AS68" s="63">
        <v>0</v>
      </c>
      <c r="AT68" s="63">
        <v>0</v>
      </c>
      <c r="AU68" s="63">
        <v>0</v>
      </c>
      <c r="AV68" s="63">
        <v>0</v>
      </c>
      <c r="AW68" s="63">
        <v>0</v>
      </c>
      <c r="AX68" s="63">
        <v>0</v>
      </c>
      <c r="AY68" s="63">
        <v>0</v>
      </c>
      <c r="AZ68" s="63">
        <v>0</v>
      </c>
      <c r="BA68" s="63">
        <v>0</v>
      </c>
      <c r="BB68" s="63">
        <v>0</v>
      </c>
      <c r="BC68" s="63">
        <v>0</v>
      </c>
      <c r="BD68" s="63">
        <v>0</v>
      </c>
      <c r="BE68" s="63">
        <v>0</v>
      </c>
      <c r="BF68" s="63">
        <v>0</v>
      </c>
      <c r="BG68" s="63">
        <v>0</v>
      </c>
      <c r="BH68" s="63">
        <v>0</v>
      </c>
      <c r="BI68" s="63">
        <v>0</v>
      </c>
      <c r="BJ68" s="63">
        <v>0</v>
      </c>
      <c r="BK68" s="63">
        <v>0</v>
      </c>
      <c r="BL68" s="63">
        <v>0</v>
      </c>
      <c r="BM68" s="63">
        <v>0</v>
      </c>
      <c r="BN68" s="63">
        <v>0</v>
      </c>
      <c r="BO68" s="63">
        <v>0</v>
      </c>
      <c r="BP68" s="63">
        <v>0</v>
      </c>
      <c r="BQ68" s="63">
        <v>0</v>
      </c>
      <c r="BR68" s="63">
        <v>0</v>
      </c>
      <c r="BS68" s="63">
        <v>0</v>
      </c>
      <c r="BT68" s="63">
        <v>0</v>
      </c>
      <c r="BU68" s="63">
        <v>0</v>
      </c>
      <c r="BV68" s="63">
        <v>0</v>
      </c>
      <c r="BW68" s="63">
        <v>0</v>
      </c>
      <c r="BX68" s="63">
        <v>0</v>
      </c>
      <c r="BY68" s="63">
        <v>0</v>
      </c>
      <c r="BZ68" s="63">
        <v>0</v>
      </c>
      <c r="CA68" s="63">
        <v>0</v>
      </c>
      <c r="CB68" s="63">
        <v>0</v>
      </c>
      <c r="CC68" s="63">
        <v>0</v>
      </c>
      <c r="CD68" s="63">
        <v>0</v>
      </c>
      <c r="CE68" s="63">
        <v>0</v>
      </c>
      <c r="CF68" s="63">
        <v>0</v>
      </c>
      <c r="CG68" s="63">
        <v>0</v>
      </c>
      <c r="CH68" s="63">
        <v>0</v>
      </c>
      <c r="CI68" s="63">
        <v>0</v>
      </c>
      <c r="CJ68" s="63">
        <v>0</v>
      </c>
      <c r="CK68" s="63">
        <v>0</v>
      </c>
      <c r="CL68" s="63">
        <v>0</v>
      </c>
      <c r="CM68" s="63">
        <v>0</v>
      </c>
      <c r="CN68" s="63">
        <v>0</v>
      </c>
      <c r="CO68" s="63">
        <v>0</v>
      </c>
      <c r="CP68" s="63">
        <v>0</v>
      </c>
      <c r="CQ68" s="63">
        <v>0</v>
      </c>
      <c r="CR68" s="63">
        <v>0</v>
      </c>
      <c r="CS68" s="63">
        <v>0</v>
      </c>
      <c r="CT68" s="63">
        <v>0</v>
      </c>
      <c r="CU68" s="63">
        <v>0</v>
      </c>
      <c r="CV68" s="63">
        <v>0</v>
      </c>
      <c r="CW68" s="63">
        <v>0</v>
      </c>
      <c r="CX68" s="63">
        <v>0</v>
      </c>
      <c r="CY68" s="63">
        <v>0</v>
      </c>
      <c r="CZ68" s="63">
        <v>0</v>
      </c>
      <c r="DA68" s="63">
        <v>0</v>
      </c>
      <c r="DB68" s="63">
        <v>0</v>
      </c>
      <c r="DC68" s="63">
        <v>0</v>
      </c>
      <c r="DD68" s="63">
        <v>0</v>
      </c>
      <c r="DE68" s="63">
        <v>0</v>
      </c>
      <c r="DF68" s="63">
        <v>0</v>
      </c>
      <c r="DG68" s="63">
        <v>0</v>
      </c>
      <c r="DH68" s="63">
        <v>0</v>
      </c>
      <c r="DI68" s="63">
        <v>0</v>
      </c>
      <c r="DJ68" s="63">
        <v>0</v>
      </c>
      <c r="DK68" s="63">
        <v>0</v>
      </c>
      <c r="DL68" s="63">
        <v>0</v>
      </c>
      <c r="DM68" s="63">
        <v>0</v>
      </c>
      <c r="DN68" s="63">
        <v>0</v>
      </c>
      <c r="DO68" s="63">
        <v>0</v>
      </c>
      <c r="DP68" s="63">
        <v>0</v>
      </c>
      <c r="DQ68" s="63">
        <v>0</v>
      </c>
      <c r="DR68" s="63">
        <v>0</v>
      </c>
      <c r="DS68" s="63">
        <v>0</v>
      </c>
      <c r="DT68" s="63">
        <v>0</v>
      </c>
      <c r="DU68" s="63">
        <v>0</v>
      </c>
      <c r="DV68" s="63">
        <v>0</v>
      </c>
      <c r="DW68" s="63">
        <v>0</v>
      </c>
      <c r="DX68" s="63">
        <v>0</v>
      </c>
      <c r="DY68" s="63">
        <v>0</v>
      </c>
      <c r="DZ68" s="63">
        <v>0</v>
      </c>
      <c r="EA68" s="63">
        <v>0</v>
      </c>
      <c r="EB68" s="63">
        <v>0</v>
      </c>
      <c r="EC68" s="63">
        <v>0</v>
      </c>
      <c r="ED68" s="63">
        <v>0</v>
      </c>
      <c r="EE68" s="63">
        <v>0</v>
      </c>
      <c r="EF68" s="63">
        <v>0</v>
      </c>
      <c r="EG68" s="63">
        <v>0</v>
      </c>
      <c r="EH68" s="63">
        <v>0</v>
      </c>
      <c r="EI68" s="63">
        <v>0</v>
      </c>
      <c r="EJ68" s="63">
        <v>0</v>
      </c>
      <c r="EK68" s="63">
        <v>0</v>
      </c>
      <c r="EL68" s="63">
        <v>0</v>
      </c>
      <c r="EM68" s="63">
        <v>0</v>
      </c>
      <c r="EN68" s="63">
        <v>0</v>
      </c>
      <c r="EO68" s="63">
        <v>0</v>
      </c>
      <c r="EP68" s="63">
        <v>0</v>
      </c>
      <c r="EQ68" s="63">
        <v>0</v>
      </c>
      <c r="ER68" s="63">
        <v>0</v>
      </c>
      <c r="ES68" s="63">
        <v>0</v>
      </c>
      <c r="ET68" s="63">
        <v>0</v>
      </c>
      <c r="EU68" s="63">
        <v>0</v>
      </c>
      <c r="EV68" s="63">
        <v>0</v>
      </c>
      <c r="EW68" s="63">
        <v>0</v>
      </c>
      <c r="EX68" s="63">
        <v>0</v>
      </c>
      <c r="EY68" s="63">
        <v>0</v>
      </c>
      <c r="EZ68" s="63">
        <v>0</v>
      </c>
      <c r="FA68" s="63">
        <v>0</v>
      </c>
      <c r="FB68" s="63">
        <v>0</v>
      </c>
      <c r="FC68" s="63">
        <v>0</v>
      </c>
      <c r="FD68" s="63">
        <v>0</v>
      </c>
      <c r="FE68" s="63">
        <v>0</v>
      </c>
      <c r="FF68" s="63">
        <v>0</v>
      </c>
      <c r="FG68" s="63">
        <v>0</v>
      </c>
      <c r="FH68" s="63">
        <v>0</v>
      </c>
      <c r="FI68" s="63">
        <v>0</v>
      </c>
      <c r="FJ68" s="63">
        <v>0</v>
      </c>
      <c r="FK68" s="63">
        <v>0</v>
      </c>
      <c r="FL68" s="63">
        <v>0</v>
      </c>
      <c r="FM68" s="63">
        <v>0</v>
      </c>
      <c r="FN68" s="63">
        <v>0</v>
      </c>
      <c r="FO68" s="63">
        <v>0</v>
      </c>
      <c r="FP68" s="63">
        <v>0</v>
      </c>
      <c r="FQ68" s="63">
        <v>0</v>
      </c>
      <c r="FR68" s="63">
        <v>0</v>
      </c>
      <c r="FS68" s="63">
        <v>0</v>
      </c>
      <c r="FT68" s="63">
        <v>0</v>
      </c>
      <c r="FU68" s="63">
        <v>0</v>
      </c>
      <c r="FV68" s="63">
        <v>0</v>
      </c>
      <c r="FW68" s="63">
        <v>0</v>
      </c>
      <c r="FX68" s="63">
        <v>0</v>
      </c>
      <c r="FY68" s="63">
        <v>0</v>
      </c>
      <c r="FZ68" s="63">
        <v>0</v>
      </c>
      <c r="GA68" s="63">
        <v>0</v>
      </c>
      <c r="GB68" s="63">
        <v>0</v>
      </c>
      <c r="GC68" s="63">
        <v>0</v>
      </c>
      <c r="GD68" s="63">
        <v>0</v>
      </c>
      <c r="GE68" s="63">
        <v>0</v>
      </c>
      <c r="GF68" s="63">
        <v>0</v>
      </c>
      <c r="GG68" s="63">
        <v>0</v>
      </c>
      <c r="GH68" s="63">
        <v>0</v>
      </c>
      <c r="GI68" s="63">
        <v>0</v>
      </c>
      <c r="GJ68" s="63">
        <v>0</v>
      </c>
      <c r="GK68" s="63">
        <v>0</v>
      </c>
      <c r="GL68" s="63">
        <v>0</v>
      </c>
      <c r="GM68" s="63">
        <v>0</v>
      </c>
      <c r="GN68" s="63">
        <v>0</v>
      </c>
      <c r="GO68" s="63">
        <v>0</v>
      </c>
      <c r="GP68" s="63">
        <v>0</v>
      </c>
      <c r="GQ68" s="63">
        <v>0</v>
      </c>
      <c r="GR68" s="63">
        <v>0</v>
      </c>
      <c r="GS68" s="63">
        <v>0</v>
      </c>
      <c r="GT68" s="63">
        <v>0</v>
      </c>
      <c r="GU68" s="63">
        <v>0</v>
      </c>
      <c r="GV68" s="63">
        <v>0</v>
      </c>
      <c r="GW68" s="63">
        <v>0</v>
      </c>
      <c r="GX68" s="63">
        <v>0</v>
      </c>
      <c r="GY68" s="63">
        <v>0</v>
      </c>
      <c r="GZ68" s="63">
        <v>0</v>
      </c>
      <c r="HA68" s="63">
        <v>0</v>
      </c>
      <c r="HB68" s="63">
        <v>0</v>
      </c>
      <c r="HC68" s="63">
        <v>0</v>
      </c>
      <c r="HD68" s="63">
        <v>0</v>
      </c>
      <c r="HE68" s="63">
        <v>0</v>
      </c>
      <c r="HF68" s="63">
        <v>0</v>
      </c>
      <c r="HG68" s="63">
        <v>0</v>
      </c>
      <c r="HH68" s="63">
        <v>0</v>
      </c>
      <c r="HI68" s="63">
        <v>0</v>
      </c>
      <c r="HJ68" s="63">
        <v>0</v>
      </c>
      <c r="HK68" s="63">
        <v>0</v>
      </c>
      <c r="HL68" s="63">
        <v>0</v>
      </c>
      <c r="HM68" s="63">
        <v>0</v>
      </c>
      <c r="HN68" s="63">
        <v>0</v>
      </c>
      <c r="HO68" s="63">
        <v>0</v>
      </c>
      <c r="HP68" s="63">
        <v>0</v>
      </c>
      <c r="HQ68" s="63">
        <v>0.5</v>
      </c>
      <c r="HR68" s="63">
        <v>2.5</v>
      </c>
      <c r="HS68" s="63">
        <v>1</v>
      </c>
      <c r="HT68" s="63">
        <v>0.5</v>
      </c>
      <c r="HU68" s="63">
        <v>2</v>
      </c>
      <c r="HV68" s="63">
        <v>3</v>
      </c>
      <c r="HW68" s="63">
        <v>3</v>
      </c>
      <c r="HX68" s="63">
        <v>4</v>
      </c>
      <c r="HY68" s="63">
        <v>5</v>
      </c>
      <c r="HZ68" s="63">
        <v>6</v>
      </c>
      <c r="IA68" s="63">
        <v>6.5</v>
      </c>
      <c r="IB68" s="63">
        <v>5</v>
      </c>
      <c r="IC68" s="63">
        <v>4.5</v>
      </c>
      <c r="ID68" s="63">
        <v>5</v>
      </c>
      <c r="IE68" s="63">
        <v>5</v>
      </c>
      <c r="IF68" s="63">
        <v>4.5</v>
      </c>
      <c r="IG68" s="63">
        <v>4.5</v>
      </c>
      <c r="IH68" s="63">
        <v>0</v>
      </c>
      <c r="II68" s="61">
        <v>0</v>
      </c>
      <c r="IJ68" s="61">
        <v>0</v>
      </c>
      <c r="IK68" s="61">
        <v>0</v>
      </c>
      <c r="IL68" s="61">
        <v>0</v>
      </c>
      <c r="IM68" s="61">
        <v>0</v>
      </c>
      <c r="IN68" s="61">
        <v>0</v>
      </c>
      <c r="IO68" s="61">
        <v>0</v>
      </c>
      <c r="IP68" s="61">
        <v>0</v>
      </c>
      <c r="IQ68" s="61">
        <v>0</v>
      </c>
      <c r="IR68" s="348">
        <f>AVERAGE([1]CongestionIndex!$C$170:$D$170)</f>
        <v>0</v>
      </c>
      <c r="IS68" s="61">
        <v>0</v>
      </c>
      <c r="IT68" s="61">
        <v>0</v>
      </c>
      <c r="IU68" s="61">
        <v>0</v>
      </c>
      <c r="IV68" s="61">
        <v>0</v>
      </c>
      <c r="IW68" s="61">
        <v>0</v>
      </c>
      <c r="IX68" s="61">
        <v>0</v>
      </c>
      <c r="IY68" s="61">
        <v>0</v>
      </c>
      <c r="IZ68" s="61">
        <v>0</v>
      </c>
      <c r="JA68" s="61">
        <v>0</v>
      </c>
      <c r="JB68" s="61">
        <v>0</v>
      </c>
      <c r="JC68" s="61">
        <v>4</v>
      </c>
      <c r="JD68" s="61">
        <v>7.5</v>
      </c>
      <c r="JE68" s="61">
        <v>11</v>
      </c>
      <c r="JF68" s="61">
        <v>7</v>
      </c>
      <c r="JG68" s="61">
        <v>0</v>
      </c>
      <c r="JH68" s="61">
        <v>0</v>
      </c>
      <c r="JI68" s="61">
        <v>0</v>
      </c>
      <c r="JJ68" s="61">
        <v>0</v>
      </c>
      <c r="JK68" s="61">
        <v>0</v>
      </c>
      <c r="JL68" s="61">
        <v>0</v>
      </c>
      <c r="JM68" s="61">
        <v>0</v>
      </c>
      <c r="JN68" s="61">
        <v>0</v>
      </c>
      <c r="JO68" s="61">
        <v>0</v>
      </c>
      <c r="JP68" s="61">
        <v>0</v>
      </c>
      <c r="JQ68" s="61">
        <f>AVERAGE(CongestionIndex!$C$170:$D$170)</f>
        <v>0</v>
      </c>
    </row>
    <row r="69" spans="1:277" s="61" customFormat="1" ht="13.5">
      <c r="A69" s="60" t="s">
        <v>118</v>
      </c>
      <c r="B69" s="63">
        <v>0</v>
      </c>
      <c r="C69" s="63">
        <v>0</v>
      </c>
      <c r="D69" s="63">
        <v>0</v>
      </c>
      <c r="E69" s="63">
        <v>0</v>
      </c>
      <c r="F69" s="63">
        <v>0</v>
      </c>
      <c r="G69" s="63">
        <v>1</v>
      </c>
      <c r="H69" s="63">
        <v>0.5</v>
      </c>
      <c r="I69" s="63">
        <v>0.5</v>
      </c>
      <c r="J69" s="63">
        <v>1.5</v>
      </c>
      <c r="K69" s="63">
        <v>0.5</v>
      </c>
      <c r="L69" s="63">
        <v>0</v>
      </c>
      <c r="M69" s="63">
        <v>0.5</v>
      </c>
      <c r="N69" s="63">
        <v>0</v>
      </c>
      <c r="O69" s="63">
        <v>3</v>
      </c>
      <c r="P69" s="63">
        <v>2</v>
      </c>
      <c r="Q69" s="63">
        <v>3.5</v>
      </c>
      <c r="R69" s="63">
        <v>3</v>
      </c>
      <c r="S69" s="63">
        <v>1</v>
      </c>
      <c r="T69" s="63">
        <v>0.5</v>
      </c>
      <c r="U69" s="63">
        <v>1.5</v>
      </c>
      <c r="V69" s="63">
        <v>3</v>
      </c>
      <c r="W69" s="63">
        <v>6</v>
      </c>
      <c r="X69" s="63">
        <v>4</v>
      </c>
      <c r="Y69" s="63">
        <v>5.5</v>
      </c>
      <c r="Z69" s="63">
        <v>6</v>
      </c>
      <c r="AA69" s="63">
        <v>4.5</v>
      </c>
      <c r="AB69" s="63">
        <v>4.5</v>
      </c>
      <c r="AC69" s="63">
        <v>4.5</v>
      </c>
      <c r="AD69" s="63">
        <v>3</v>
      </c>
      <c r="AE69" s="63">
        <v>3</v>
      </c>
      <c r="AF69" s="63">
        <v>2</v>
      </c>
      <c r="AG69" s="63">
        <v>4</v>
      </c>
      <c r="AH69" s="63">
        <v>3.5</v>
      </c>
      <c r="AI69" s="63">
        <v>2.5</v>
      </c>
      <c r="AJ69" s="63">
        <v>6.5</v>
      </c>
      <c r="AK69" s="63">
        <v>9.5</v>
      </c>
      <c r="AL69" s="63">
        <v>10</v>
      </c>
      <c r="AM69" s="63">
        <v>5</v>
      </c>
      <c r="AN69" s="63">
        <v>6.5</v>
      </c>
      <c r="AO69" s="63">
        <v>10.5</v>
      </c>
      <c r="AP69" s="63">
        <v>9</v>
      </c>
      <c r="AQ69" s="63">
        <v>2.5</v>
      </c>
      <c r="AR69" s="63">
        <v>1.5</v>
      </c>
      <c r="AS69" s="63">
        <v>1.5</v>
      </c>
      <c r="AT69" s="63">
        <v>5</v>
      </c>
      <c r="AU69" s="63">
        <v>5</v>
      </c>
      <c r="AV69" s="63">
        <v>8</v>
      </c>
      <c r="AW69" s="63">
        <v>7.5</v>
      </c>
      <c r="AX69" s="63">
        <v>10</v>
      </c>
      <c r="AY69" s="63">
        <v>0</v>
      </c>
      <c r="AZ69" s="63">
        <v>1</v>
      </c>
      <c r="BA69" s="63">
        <v>0</v>
      </c>
      <c r="BB69" s="63">
        <v>0</v>
      </c>
      <c r="BC69" s="63">
        <v>0</v>
      </c>
      <c r="BD69" s="63">
        <v>9.5</v>
      </c>
      <c r="BE69" s="63">
        <v>9.5</v>
      </c>
      <c r="BF69" s="63">
        <v>7</v>
      </c>
      <c r="BG69" s="63">
        <v>5.5</v>
      </c>
      <c r="BH69" s="63">
        <v>5</v>
      </c>
      <c r="BI69" s="63">
        <v>6</v>
      </c>
      <c r="BJ69" s="63">
        <v>7.5</v>
      </c>
      <c r="BK69" s="63">
        <v>4.5</v>
      </c>
      <c r="BL69" s="63">
        <v>4.5</v>
      </c>
      <c r="BM69" s="63">
        <v>7.5</v>
      </c>
      <c r="BN69" s="63">
        <v>1</v>
      </c>
      <c r="BO69" s="63">
        <v>3.5</v>
      </c>
      <c r="BP69" s="63">
        <v>4</v>
      </c>
      <c r="BQ69" s="63">
        <v>1</v>
      </c>
      <c r="BR69" s="63">
        <v>1.5</v>
      </c>
      <c r="BS69" s="63">
        <v>0</v>
      </c>
      <c r="BT69" s="63">
        <v>0</v>
      </c>
      <c r="BU69" s="63">
        <v>0</v>
      </c>
      <c r="BV69" s="63">
        <v>1.5</v>
      </c>
      <c r="BW69" s="63">
        <v>0.5</v>
      </c>
      <c r="BX69" s="63">
        <v>0</v>
      </c>
      <c r="BY69" s="63">
        <v>1.5</v>
      </c>
      <c r="BZ69" s="63">
        <v>0</v>
      </c>
      <c r="CA69" s="63">
        <v>5.5</v>
      </c>
      <c r="CB69" s="63">
        <v>0</v>
      </c>
      <c r="CC69" s="63">
        <v>0</v>
      </c>
      <c r="CD69" s="63">
        <v>2.5</v>
      </c>
      <c r="CE69" s="63">
        <v>0</v>
      </c>
      <c r="CF69" s="63">
        <v>1</v>
      </c>
      <c r="CG69" s="63">
        <v>0</v>
      </c>
      <c r="CH69" s="63">
        <v>0</v>
      </c>
      <c r="CI69" s="63">
        <v>3</v>
      </c>
      <c r="CJ69" s="63">
        <v>0</v>
      </c>
      <c r="CK69" s="63">
        <v>0</v>
      </c>
      <c r="CL69" s="63">
        <v>0</v>
      </c>
      <c r="CM69" s="63">
        <v>2.5</v>
      </c>
      <c r="CN69" s="63">
        <v>1</v>
      </c>
      <c r="CO69" s="63">
        <v>0</v>
      </c>
      <c r="CP69" s="63">
        <v>0</v>
      </c>
      <c r="CQ69" s="63">
        <v>2</v>
      </c>
      <c r="CR69" s="63">
        <v>0</v>
      </c>
      <c r="CS69" s="63">
        <v>0</v>
      </c>
      <c r="CT69" s="63">
        <v>0</v>
      </c>
      <c r="CU69" s="63">
        <v>0</v>
      </c>
      <c r="CV69" s="63">
        <v>2.5</v>
      </c>
      <c r="CW69" s="63">
        <v>0</v>
      </c>
      <c r="CX69" s="63">
        <v>0</v>
      </c>
      <c r="CY69" s="63">
        <v>4</v>
      </c>
      <c r="CZ69" s="63">
        <v>2.5</v>
      </c>
      <c r="DA69" s="63">
        <v>6.5</v>
      </c>
      <c r="DB69" s="63">
        <v>2.5</v>
      </c>
      <c r="DC69" s="63">
        <v>2</v>
      </c>
      <c r="DD69" s="63">
        <v>2.5</v>
      </c>
      <c r="DE69" s="63">
        <v>1.5</v>
      </c>
      <c r="DF69" s="63">
        <v>1.5</v>
      </c>
      <c r="DG69" s="63">
        <v>0</v>
      </c>
      <c r="DH69" s="63">
        <v>2.5</v>
      </c>
      <c r="DI69" s="63">
        <v>4.5</v>
      </c>
      <c r="DJ69" s="63">
        <v>0</v>
      </c>
      <c r="DK69" s="63">
        <v>0</v>
      </c>
      <c r="DL69" s="63">
        <v>2.5</v>
      </c>
      <c r="DM69" s="63">
        <v>0</v>
      </c>
      <c r="DN69" s="63">
        <v>0.5</v>
      </c>
      <c r="DO69" s="63">
        <v>1</v>
      </c>
      <c r="DP69" s="63">
        <v>1</v>
      </c>
      <c r="DQ69" s="63">
        <v>2</v>
      </c>
      <c r="DR69" s="63">
        <v>2</v>
      </c>
      <c r="DS69" s="63">
        <v>1.5</v>
      </c>
      <c r="DT69" s="63">
        <v>2.5</v>
      </c>
      <c r="DU69" s="63">
        <v>3.5</v>
      </c>
      <c r="DV69" s="63">
        <v>3.5</v>
      </c>
      <c r="DW69" s="63">
        <v>3.5</v>
      </c>
      <c r="DX69" s="63">
        <v>3.5</v>
      </c>
      <c r="DY69" s="63">
        <v>3</v>
      </c>
      <c r="DZ69" s="63">
        <v>3.5</v>
      </c>
      <c r="EA69" s="63">
        <v>2</v>
      </c>
      <c r="EB69" s="63">
        <v>2</v>
      </c>
      <c r="EC69" s="63">
        <v>1</v>
      </c>
      <c r="ED69" s="63">
        <v>1</v>
      </c>
      <c r="EE69" s="63">
        <v>1.5</v>
      </c>
      <c r="EF69" s="63">
        <v>1.5</v>
      </c>
      <c r="EG69" s="63">
        <v>1.5</v>
      </c>
      <c r="EH69" s="63">
        <v>2.5</v>
      </c>
      <c r="EI69" s="63">
        <v>3.5</v>
      </c>
      <c r="EJ69" s="63">
        <v>4</v>
      </c>
      <c r="EK69" s="63">
        <v>4</v>
      </c>
      <c r="EL69" s="63">
        <v>3.5</v>
      </c>
      <c r="EM69" s="63">
        <v>2.5</v>
      </c>
      <c r="EN69" s="63">
        <v>2.5</v>
      </c>
      <c r="EO69" s="63">
        <v>3</v>
      </c>
      <c r="EP69" s="63">
        <v>3</v>
      </c>
      <c r="EQ69" s="63">
        <v>3.5</v>
      </c>
      <c r="ER69" s="63">
        <v>1</v>
      </c>
      <c r="ES69" s="63">
        <v>1</v>
      </c>
      <c r="ET69" s="63">
        <v>1</v>
      </c>
      <c r="EU69" s="63">
        <v>1.5</v>
      </c>
      <c r="EV69" s="63">
        <v>2</v>
      </c>
      <c r="EW69" s="63">
        <v>2</v>
      </c>
      <c r="EX69" s="63">
        <v>3</v>
      </c>
      <c r="EY69" s="63">
        <v>3</v>
      </c>
      <c r="EZ69" s="63">
        <v>3</v>
      </c>
      <c r="FA69" s="63">
        <v>4</v>
      </c>
      <c r="FB69" s="63">
        <v>5</v>
      </c>
      <c r="FC69" s="63">
        <v>5</v>
      </c>
      <c r="FD69" s="63">
        <v>7</v>
      </c>
      <c r="FE69" s="63">
        <v>3</v>
      </c>
      <c r="FF69" s="63">
        <v>3.5</v>
      </c>
      <c r="FG69" s="63">
        <v>2.5</v>
      </c>
      <c r="FH69" s="63">
        <v>2.5</v>
      </c>
      <c r="FI69" s="63">
        <v>4</v>
      </c>
      <c r="FJ69" s="63">
        <v>5</v>
      </c>
      <c r="FK69" s="63">
        <v>5</v>
      </c>
      <c r="FL69" s="63">
        <v>6</v>
      </c>
      <c r="FM69" s="63">
        <v>3.5</v>
      </c>
      <c r="FN69" s="63">
        <v>3.5</v>
      </c>
      <c r="FO69" s="63">
        <v>3</v>
      </c>
      <c r="FP69" s="63">
        <v>2</v>
      </c>
      <c r="FQ69" s="63">
        <v>0.5</v>
      </c>
      <c r="FR69" s="63">
        <v>0.5</v>
      </c>
      <c r="FS69" s="63">
        <v>2</v>
      </c>
      <c r="FT69" s="63">
        <v>2.5</v>
      </c>
      <c r="FU69" s="63">
        <v>2.5</v>
      </c>
      <c r="FV69" s="63">
        <v>3</v>
      </c>
      <c r="FW69" s="63">
        <v>3</v>
      </c>
      <c r="FX69" s="63">
        <v>4</v>
      </c>
      <c r="FY69" s="63">
        <v>4</v>
      </c>
      <c r="FZ69" s="63">
        <v>4</v>
      </c>
      <c r="GA69" s="63">
        <v>3</v>
      </c>
      <c r="GB69" s="63">
        <v>6</v>
      </c>
      <c r="GC69" s="63">
        <v>4.5</v>
      </c>
      <c r="GD69" s="63">
        <v>3</v>
      </c>
      <c r="GE69" s="63">
        <v>2</v>
      </c>
      <c r="GF69" s="63">
        <v>3</v>
      </c>
      <c r="GG69" s="63">
        <v>2.5</v>
      </c>
      <c r="GH69" s="63">
        <v>3</v>
      </c>
      <c r="GI69" s="63">
        <v>3</v>
      </c>
      <c r="GJ69" s="63">
        <v>4</v>
      </c>
      <c r="GK69" s="63">
        <v>5</v>
      </c>
      <c r="GL69" s="63">
        <v>6</v>
      </c>
      <c r="GM69" s="63">
        <v>7</v>
      </c>
      <c r="GN69" s="63">
        <v>8</v>
      </c>
      <c r="GO69" s="63">
        <v>7</v>
      </c>
      <c r="GP69" s="63">
        <v>4</v>
      </c>
      <c r="GQ69" s="63">
        <v>5</v>
      </c>
      <c r="GR69" s="63">
        <v>3.5</v>
      </c>
      <c r="GS69" s="63">
        <v>2.5</v>
      </c>
      <c r="GT69" s="63">
        <v>2</v>
      </c>
      <c r="GU69" s="63">
        <v>2.5</v>
      </c>
      <c r="GV69" s="63">
        <v>1.5</v>
      </c>
      <c r="GW69" s="63">
        <v>1</v>
      </c>
      <c r="GX69" s="63">
        <v>1</v>
      </c>
      <c r="GY69" s="63">
        <v>1</v>
      </c>
      <c r="GZ69" s="63">
        <v>1.5</v>
      </c>
      <c r="HA69" s="63">
        <v>3</v>
      </c>
      <c r="HB69" s="63">
        <v>3</v>
      </c>
      <c r="HC69" s="63">
        <v>4</v>
      </c>
      <c r="HD69" s="63">
        <v>4.5</v>
      </c>
      <c r="HE69" s="63">
        <v>4.5</v>
      </c>
      <c r="HF69" s="63">
        <v>4</v>
      </c>
      <c r="HG69" s="63">
        <v>4</v>
      </c>
      <c r="HH69" s="63">
        <v>4.5</v>
      </c>
      <c r="HI69" s="63">
        <v>4.5</v>
      </c>
      <c r="HJ69" s="63">
        <v>4.5</v>
      </c>
      <c r="HK69" s="63">
        <v>4.5</v>
      </c>
      <c r="HL69" s="63">
        <v>4.5</v>
      </c>
      <c r="HM69" s="63">
        <v>5</v>
      </c>
      <c r="HN69" s="63">
        <v>5</v>
      </c>
      <c r="HO69" s="63">
        <v>2</v>
      </c>
      <c r="HP69" s="63">
        <v>2</v>
      </c>
      <c r="HQ69" s="63">
        <v>4</v>
      </c>
      <c r="HR69" s="63">
        <v>1.5</v>
      </c>
      <c r="HS69" s="63">
        <v>2.5</v>
      </c>
      <c r="HT69" s="63">
        <v>3</v>
      </c>
      <c r="HU69" s="63">
        <v>1</v>
      </c>
      <c r="HV69" s="63">
        <v>1</v>
      </c>
      <c r="HW69" s="63">
        <v>0.5</v>
      </c>
      <c r="HX69" s="63">
        <v>0.5</v>
      </c>
      <c r="HY69" s="63">
        <v>0.5</v>
      </c>
      <c r="HZ69" s="63">
        <v>1.5</v>
      </c>
      <c r="IA69" s="63">
        <v>1</v>
      </c>
      <c r="IB69" s="63">
        <v>1</v>
      </c>
      <c r="IC69" s="63">
        <v>1</v>
      </c>
      <c r="ID69" s="63">
        <v>1.5</v>
      </c>
      <c r="IE69" s="63">
        <v>0.5</v>
      </c>
      <c r="IF69" s="63">
        <v>0.5</v>
      </c>
      <c r="IG69" s="63">
        <v>4</v>
      </c>
      <c r="IH69" s="63">
        <v>0</v>
      </c>
      <c r="II69" s="61">
        <v>0</v>
      </c>
      <c r="IJ69" s="61">
        <v>0</v>
      </c>
      <c r="IK69" s="61">
        <v>0</v>
      </c>
      <c r="IL69" s="61">
        <v>0</v>
      </c>
      <c r="IM69" s="61">
        <v>0</v>
      </c>
      <c r="IN69" s="61">
        <v>0</v>
      </c>
      <c r="IO69" s="61">
        <v>5</v>
      </c>
      <c r="IP69" s="61">
        <v>6</v>
      </c>
      <c r="IQ69" s="61">
        <v>0</v>
      </c>
      <c r="IR69" s="348">
        <f>AVERAGE([1]CongestionIndex!$C$171:$D$171)</f>
        <v>3.5</v>
      </c>
      <c r="IS69" s="61">
        <v>0</v>
      </c>
      <c r="IT69" s="61">
        <v>3.5</v>
      </c>
      <c r="IU69" s="61">
        <v>6</v>
      </c>
      <c r="IV69" s="61">
        <v>3</v>
      </c>
      <c r="IW69" s="61">
        <v>7.5</v>
      </c>
      <c r="IX69" s="61">
        <v>2</v>
      </c>
      <c r="IY69" s="61">
        <v>0</v>
      </c>
      <c r="IZ69" s="61">
        <v>3</v>
      </c>
      <c r="JA69" s="61">
        <v>10.5</v>
      </c>
      <c r="JB69" s="61">
        <v>10.5</v>
      </c>
      <c r="JC69" s="61">
        <v>0</v>
      </c>
      <c r="JD69" s="61">
        <v>1</v>
      </c>
      <c r="JE69" s="61">
        <v>7</v>
      </c>
      <c r="JF69" s="61">
        <v>1</v>
      </c>
      <c r="JG69" s="61">
        <v>2</v>
      </c>
      <c r="JH69" s="61">
        <v>1</v>
      </c>
      <c r="JI69" s="61">
        <v>1.5</v>
      </c>
      <c r="JJ69" s="61">
        <v>3</v>
      </c>
      <c r="JK69" s="61">
        <v>5</v>
      </c>
      <c r="JL69" s="61">
        <v>6</v>
      </c>
      <c r="JM69" s="61">
        <v>9</v>
      </c>
      <c r="JN69" s="61">
        <v>7.5</v>
      </c>
      <c r="JO69" s="61">
        <v>4</v>
      </c>
      <c r="JP69" s="61">
        <v>7</v>
      </c>
      <c r="JQ69" s="61">
        <f>AVERAGE(CongestionIndex!$C$171:$D$171)</f>
        <v>4.5</v>
      </c>
    </row>
    <row r="70" spans="1:277" s="61" customFormat="1" ht="13.5">
      <c r="A70" s="60" t="s">
        <v>119</v>
      </c>
      <c r="B70" s="63">
        <v>0</v>
      </c>
      <c r="C70" s="63">
        <v>0</v>
      </c>
      <c r="D70" s="63">
        <v>0</v>
      </c>
      <c r="E70" s="63">
        <v>0</v>
      </c>
      <c r="F70" s="63">
        <v>0</v>
      </c>
      <c r="G70" s="63">
        <v>1</v>
      </c>
      <c r="H70" s="63">
        <v>0.5</v>
      </c>
      <c r="I70" s="63">
        <v>0.5</v>
      </c>
      <c r="J70" s="63">
        <v>1.5</v>
      </c>
      <c r="K70" s="63">
        <v>0.5</v>
      </c>
      <c r="L70" s="63">
        <v>0</v>
      </c>
      <c r="M70" s="63">
        <v>0.5</v>
      </c>
      <c r="N70" s="63">
        <v>0</v>
      </c>
      <c r="O70" s="63">
        <v>3</v>
      </c>
      <c r="P70" s="63">
        <v>2</v>
      </c>
      <c r="Q70" s="63">
        <v>3.5</v>
      </c>
      <c r="R70" s="63">
        <v>3</v>
      </c>
      <c r="S70" s="63">
        <v>1</v>
      </c>
      <c r="T70" s="63">
        <v>0.5</v>
      </c>
      <c r="U70" s="63">
        <v>1.5</v>
      </c>
      <c r="V70" s="63">
        <v>3</v>
      </c>
      <c r="W70" s="63">
        <v>6</v>
      </c>
      <c r="X70" s="63">
        <v>4</v>
      </c>
      <c r="Y70" s="63">
        <v>5.5</v>
      </c>
      <c r="Z70" s="63">
        <v>6</v>
      </c>
      <c r="AA70" s="63">
        <v>4.5</v>
      </c>
      <c r="AB70" s="63">
        <v>4.5</v>
      </c>
      <c r="AC70" s="63">
        <v>4.5</v>
      </c>
      <c r="AD70" s="63">
        <v>3</v>
      </c>
      <c r="AE70" s="63">
        <v>3</v>
      </c>
      <c r="AF70" s="63">
        <v>2</v>
      </c>
      <c r="AG70" s="63">
        <v>4</v>
      </c>
      <c r="AH70" s="63">
        <v>3.5</v>
      </c>
      <c r="AI70" s="63">
        <v>2.5</v>
      </c>
      <c r="AJ70" s="63">
        <v>6.5</v>
      </c>
      <c r="AK70" s="63">
        <v>9.5</v>
      </c>
      <c r="AL70" s="63">
        <v>10</v>
      </c>
      <c r="AM70" s="63">
        <v>5</v>
      </c>
      <c r="AN70" s="63">
        <v>6.5</v>
      </c>
      <c r="AO70" s="63">
        <v>10.5</v>
      </c>
      <c r="AP70" s="63">
        <v>9</v>
      </c>
      <c r="AQ70" s="63">
        <v>2.5</v>
      </c>
      <c r="AR70" s="63">
        <v>1.5</v>
      </c>
      <c r="AS70" s="63">
        <v>1.5</v>
      </c>
      <c r="AT70" s="63">
        <v>5</v>
      </c>
      <c r="AU70" s="63">
        <v>5</v>
      </c>
      <c r="AV70" s="63">
        <v>8</v>
      </c>
      <c r="AW70" s="63">
        <v>7.5</v>
      </c>
      <c r="AX70" s="63">
        <v>10</v>
      </c>
      <c r="AY70" s="63">
        <v>0</v>
      </c>
      <c r="AZ70" s="63">
        <v>1</v>
      </c>
      <c r="BA70" s="63">
        <v>0</v>
      </c>
      <c r="BB70" s="63">
        <v>0</v>
      </c>
      <c r="BC70" s="63">
        <v>0</v>
      </c>
      <c r="BD70" s="63">
        <v>9.5</v>
      </c>
      <c r="BE70" s="63">
        <v>9.5</v>
      </c>
      <c r="BF70" s="63">
        <v>7</v>
      </c>
      <c r="BG70" s="63">
        <v>5.5</v>
      </c>
      <c r="BH70" s="63">
        <v>5</v>
      </c>
      <c r="BI70" s="63">
        <v>6</v>
      </c>
      <c r="BJ70" s="63">
        <v>7.5</v>
      </c>
      <c r="BK70" s="63">
        <v>4.5</v>
      </c>
      <c r="BL70" s="63">
        <v>4.5</v>
      </c>
      <c r="BM70" s="63">
        <v>7.5</v>
      </c>
      <c r="BN70" s="63">
        <v>1</v>
      </c>
      <c r="BO70" s="63">
        <v>3.5</v>
      </c>
      <c r="BP70" s="63">
        <v>4</v>
      </c>
      <c r="BQ70" s="63">
        <v>5.5</v>
      </c>
      <c r="BR70" s="63">
        <v>5.5</v>
      </c>
      <c r="BS70" s="63">
        <v>6</v>
      </c>
      <c r="BT70" s="63">
        <v>7</v>
      </c>
      <c r="BU70" s="63">
        <v>7</v>
      </c>
      <c r="BV70" s="63">
        <v>7.5</v>
      </c>
      <c r="BW70" s="63">
        <v>9</v>
      </c>
      <c r="BX70" s="63">
        <v>7</v>
      </c>
      <c r="BY70" s="63">
        <v>5</v>
      </c>
      <c r="BZ70" s="63">
        <v>10.5</v>
      </c>
      <c r="CA70" s="63">
        <v>11</v>
      </c>
      <c r="CB70" s="63">
        <v>9.5</v>
      </c>
      <c r="CC70" s="63">
        <v>7.5</v>
      </c>
      <c r="CD70" s="63">
        <v>8</v>
      </c>
      <c r="CE70" s="63">
        <v>9.5</v>
      </c>
      <c r="CF70" s="63">
        <v>7.5</v>
      </c>
      <c r="CG70" s="63">
        <v>14.5</v>
      </c>
      <c r="CH70" s="63">
        <v>12</v>
      </c>
      <c r="CI70" s="63">
        <v>10</v>
      </c>
      <c r="CJ70" s="63">
        <v>2</v>
      </c>
      <c r="CK70" s="63">
        <v>3.5</v>
      </c>
      <c r="CL70" s="63">
        <v>4</v>
      </c>
      <c r="CM70" s="63">
        <v>7</v>
      </c>
      <c r="CN70" s="63">
        <v>12</v>
      </c>
      <c r="CO70" s="63">
        <v>3</v>
      </c>
      <c r="CP70" s="63">
        <v>7</v>
      </c>
      <c r="CQ70" s="63">
        <v>7.5</v>
      </c>
      <c r="CR70" s="63">
        <v>2</v>
      </c>
      <c r="CS70" s="63">
        <v>5.5</v>
      </c>
      <c r="CT70" s="63">
        <v>6</v>
      </c>
      <c r="CU70" s="63">
        <v>5.5</v>
      </c>
      <c r="CV70" s="63">
        <v>7.5</v>
      </c>
      <c r="CW70" s="63">
        <v>6.5</v>
      </c>
      <c r="CX70" s="63">
        <v>8.5</v>
      </c>
      <c r="CY70" s="63">
        <v>6.5</v>
      </c>
      <c r="CZ70" s="63">
        <v>4.5</v>
      </c>
      <c r="DA70" s="63">
        <v>8</v>
      </c>
      <c r="DB70" s="63">
        <v>5</v>
      </c>
      <c r="DC70" s="63">
        <v>0</v>
      </c>
      <c r="DD70" s="63">
        <v>0</v>
      </c>
      <c r="DE70" s="63">
        <v>0</v>
      </c>
      <c r="DF70" s="63">
        <v>0</v>
      </c>
      <c r="DG70" s="63">
        <v>0</v>
      </c>
      <c r="DH70" s="63">
        <v>0</v>
      </c>
      <c r="DI70" s="63">
        <v>0</v>
      </c>
      <c r="DJ70" s="63">
        <v>0</v>
      </c>
      <c r="DK70" s="63">
        <v>0</v>
      </c>
      <c r="DL70" s="63">
        <v>0</v>
      </c>
      <c r="DM70" s="63">
        <v>0</v>
      </c>
      <c r="DN70" s="63">
        <v>0</v>
      </c>
      <c r="DO70" s="63">
        <v>0</v>
      </c>
      <c r="DP70" s="63">
        <v>0</v>
      </c>
      <c r="DQ70" s="63">
        <v>1</v>
      </c>
      <c r="DR70" s="63">
        <v>1</v>
      </c>
      <c r="DS70" s="63">
        <v>0.5</v>
      </c>
      <c r="DT70" s="63">
        <v>0.5</v>
      </c>
      <c r="DU70" s="63">
        <v>1</v>
      </c>
      <c r="DV70" s="63">
        <v>1.5</v>
      </c>
      <c r="DW70" s="63">
        <v>1.5</v>
      </c>
      <c r="DX70" s="63">
        <v>1.5</v>
      </c>
      <c r="DY70" s="63">
        <v>1</v>
      </c>
      <c r="DZ70" s="63">
        <v>1.5</v>
      </c>
      <c r="EA70" s="63">
        <v>5</v>
      </c>
      <c r="EB70" s="63">
        <v>5</v>
      </c>
      <c r="EC70" s="63">
        <v>4</v>
      </c>
      <c r="ED70" s="63">
        <v>4</v>
      </c>
      <c r="EE70" s="63">
        <v>4.5</v>
      </c>
      <c r="EF70" s="63">
        <v>4.5</v>
      </c>
      <c r="EG70" s="63">
        <v>4.5</v>
      </c>
      <c r="EH70" s="63">
        <v>5</v>
      </c>
      <c r="EI70" s="63">
        <v>6</v>
      </c>
      <c r="EJ70" s="63">
        <v>6.5</v>
      </c>
      <c r="EK70" s="63">
        <v>5.5</v>
      </c>
      <c r="EL70" s="63">
        <v>6</v>
      </c>
      <c r="EM70" s="63">
        <v>6.5</v>
      </c>
      <c r="EN70" s="63">
        <v>6.5</v>
      </c>
      <c r="EO70" s="63">
        <v>7</v>
      </c>
      <c r="EP70" s="63">
        <v>7</v>
      </c>
      <c r="EQ70" s="63">
        <v>7.5</v>
      </c>
      <c r="ER70" s="63">
        <v>7.5</v>
      </c>
      <c r="ES70" s="63">
        <v>7.5</v>
      </c>
      <c r="ET70" s="63">
        <v>7</v>
      </c>
      <c r="EU70" s="63">
        <v>7</v>
      </c>
      <c r="EV70" s="63">
        <v>6</v>
      </c>
      <c r="EW70" s="63">
        <v>6</v>
      </c>
      <c r="EX70" s="63">
        <v>5.5</v>
      </c>
      <c r="EY70" s="63">
        <v>5.5</v>
      </c>
      <c r="EZ70" s="63">
        <v>5</v>
      </c>
      <c r="FA70" s="63">
        <v>5</v>
      </c>
      <c r="FB70" s="63">
        <v>5</v>
      </c>
      <c r="FC70" s="63">
        <v>6</v>
      </c>
      <c r="FD70" s="63">
        <v>7</v>
      </c>
      <c r="FE70" s="63">
        <v>0</v>
      </c>
      <c r="FF70" s="63">
        <v>0</v>
      </c>
      <c r="FG70" s="63">
        <v>0</v>
      </c>
      <c r="FH70" s="63">
        <v>0</v>
      </c>
      <c r="FI70" s="63">
        <v>0</v>
      </c>
      <c r="FJ70" s="63">
        <v>0</v>
      </c>
      <c r="FK70" s="63">
        <v>0</v>
      </c>
      <c r="FL70" s="63">
        <v>0</v>
      </c>
      <c r="FM70" s="63">
        <v>0</v>
      </c>
      <c r="FN70" s="63">
        <v>0</v>
      </c>
      <c r="FO70" s="63">
        <v>0</v>
      </c>
      <c r="FP70" s="63">
        <v>0</v>
      </c>
      <c r="FQ70" s="63">
        <v>0</v>
      </c>
      <c r="FR70" s="63">
        <v>0</v>
      </c>
      <c r="FS70" s="63">
        <v>0</v>
      </c>
      <c r="FT70" s="63">
        <v>0</v>
      </c>
      <c r="FU70" s="63">
        <v>0</v>
      </c>
      <c r="FV70" s="63">
        <v>0</v>
      </c>
      <c r="FW70" s="63">
        <v>0</v>
      </c>
      <c r="FX70" s="63">
        <v>0</v>
      </c>
      <c r="FY70" s="63">
        <v>0</v>
      </c>
      <c r="FZ70" s="63">
        <v>0</v>
      </c>
      <c r="GA70" s="63">
        <v>0</v>
      </c>
      <c r="GB70" s="63">
        <v>0</v>
      </c>
      <c r="GC70" s="63">
        <v>0</v>
      </c>
      <c r="GD70" s="63">
        <v>0</v>
      </c>
      <c r="GE70" s="63">
        <v>0</v>
      </c>
      <c r="GF70" s="63">
        <v>0</v>
      </c>
      <c r="GG70" s="63">
        <v>0</v>
      </c>
      <c r="GH70" s="63">
        <v>0</v>
      </c>
      <c r="GI70" s="63">
        <v>0</v>
      </c>
      <c r="GJ70" s="63">
        <v>0</v>
      </c>
      <c r="GK70" s="63">
        <v>0</v>
      </c>
      <c r="GL70" s="63">
        <v>0</v>
      </c>
      <c r="GM70" s="63">
        <v>0</v>
      </c>
      <c r="GN70" s="63">
        <v>0</v>
      </c>
      <c r="GO70" s="63">
        <v>0</v>
      </c>
      <c r="GP70" s="63">
        <v>0</v>
      </c>
      <c r="GQ70" s="63">
        <v>0</v>
      </c>
      <c r="GR70" s="63">
        <v>0</v>
      </c>
      <c r="GS70" s="63">
        <v>0</v>
      </c>
      <c r="GT70" s="63">
        <v>0</v>
      </c>
      <c r="GU70" s="63">
        <v>1</v>
      </c>
      <c r="GV70" s="63">
        <v>1</v>
      </c>
      <c r="GW70" s="63">
        <v>1.5</v>
      </c>
      <c r="GX70" s="63">
        <v>1.5</v>
      </c>
      <c r="GY70" s="63">
        <v>1.5</v>
      </c>
      <c r="GZ70" s="63">
        <v>1.5</v>
      </c>
      <c r="HA70" s="63">
        <v>1.5</v>
      </c>
      <c r="HB70" s="63">
        <v>1</v>
      </c>
      <c r="HC70" s="63">
        <v>1</v>
      </c>
      <c r="HD70" s="63">
        <v>1</v>
      </c>
      <c r="HE70" s="63">
        <v>1</v>
      </c>
      <c r="HF70" s="63">
        <v>2</v>
      </c>
      <c r="HG70" s="63">
        <v>2</v>
      </c>
      <c r="HH70" s="63">
        <v>1</v>
      </c>
      <c r="HI70" s="63">
        <v>1</v>
      </c>
      <c r="HJ70" s="63">
        <v>1</v>
      </c>
      <c r="HK70" s="63">
        <v>1</v>
      </c>
      <c r="HL70" s="63">
        <v>1</v>
      </c>
      <c r="HM70" s="63">
        <v>1</v>
      </c>
      <c r="HN70" s="63">
        <v>1</v>
      </c>
      <c r="HO70" s="63">
        <v>1</v>
      </c>
      <c r="HP70" s="63">
        <v>1</v>
      </c>
      <c r="HQ70" s="63">
        <v>1.5</v>
      </c>
      <c r="HR70" s="63">
        <v>1</v>
      </c>
      <c r="HS70" s="63">
        <v>1.5</v>
      </c>
      <c r="HT70" s="63">
        <v>1.5</v>
      </c>
      <c r="HU70" s="63">
        <v>1.5</v>
      </c>
      <c r="HV70" s="63">
        <v>0.5</v>
      </c>
      <c r="HW70" s="63">
        <v>0.5</v>
      </c>
      <c r="HX70" s="63">
        <v>0.5</v>
      </c>
      <c r="HY70" s="63">
        <v>0.5</v>
      </c>
      <c r="HZ70" s="63">
        <v>1.5</v>
      </c>
      <c r="IA70" s="63">
        <v>1</v>
      </c>
      <c r="IB70" s="63">
        <v>1</v>
      </c>
      <c r="IC70" s="63">
        <v>1</v>
      </c>
      <c r="ID70" s="63">
        <v>1</v>
      </c>
      <c r="IE70" s="63">
        <v>0</v>
      </c>
      <c r="IF70" s="63">
        <v>0</v>
      </c>
      <c r="IG70" s="117">
        <v>0</v>
      </c>
      <c r="IH70" s="63">
        <v>0</v>
      </c>
      <c r="II70" s="61">
        <v>0</v>
      </c>
      <c r="IJ70" s="61">
        <v>0</v>
      </c>
      <c r="IK70" s="61">
        <v>0</v>
      </c>
      <c r="IL70" s="61">
        <v>0</v>
      </c>
      <c r="IM70" s="61">
        <v>0</v>
      </c>
      <c r="IN70" s="61">
        <v>0</v>
      </c>
      <c r="IO70" s="61">
        <v>0</v>
      </c>
      <c r="IP70" s="61">
        <v>0</v>
      </c>
      <c r="IQ70" s="61">
        <v>0</v>
      </c>
      <c r="IR70" s="348">
        <f>AVERAGE([1]CongestionIndex!$C$172:$D$172)</f>
        <v>2.5</v>
      </c>
      <c r="IS70" s="61">
        <v>0</v>
      </c>
      <c r="IT70" s="61">
        <v>2.5</v>
      </c>
      <c r="IU70" s="61">
        <v>0</v>
      </c>
      <c r="IV70" s="61">
        <v>0</v>
      </c>
      <c r="IW70" s="61">
        <v>0</v>
      </c>
      <c r="IX70" s="61">
        <v>0</v>
      </c>
      <c r="IY70" s="61">
        <v>0</v>
      </c>
      <c r="IZ70" s="61">
        <v>0</v>
      </c>
      <c r="JA70" s="61">
        <v>0</v>
      </c>
      <c r="JB70" s="61">
        <v>0</v>
      </c>
      <c r="JC70" s="61">
        <v>0</v>
      </c>
      <c r="JD70" s="61">
        <v>0</v>
      </c>
      <c r="JE70" s="61">
        <v>0</v>
      </c>
      <c r="JF70" s="61">
        <v>0</v>
      </c>
      <c r="JG70" s="61">
        <v>0</v>
      </c>
      <c r="JH70" s="61">
        <v>0</v>
      </c>
      <c r="JI70" s="61">
        <v>0</v>
      </c>
      <c r="JJ70" s="61">
        <v>0</v>
      </c>
      <c r="JK70" s="61">
        <v>0</v>
      </c>
      <c r="JL70" s="61">
        <v>1.5</v>
      </c>
      <c r="JM70" s="61">
        <v>0</v>
      </c>
      <c r="JN70" s="61">
        <v>0</v>
      </c>
      <c r="JO70" s="61">
        <v>0</v>
      </c>
      <c r="JP70" s="61">
        <v>0</v>
      </c>
      <c r="JQ70" s="61">
        <f>AVERAGE(CongestionIndex!$C$172:$D$172)</f>
        <v>0</v>
      </c>
    </row>
    <row r="71" spans="1:277" s="61" customFormat="1" ht="13.5">
      <c r="A71" s="60" t="s">
        <v>120</v>
      </c>
      <c r="B71" s="63">
        <v>0</v>
      </c>
      <c r="C71" s="63">
        <v>0</v>
      </c>
      <c r="D71" s="63">
        <v>0</v>
      </c>
      <c r="E71" s="63">
        <v>0</v>
      </c>
      <c r="F71" s="63">
        <v>0</v>
      </c>
      <c r="G71" s="63">
        <v>0</v>
      </c>
      <c r="H71" s="63">
        <v>0</v>
      </c>
      <c r="I71" s="63">
        <v>0</v>
      </c>
      <c r="J71" s="63">
        <v>0</v>
      </c>
      <c r="K71" s="63">
        <v>0</v>
      </c>
      <c r="L71" s="63">
        <v>0</v>
      </c>
      <c r="M71" s="63">
        <v>0</v>
      </c>
      <c r="N71" s="63">
        <v>0</v>
      </c>
      <c r="O71" s="63">
        <v>0</v>
      </c>
      <c r="P71" s="63">
        <v>0</v>
      </c>
      <c r="Q71" s="63">
        <v>0</v>
      </c>
      <c r="R71" s="63">
        <v>0</v>
      </c>
      <c r="S71" s="63">
        <v>0</v>
      </c>
      <c r="T71" s="63">
        <v>0</v>
      </c>
      <c r="U71" s="63">
        <v>0</v>
      </c>
      <c r="V71" s="63">
        <v>0</v>
      </c>
      <c r="W71" s="63">
        <v>0</v>
      </c>
      <c r="X71" s="63">
        <v>0</v>
      </c>
      <c r="Y71" s="63">
        <v>0</v>
      </c>
      <c r="Z71" s="63">
        <v>0</v>
      </c>
      <c r="AA71" s="63">
        <v>0</v>
      </c>
      <c r="AB71" s="63">
        <v>0</v>
      </c>
      <c r="AC71" s="63">
        <v>0</v>
      </c>
      <c r="AD71" s="63">
        <v>0</v>
      </c>
      <c r="AE71" s="63">
        <v>0</v>
      </c>
      <c r="AF71" s="63">
        <v>0</v>
      </c>
      <c r="AG71" s="63">
        <v>0</v>
      </c>
      <c r="AH71" s="63">
        <v>0</v>
      </c>
      <c r="AI71" s="63">
        <v>0</v>
      </c>
      <c r="AJ71" s="63">
        <v>0</v>
      </c>
      <c r="AK71" s="63">
        <v>0</v>
      </c>
      <c r="AL71" s="63">
        <v>0</v>
      </c>
      <c r="AM71" s="63">
        <v>0</v>
      </c>
      <c r="AN71" s="63">
        <v>0</v>
      </c>
      <c r="AO71" s="63">
        <v>0</v>
      </c>
      <c r="AP71" s="63">
        <v>0</v>
      </c>
      <c r="AQ71" s="63">
        <v>0</v>
      </c>
      <c r="AR71" s="63">
        <v>0</v>
      </c>
      <c r="AS71" s="63">
        <v>0</v>
      </c>
      <c r="AT71" s="63">
        <v>0</v>
      </c>
      <c r="AU71" s="63">
        <v>0</v>
      </c>
      <c r="AV71" s="63">
        <v>0</v>
      </c>
      <c r="AW71" s="63">
        <v>0</v>
      </c>
      <c r="AX71" s="63">
        <v>0</v>
      </c>
      <c r="AY71" s="63">
        <v>0</v>
      </c>
      <c r="AZ71" s="63">
        <v>0</v>
      </c>
      <c r="BA71" s="63">
        <v>0</v>
      </c>
      <c r="BB71" s="63">
        <v>0</v>
      </c>
      <c r="BC71" s="63">
        <v>0</v>
      </c>
      <c r="BD71" s="63">
        <v>0</v>
      </c>
      <c r="BE71" s="63">
        <v>0</v>
      </c>
      <c r="BF71" s="63">
        <v>0</v>
      </c>
      <c r="BG71" s="63">
        <v>0</v>
      </c>
      <c r="BH71" s="63">
        <v>0</v>
      </c>
      <c r="BI71" s="63">
        <v>0</v>
      </c>
      <c r="BJ71" s="63">
        <v>0</v>
      </c>
      <c r="BK71" s="63">
        <v>0</v>
      </c>
      <c r="BL71" s="63">
        <v>0</v>
      </c>
      <c r="BM71" s="63">
        <v>0</v>
      </c>
      <c r="BN71" s="63">
        <v>0</v>
      </c>
      <c r="BO71" s="63">
        <v>0</v>
      </c>
      <c r="BP71" s="63">
        <v>0</v>
      </c>
      <c r="BQ71" s="63">
        <v>0</v>
      </c>
      <c r="BR71" s="63">
        <v>0</v>
      </c>
      <c r="BS71" s="63">
        <v>0</v>
      </c>
      <c r="BT71" s="63">
        <v>0</v>
      </c>
      <c r="BU71" s="63">
        <v>0</v>
      </c>
      <c r="BV71" s="63">
        <v>0</v>
      </c>
      <c r="BW71" s="63">
        <v>0</v>
      </c>
      <c r="BX71" s="63">
        <v>0</v>
      </c>
      <c r="BY71" s="63">
        <v>0</v>
      </c>
      <c r="BZ71" s="63">
        <v>0</v>
      </c>
      <c r="CA71" s="63">
        <v>0</v>
      </c>
      <c r="CB71" s="63">
        <v>0</v>
      </c>
      <c r="CC71" s="63">
        <v>0</v>
      </c>
      <c r="CD71" s="63">
        <v>0</v>
      </c>
      <c r="CE71" s="63">
        <v>0</v>
      </c>
      <c r="CF71" s="63">
        <v>0</v>
      </c>
      <c r="CG71" s="63">
        <v>0</v>
      </c>
      <c r="CH71" s="63">
        <v>0</v>
      </c>
      <c r="CI71" s="63">
        <v>0</v>
      </c>
      <c r="CJ71" s="63">
        <v>0</v>
      </c>
      <c r="CK71" s="63">
        <v>0</v>
      </c>
      <c r="CL71" s="63">
        <v>0</v>
      </c>
      <c r="CM71" s="63">
        <v>0</v>
      </c>
      <c r="CN71" s="63">
        <v>0</v>
      </c>
      <c r="CO71" s="63">
        <v>0</v>
      </c>
      <c r="CP71" s="63">
        <v>0</v>
      </c>
      <c r="CQ71" s="63">
        <v>0</v>
      </c>
      <c r="CR71" s="63">
        <v>0</v>
      </c>
      <c r="CS71" s="63">
        <v>0</v>
      </c>
      <c r="CT71" s="63">
        <v>0</v>
      </c>
      <c r="CU71" s="63">
        <v>0</v>
      </c>
      <c r="CV71" s="63">
        <v>0</v>
      </c>
      <c r="CW71" s="63">
        <v>0</v>
      </c>
      <c r="CX71" s="63">
        <v>0</v>
      </c>
      <c r="CY71" s="63">
        <v>0</v>
      </c>
      <c r="CZ71" s="63">
        <v>0</v>
      </c>
      <c r="DA71" s="63">
        <v>0</v>
      </c>
      <c r="DB71" s="63">
        <v>0</v>
      </c>
      <c r="DC71" s="63">
        <v>0</v>
      </c>
      <c r="DD71" s="63">
        <v>0</v>
      </c>
      <c r="DE71" s="63">
        <v>0</v>
      </c>
      <c r="DF71" s="63">
        <v>0</v>
      </c>
      <c r="DG71" s="63">
        <v>0</v>
      </c>
      <c r="DH71" s="63">
        <v>0</v>
      </c>
      <c r="DI71" s="63">
        <v>0</v>
      </c>
      <c r="DJ71" s="63">
        <v>0</v>
      </c>
      <c r="DK71" s="63">
        <v>0</v>
      </c>
      <c r="DL71" s="63">
        <v>0</v>
      </c>
      <c r="DM71" s="63">
        <v>0</v>
      </c>
      <c r="DN71" s="63">
        <v>0</v>
      </c>
      <c r="DO71" s="63">
        <v>0</v>
      </c>
      <c r="DP71" s="63">
        <v>0</v>
      </c>
      <c r="DQ71" s="63">
        <v>0</v>
      </c>
      <c r="DR71" s="63">
        <v>0</v>
      </c>
      <c r="DS71" s="63">
        <v>0</v>
      </c>
      <c r="DT71" s="63">
        <v>0</v>
      </c>
      <c r="DU71" s="63">
        <v>0</v>
      </c>
      <c r="DV71" s="63">
        <v>0</v>
      </c>
      <c r="DW71" s="63">
        <v>0</v>
      </c>
      <c r="DX71" s="63">
        <v>0</v>
      </c>
      <c r="DY71" s="63">
        <v>0</v>
      </c>
      <c r="DZ71" s="63">
        <v>0</v>
      </c>
      <c r="EA71" s="63">
        <v>0</v>
      </c>
      <c r="EB71" s="63">
        <v>0</v>
      </c>
      <c r="EC71" s="63">
        <v>0</v>
      </c>
      <c r="ED71" s="63">
        <v>0</v>
      </c>
      <c r="EE71" s="63">
        <v>0</v>
      </c>
      <c r="EF71" s="63">
        <v>0</v>
      </c>
      <c r="EG71" s="63">
        <v>0</v>
      </c>
      <c r="EH71" s="63">
        <v>0</v>
      </c>
      <c r="EI71" s="63">
        <v>0</v>
      </c>
      <c r="EJ71" s="63">
        <v>0</v>
      </c>
      <c r="EK71" s="63">
        <v>0</v>
      </c>
      <c r="EL71" s="63">
        <v>0</v>
      </c>
      <c r="EM71" s="63">
        <v>0</v>
      </c>
      <c r="EN71" s="63">
        <v>0</v>
      </c>
      <c r="EO71" s="63">
        <v>0</v>
      </c>
      <c r="EP71" s="63">
        <v>0</v>
      </c>
      <c r="EQ71" s="63">
        <v>0</v>
      </c>
      <c r="ER71" s="63">
        <v>0</v>
      </c>
      <c r="ES71" s="63">
        <v>0</v>
      </c>
      <c r="ET71" s="63">
        <v>0</v>
      </c>
      <c r="EU71" s="63">
        <v>0</v>
      </c>
      <c r="EV71" s="63">
        <v>0</v>
      </c>
      <c r="EW71" s="63">
        <v>0</v>
      </c>
      <c r="EX71" s="63">
        <v>0</v>
      </c>
      <c r="EY71" s="63">
        <v>0</v>
      </c>
      <c r="EZ71" s="63">
        <v>0</v>
      </c>
      <c r="FA71" s="63">
        <v>0</v>
      </c>
      <c r="FB71" s="63">
        <v>0</v>
      </c>
      <c r="FC71" s="63">
        <v>0</v>
      </c>
      <c r="FD71" s="63">
        <v>0</v>
      </c>
      <c r="FE71" s="63">
        <v>0</v>
      </c>
      <c r="FF71" s="63">
        <v>0</v>
      </c>
      <c r="FG71" s="63">
        <v>0</v>
      </c>
      <c r="FH71" s="63">
        <v>0</v>
      </c>
      <c r="FI71" s="63">
        <v>0</v>
      </c>
      <c r="FJ71" s="63">
        <v>0</v>
      </c>
      <c r="FK71" s="63">
        <v>0</v>
      </c>
      <c r="FL71" s="63">
        <v>0</v>
      </c>
      <c r="FM71" s="63">
        <v>0</v>
      </c>
      <c r="FN71" s="63">
        <v>0</v>
      </c>
      <c r="FO71" s="63">
        <v>0</v>
      </c>
      <c r="FP71" s="63">
        <v>0</v>
      </c>
      <c r="FQ71" s="63">
        <v>0</v>
      </c>
      <c r="FR71" s="63">
        <v>0</v>
      </c>
      <c r="FS71" s="63">
        <v>0</v>
      </c>
      <c r="FT71" s="63">
        <v>0</v>
      </c>
      <c r="FU71" s="63">
        <v>0</v>
      </c>
      <c r="FV71" s="63">
        <v>0</v>
      </c>
      <c r="FW71" s="63">
        <v>0</v>
      </c>
      <c r="FX71" s="63">
        <v>0</v>
      </c>
      <c r="FY71" s="63">
        <v>0</v>
      </c>
      <c r="FZ71" s="63">
        <v>0</v>
      </c>
      <c r="GA71" s="63">
        <v>0</v>
      </c>
      <c r="GB71" s="63">
        <v>0</v>
      </c>
      <c r="GC71" s="63">
        <v>0</v>
      </c>
      <c r="GD71" s="63">
        <v>0</v>
      </c>
      <c r="GE71" s="63">
        <v>0</v>
      </c>
      <c r="GF71" s="63">
        <v>0</v>
      </c>
      <c r="GG71" s="63">
        <v>0</v>
      </c>
      <c r="GH71" s="63">
        <v>0</v>
      </c>
      <c r="GI71" s="63">
        <v>0</v>
      </c>
      <c r="GJ71" s="63">
        <v>0</v>
      </c>
      <c r="GK71" s="63">
        <v>0</v>
      </c>
      <c r="GL71" s="63">
        <v>0</v>
      </c>
      <c r="GM71" s="63">
        <v>0</v>
      </c>
      <c r="GN71" s="63">
        <v>0</v>
      </c>
      <c r="GO71" s="63">
        <v>0</v>
      </c>
      <c r="GP71" s="63">
        <v>0</v>
      </c>
      <c r="GQ71" s="63">
        <v>0</v>
      </c>
      <c r="GR71" s="63">
        <v>0</v>
      </c>
      <c r="GS71" s="63">
        <v>0</v>
      </c>
      <c r="GT71" s="63">
        <v>0</v>
      </c>
      <c r="GU71" s="63">
        <v>0</v>
      </c>
      <c r="GV71" s="63">
        <v>0</v>
      </c>
      <c r="GW71" s="63">
        <v>0</v>
      </c>
      <c r="GX71" s="63">
        <v>0</v>
      </c>
      <c r="GY71" s="63">
        <v>0</v>
      </c>
      <c r="GZ71" s="63">
        <v>0</v>
      </c>
      <c r="HA71" s="63">
        <v>0</v>
      </c>
      <c r="HB71" s="63">
        <v>0</v>
      </c>
      <c r="HC71" s="63">
        <v>0</v>
      </c>
      <c r="HD71" s="63">
        <v>0</v>
      </c>
      <c r="HE71" s="63">
        <v>0</v>
      </c>
      <c r="HF71" s="63">
        <v>0</v>
      </c>
      <c r="HG71" s="63">
        <v>0</v>
      </c>
      <c r="HH71" s="63">
        <v>0</v>
      </c>
      <c r="HI71" s="63">
        <v>0</v>
      </c>
      <c r="HJ71" s="63">
        <v>0</v>
      </c>
      <c r="HK71" s="63">
        <v>0</v>
      </c>
      <c r="HL71" s="63">
        <v>0</v>
      </c>
      <c r="HM71" s="63">
        <v>0</v>
      </c>
      <c r="HN71" s="63">
        <v>0</v>
      </c>
      <c r="HO71" s="63">
        <v>0</v>
      </c>
      <c r="HP71" s="63">
        <v>0</v>
      </c>
      <c r="HQ71" s="63">
        <v>0</v>
      </c>
      <c r="HR71" s="63">
        <v>0</v>
      </c>
      <c r="HS71" s="63">
        <v>0</v>
      </c>
      <c r="HT71" s="63">
        <v>0</v>
      </c>
      <c r="HU71" s="63">
        <v>0</v>
      </c>
      <c r="HV71" s="63">
        <v>1.5</v>
      </c>
      <c r="HW71" s="63">
        <v>3</v>
      </c>
      <c r="HX71" s="63">
        <v>3</v>
      </c>
      <c r="HY71" s="63">
        <v>3</v>
      </c>
      <c r="HZ71" s="63">
        <v>1</v>
      </c>
      <c r="IA71" s="63">
        <v>1</v>
      </c>
      <c r="IB71" s="63">
        <v>1</v>
      </c>
      <c r="IC71" s="63">
        <v>1</v>
      </c>
      <c r="ID71" s="63">
        <v>1</v>
      </c>
      <c r="IE71" s="63">
        <v>0.5</v>
      </c>
      <c r="IF71" s="63">
        <v>0.5</v>
      </c>
      <c r="IG71" s="63">
        <v>9</v>
      </c>
      <c r="IH71" s="63">
        <v>1</v>
      </c>
      <c r="II71" s="61">
        <v>1</v>
      </c>
      <c r="IJ71" s="61">
        <v>1</v>
      </c>
      <c r="IK71" s="61">
        <v>4.5</v>
      </c>
      <c r="IL71" s="61">
        <v>0</v>
      </c>
      <c r="IM71" s="61">
        <v>0</v>
      </c>
      <c r="IN71" s="61">
        <v>0</v>
      </c>
      <c r="IO71" s="61">
        <v>0</v>
      </c>
      <c r="IP71" s="61">
        <v>0</v>
      </c>
      <c r="IQ71" s="61">
        <v>0</v>
      </c>
      <c r="IR71" s="348">
        <f>AVERAGE([1]CongestionIndex!$C$173:$D$173)</f>
        <v>0</v>
      </c>
      <c r="IS71" s="61">
        <v>0</v>
      </c>
      <c r="IT71" s="61">
        <v>0</v>
      </c>
      <c r="IU71" s="61">
        <v>0</v>
      </c>
      <c r="IV71" s="61">
        <v>0</v>
      </c>
      <c r="IW71" s="61">
        <v>0</v>
      </c>
      <c r="IX71" s="61">
        <v>0</v>
      </c>
      <c r="IY71" s="61">
        <v>0</v>
      </c>
      <c r="IZ71" s="61">
        <v>0</v>
      </c>
      <c r="JA71" s="61">
        <v>0</v>
      </c>
      <c r="JB71" s="61">
        <v>0</v>
      </c>
      <c r="JC71" s="61">
        <v>0</v>
      </c>
      <c r="JD71" s="61">
        <v>0</v>
      </c>
      <c r="JE71" s="61">
        <v>0</v>
      </c>
      <c r="JF71" s="61">
        <v>0</v>
      </c>
      <c r="JG71" s="61">
        <v>0</v>
      </c>
      <c r="JH71" s="61">
        <v>0</v>
      </c>
      <c r="JI71" s="61">
        <v>4</v>
      </c>
      <c r="JJ71" s="61">
        <v>0</v>
      </c>
      <c r="JK71" s="61">
        <v>0</v>
      </c>
      <c r="JL71" s="61">
        <v>0</v>
      </c>
      <c r="JM71" s="61">
        <v>0</v>
      </c>
      <c r="JN71" s="61">
        <v>0</v>
      </c>
      <c r="JO71" s="61">
        <v>0</v>
      </c>
      <c r="JP71" s="61">
        <v>0</v>
      </c>
      <c r="JQ71" s="61">
        <f>AVERAGE(CongestionIndex!$C$173:$D$173)</f>
        <v>0</v>
      </c>
    </row>
    <row r="72" spans="1:277" s="61" customFormat="1" ht="13.5">
      <c r="A72" s="60" t="s">
        <v>121</v>
      </c>
      <c r="B72" s="63">
        <v>0</v>
      </c>
      <c r="C72" s="63">
        <v>0</v>
      </c>
      <c r="D72" s="63">
        <v>0</v>
      </c>
      <c r="E72" s="63">
        <v>0</v>
      </c>
      <c r="F72" s="63">
        <v>0</v>
      </c>
      <c r="G72" s="63">
        <v>0</v>
      </c>
      <c r="H72" s="63">
        <v>0</v>
      </c>
      <c r="I72" s="63">
        <v>0</v>
      </c>
      <c r="J72" s="63">
        <v>0</v>
      </c>
      <c r="K72" s="63">
        <v>0</v>
      </c>
      <c r="L72" s="63">
        <v>0</v>
      </c>
      <c r="M72" s="63">
        <v>0</v>
      </c>
      <c r="N72" s="63">
        <v>0</v>
      </c>
      <c r="O72" s="63">
        <v>0</v>
      </c>
      <c r="P72" s="63">
        <v>0</v>
      </c>
      <c r="Q72" s="63">
        <v>0</v>
      </c>
      <c r="R72" s="63">
        <v>0</v>
      </c>
      <c r="S72" s="63">
        <v>0</v>
      </c>
      <c r="T72" s="63">
        <v>0</v>
      </c>
      <c r="U72" s="63">
        <v>0</v>
      </c>
      <c r="V72" s="63">
        <v>0</v>
      </c>
      <c r="W72" s="63">
        <v>0</v>
      </c>
      <c r="X72" s="63">
        <v>0</v>
      </c>
      <c r="Y72" s="63">
        <v>0</v>
      </c>
      <c r="Z72" s="63">
        <v>0</v>
      </c>
      <c r="AA72" s="63">
        <v>0</v>
      </c>
      <c r="AB72" s="63">
        <v>0</v>
      </c>
      <c r="AC72" s="63">
        <v>0</v>
      </c>
      <c r="AD72" s="63">
        <v>0</v>
      </c>
      <c r="AE72" s="63">
        <v>0</v>
      </c>
      <c r="AF72" s="63">
        <v>0</v>
      </c>
      <c r="AG72" s="63">
        <v>0</v>
      </c>
      <c r="AH72" s="63">
        <v>0</v>
      </c>
      <c r="AI72" s="63">
        <v>0</v>
      </c>
      <c r="AJ72" s="63">
        <v>0</v>
      </c>
      <c r="AK72" s="63">
        <v>0</v>
      </c>
      <c r="AL72" s="63">
        <v>0</v>
      </c>
      <c r="AM72" s="63">
        <v>0</v>
      </c>
      <c r="AN72" s="63">
        <v>0</v>
      </c>
      <c r="AO72" s="63">
        <v>0</v>
      </c>
      <c r="AP72" s="63">
        <v>0</v>
      </c>
      <c r="AQ72" s="63">
        <v>0</v>
      </c>
      <c r="AR72" s="63">
        <v>0</v>
      </c>
      <c r="AS72" s="63">
        <v>0</v>
      </c>
      <c r="AT72" s="63">
        <v>0</v>
      </c>
      <c r="AU72" s="63">
        <v>0</v>
      </c>
      <c r="AV72" s="63">
        <v>0</v>
      </c>
      <c r="AW72" s="63">
        <v>0</v>
      </c>
      <c r="AX72" s="63">
        <v>0</v>
      </c>
      <c r="AY72" s="63">
        <v>0</v>
      </c>
      <c r="AZ72" s="63">
        <v>0</v>
      </c>
      <c r="BA72" s="63">
        <v>0</v>
      </c>
      <c r="BB72" s="63">
        <v>0</v>
      </c>
      <c r="BC72" s="63">
        <v>0</v>
      </c>
      <c r="BD72" s="63">
        <v>0</v>
      </c>
      <c r="BE72" s="63">
        <v>0</v>
      </c>
      <c r="BF72" s="63">
        <v>0</v>
      </c>
      <c r="BG72" s="63">
        <v>0</v>
      </c>
      <c r="BH72" s="63">
        <v>0</v>
      </c>
      <c r="BI72" s="63">
        <v>0</v>
      </c>
      <c r="BJ72" s="63">
        <v>0</v>
      </c>
      <c r="BK72" s="63">
        <v>0</v>
      </c>
      <c r="BL72" s="63">
        <v>0</v>
      </c>
      <c r="BM72" s="63">
        <v>0</v>
      </c>
      <c r="BN72" s="63">
        <v>0</v>
      </c>
      <c r="BO72" s="63">
        <v>0</v>
      </c>
      <c r="BP72" s="63">
        <v>0</v>
      </c>
      <c r="BQ72" s="63">
        <v>0</v>
      </c>
      <c r="BR72" s="63">
        <v>0</v>
      </c>
      <c r="BS72" s="63">
        <v>0</v>
      </c>
      <c r="BT72" s="63">
        <v>0</v>
      </c>
      <c r="BU72" s="63">
        <v>0</v>
      </c>
      <c r="BV72" s="63">
        <v>0</v>
      </c>
      <c r="BW72" s="63">
        <v>0</v>
      </c>
      <c r="BX72" s="63">
        <v>0</v>
      </c>
      <c r="BY72" s="63">
        <v>0</v>
      </c>
      <c r="BZ72" s="63">
        <v>0</v>
      </c>
      <c r="CA72" s="63">
        <v>0</v>
      </c>
      <c r="CB72" s="63">
        <v>0</v>
      </c>
      <c r="CC72" s="63">
        <v>0</v>
      </c>
      <c r="CD72" s="63">
        <v>0</v>
      </c>
      <c r="CE72" s="63">
        <v>0</v>
      </c>
      <c r="CF72" s="63">
        <v>0</v>
      </c>
      <c r="CG72" s="63">
        <v>0</v>
      </c>
      <c r="CH72" s="63">
        <v>0</v>
      </c>
      <c r="CI72" s="63">
        <v>0</v>
      </c>
      <c r="CJ72" s="63">
        <v>0</v>
      </c>
      <c r="CK72" s="63">
        <v>0</v>
      </c>
      <c r="CL72" s="63">
        <v>0</v>
      </c>
      <c r="CM72" s="63">
        <v>0</v>
      </c>
      <c r="CN72" s="63">
        <v>0</v>
      </c>
      <c r="CO72" s="63">
        <v>0</v>
      </c>
      <c r="CP72" s="63">
        <v>0</v>
      </c>
      <c r="CQ72" s="63">
        <v>0</v>
      </c>
      <c r="CR72" s="63">
        <v>0</v>
      </c>
      <c r="CS72" s="63">
        <v>0</v>
      </c>
      <c r="CT72" s="63">
        <v>0</v>
      </c>
      <c r="CU72" s="63">
        <v>0</v>
      </c>
      <c r="CV72" s="63">
        <v>0</v>
      </c>
      <c r="CW72" s="63">
        <v>0</v>
      </c>
      <c r="CX72" s="63">
        <v>0</v>
      </c>
      <c r="CY72" s="63">
        <v>0</v>
      </c>
      <c r="CZ72" s="63">
        <v>0</v>
      </c>
      <c r="DA72" s="63">
        <v>0</v>
      </c>
      <c r="DB72" s="63">
        <v>0</v>
      </c>
      <c r="DC72" s="63">
        <v>0</v>
      </c>
      <c r="DD72" s="63">
        <v>0</v>
      </c>
      <c r="DE72" s="63">
        <v>0</v>
      </c>
      <c r="DF72" s="63">
        <v>0</v>
      </c>
      <c r="DG72" s="63">
        <v>0</v>
      </c>
      <c r="DH72" s="63">
        <v>0</v>
      </c>
      <c r="DI72" s="63">
        <v>0</v>
      </c>
      <c r="DJ72" s="63">
        <v>0</v>
      </c>
      <c r="DK72" s="63">
        <v>0</v>
      </c>
      <c r="DL72" s="63">
        <v>0</v>
      </c>
      <c r="DM72" s="63">
        <v>0</v>
      </c>
      <c r="DN72" s="63">
        <v>0</v>
      </c>
      <c r="DO72" s="63">
        <v>0</v>
      </c>
      <c r="DP72" s="63">
        <v>0</v>
      </c>
      <c r="DQ72" s="63">
        <v>0</v>
      </c>
      <c r="DR72" s="63">
        <v>0</v>
      </c>
      <c r="DS72" s="63">
        <v>0</v>
      </c>
      <c r="DT72" s="63">
        <v>0</v>
      </c>
      <c r="DU72" s="63">
        <v>0</v>
      </c>
      <c r="DV72" s="63">
        <v>0</v>
      </c>
      <c r="DW72" s="63">
        <v>0</v>
      </c>
      <c r="DX72" s="63">
        <v>0</v>
      </c>
      <c r="DY72" s="63">
        <v>0</v>
      </c>
      <c r="DZ72" s="63">
        <v>0</v>
      </c>
      <c r="EA72" s="63">
        <v>0</v>
      </c>
      <c r="EB72" s="63">
        <v>0</v>
      </c>
      <c r="EC72" s="63">
        <v>0</v>
      </c>
      <c r="ED72" s="63">
        <v>0</v>
      </c>
      <c r="EE72" s="63">
        <v>0</v>
      </c>
      <c r="EF72" s="63">
        <v>0</v>
      </c>
      <c r="EG72" s="63">
        <v>0</v>
      </c>
      <c r="EH72" s="63">
        <v>0</v>
      </c>
      <c r="EI72" s="63">
        <v>0</v>
      </c>
      <c r="EJ72" s="63">
        <v>0</v>
      </c>
      <c r="EK72" s="63">
        <v>0</v>
      </c>
      <c r="EL72" s="63">
        <v>0</v>
      </c>
      <c r="EM72" s="63">
        <v>0</v>
      </c>
      <c r="EN72" s="63">
        <v>0</v>
      </c>
      <c r="EO72" s="63">
        <v>0</v>
      </c>
      <c r="EP72" s="63">
        <v>0</v>
      </c>
      <c r="EQ72" s="63">
        <v>0</v>
      </c>
      <c r="ER72" s="63">
        <v>0</v>
      </c>
      <c r="ES72" s="63">
        <v>0</v>
      </c>
      <c r="ET72" s="63">
        <v>0</v>
      </c>
      <c r="EU72" s="63">
        <v>0</v>
      </c>
      <c r="EV72" s="63">
        <v>0</v>
      </c>
      <c r="EW72" s="63">
        <v>0</v>
      </c>
      <c r="EX72" s="63">
        <v>0</v>
      </c>
      <c r="EY72" s="63">
        <v>0</v>
      </c>
      <c r="EZ72" s="63">
        <v>0</v>
      </c>
      <c r="FA72" s="63">
        <v>0</v>
      </c>
      <c r="FB72" s="63">
        <v>0</v>
      </c>
      <c r="FC72" s="63">
        <v>0</v>
      </c>
      <c r="FD72" s="63">
        <v>0</v>
      </c>
      <c r="FE72" s="63">
        <v>0</v>
      </c>
      <c r="FF72" s="63">
        <v>0</v>
      </c>
      <c r="FG72" s="63">
        <v>0</v>
      </c>
      <c r="FH72" s="63">
        <v>0</v>
      </c>
      <c r="FI72" s="63">
        <v>0</v>
      </c>
      <c r="FJ72" s="63">
        <v>0</v>
      </c>
      <c r="FK72" s="63">
        <v>0</v>
      </c>
      <c r="FL72" s="63">
        <v>0</v>
      </c>
      <c r="FM72" s="63">
        <v>0</v>
      </c>
      <c r="FN72" s="63">
        <v>0</v>
      </c>
      <c r="FO72" s="63">
        <v>0</v>
      </c>
      <c r="FP72" s="63">
        <v>0</v>
      </c>
      <c r="FQ72" s="63">
        <v>0</v>
      </c>
      <c r="FR72" s="63">
        <v>0</v>
      </c>
      <c r="FS72" s="63">
        <v>0</v>
      </c>
      <c r="FT72" s="63">
        <v>0</v>
      </c>
      <c r="FU72" s="63">
        <v>0</v>
      </c>
      <c r="FV72" s="63">
        <v>0</v>
      </c>
      <c r="FW72" s="63">
        <v>0</v>
      </c>
      <c r="FX72" s="63">
        <v>0</v>
      </c>
      <c r="FY72" s="63">
        <v>0</v>
      </c>
      <c r="FZ72" s="63">
        <v>0</v>
      </c>
      <c r="GA72" s="63">
        <v>0</v>
      </c>
      <c r="GB72" s="63">
        <v>0</v>
      </c>
      <c r="GC72" s="63">
        <v>0</v>
      </c>
      <c r="GD72" s="63">
        <v>0</v>
      </c>
      <c r="GE72" s="63">
        <v>0</v>
      </c>
      <c r="GF72" s="63">
        <v>0</v>
      </c>
      <c r="GG72" s="63">
        <v>0</v>
      </c>
      <c r="GH72" s="63">
        <v>0</v>
      </c>
      <c r="GI72" s="63">
        <v>0</v>
      </c>
      <c r="GJ72" s="63">
        <v>0</v>
      </c>
      <c r="GK72" s="63">
        <v>0</v>
      </c>
      <c r="GL72" s="63">
        <v>0</v>
      </c>
      <c r="GM72" s="63">
        <v>0</v>
      </c>
      <c r="GN72" s="63">
        <v>0</v>
      </c>
      <c r="GO72" s="63">
        <v>0</v>
      </c>
      <c r="GP72" s="63">
        <v>0</v>
      </c>
      <c r="GQ72" s="63">
        <v>0</v>
      </c>
      <c r="GR72" s="63">
        <v>0</v>
      </c>
      <c r="GS72" s="63">
        <v>0</v>
      </c>
      <c r="GT72" s="63">
        <v>0</v>
      </c>
      <c r="GU72" s="63">
        <v>0</v>
      </c>
      <c r="GV72" s="63">
        <v>0</v>
      </c>
      <c r="GW72" s="63">
        <v>0</v>
      </c>
      <c r="GX72" s="63">
        <v>0</v>
      </c>
      <c r="GY72" s="63">
        <v>0</v>
      </c>
      <c r="GZ72" s="63">
        <v>0</v>
      </c>
      <c r="HA72" s="63">
        <v>0</v>
      </c>
      <c r="HB72" s="63">
        <v>0</v>
      </c>
      <c r="HC72" s="63">
        <v>0</v>
      </c>
      <c r="HD72" s="63">
        <v>0</v>
      </c>
      <c r="HE72" s="63">
        <v>0</v>
      </c>
      <c r="HF72" s="63">
        <v>0</v>
      </c>
      <c r="HG72" s="63">
        <v>0</v>
      </c>
      <c r="HH72" s="63">
        <v>0</v>
      </c>
      <c r="HI72" s="63">
        <v>0</v>
      </c>
      <c r="HJ72" s="63">
        <v>0</v>
      </c>
      <c r="HK72" s="63">
        <v>0</v>
      </c>
      <c r="HL72" s="63">
        <v>0</v>
      </c>
      <c r="HM72" s="63">
        <v>0</v>
      </c>
      <c r="HN72" s="63">
        <v>0</v>
      </c>
      <c r="HO72" s="63">
        <v>0</v>
      </c>
      <c r="HP72" s="63">
        <v>0</v>
      </c>
      <c r="HQ72" s="63">
        <v>0</v>
      </c>
      <c r="HR72" s="63">
        <v>0</v>
      </c>
      <c r="HS72" s="63">
        <v>0</v>
      </c>
      <c r="HT72" s="63">
        <v>0</v>
      </c>
      <c r="HU72" s="63">
        <v>3.5</v>
      </c>
      <c r="HV72" s="63">
        <v>6</v>
      </c>
      <c r="HW72" s="63">
        <v>1</v>
      </c>
      <c r="HX72" s="63">
        <v>2.5</v>
      </c>
      <c r="HY72" s="63">
        <v>3</v>
      </c>
      <c r="HZ72" s="63">
        <v>2.5</v>
      </c>
      <c r="IA72" s="63">
        <v>3</v>
      </c>
      <c r="IB72" s="63">
        <v>3.5</v>
      </c>
      <c r="IC72" s="63">
        <v>3</v>
      </c>
      <c r="ID72" s="63">
        <v>2.5</v>
      </c>
      <c r="IE72" s="63">
        <v>18.5</v>
      </c>
      <c r="IF72" s="63">
        <v>17</v>
      </c>
      <c r="IG72" s="63">
        <v>3.5</v>
      </c>
      <c r="IH72" s="63">
        <v>3.5</v>
      </c>
      <c r="II72" s="61">
        <v>3.5</v>
      </c>
      <c r="IJ72" s="61">
        <v>3.5</v>
      </c>
      <c r="IK72" s="61">
        <v>3</v>
      </c>
      <c r="IL72" s="61">
        <v>1.5</v>
      </c>
      <c r="IM72" s="61">
        <v>0</v>
      </c>
      <c r="IN72" s="61">
        <v>6</v>
      </c>
      <c r="IO72" s="61">
        <v>0</v>
      </c>
      <c r="IP72" s="61">
        <v>0</v>
      </c>
      <c r="IQ72" s="61">
        <v>6</v>
      </c>
      <c r="IR72" s="348">
        <f>AVERAGE([1]CongestionIndex!$C$174:$D$174)</f>
        <v>1.5</v>
      </c>
      <c r="IS72" s="61">
        <v>0</v>
      </c>
      <c r="IT72" s="61">
        <v>1.5</v>
      </c>
      <c r="IU72" s="61">
        <v>0</v>
      </c>
      <c r="IV72" s="61">
        <v>0</v>
      </c>
      <c r="IW72" s="61">
        <v>2</v>
      </c>
      <c r="IX72" s="61">
        <v>1</v>
      </c>
      <c r="IY72" s="61">
        <v>0</v>
      </c>
      <c r="IZ72" s="61">
        <v>0</v>
      </c>
      <c r="JA72" s="61">
        <v>0</v>
      </c>
      <c r="JB72" s="61">
        <v>0</v>
      </c>
      <c r="JC72" s="61">
        <v>0</v>
      </c>
      <c r="JD72" s="61">
        <v>0</v>
      </c>
      <c r="JE72" s="61">
        <v>0</v>
      </c>
      <c r="JF72" s="61">
        <v>0</v>
      </c>
      <c r="JG72" s="61">
        <v>1</v>
      </c>
      <c r="JH72" s="61">
        <v>0</v>
      </c>
      <c r="JI72" s="61">
        <v>0</v>
      </c>
      <c r="JJ72" s="61">
        <v>2</v>
      </c>
      <c r="JK72" s="61">
        <v>4</v>
      </c>
      <c r="JL72" s="61">
        <v>0</v>
      </c>
      <c r="JM72" s="61">
        <v>0</v>
      </c>
      <c r="JN72" s="61">
        <v>0</v>
      </c>
      <c r="JO72" s="61">
        <v>0</v>
      </c>
      <c r="JP72" s="61">
        <v>0</v>
      </c>
      <c r="JQ72" s="61">
        <f>AVERAGE(CongestionIndex!$C$174:$D$174)</f>
        <v>0</v>
      </c>
    </row>
    <row r="73" spans="1:277" s="61" customFormat="1" ht="13.5">
      <c r="A73" s="60" t="s">
        <v>122</v>
      </c>
      <c r="B73" s="63">
        <v>0</v>
      </c>
      <c r="C73" s="63">
        <v>0</v>
      </c>
      <c r="D73" s="63">
        <v>0</v>
      </c>
      <c r="E73" s="63">
        <v>0</v>
      </c>
      <c r="F73" s="63">
        <v>0</v>
      </c>
      <c r="G73" s="63">
        <v>0</v>
      </c>
      <c r="H73" s="63">
        <v>0</v>
      </c>
      <c r="I73" s="63">
        <v>0</v>
      </c>
      <c r="J73" s="63">
        <v>0</v>
      </c>
      <c r="K73" s="63">
        <v>0</v>
      </c>
      <c r="L73" s="63">
        <v>0</v>
      </c>
      <c r="M73" s="63">
        <v>0</v>
      </c>
      <c r="N73" s="63">
        <v>0</v>
      </c>
      <c r="O73" s="63">
        <v>0</v>
      </c>
      <c r="P73" s="63">
        <v>0</v>
      </c>
      <c r="Q73" s="63">
        <v>0</v>
      </c>
      <c r="R73" s="63">
        <v>0</v>
      </c>
      <c r="S73" s="63">
        <v>0</v>
      </c>
      <c r="T73" s="63">
        <v>0</v>
      </c>
      <c r="U73" s="63">
        <v>0</v>
      </c>
      <c r="V73" s="63">
        <v>0</v>
      </c>
      <c r="W73" s="63">
        <v>0</v>
      </c>
      <c r="X73" s="63">
        <v>0</v>
      </c>
      <c r="Y73" s="63">
        <v>0</v>
      </c>
      <c r="Z73" s="63">
        <v>0</v>
      </c>
      <c r="AA73" s="63">
        <v>0</v>
      </c>
      <c r="AB73" s="63">
        <v>0</v>
      </c>
      <c r="AC73" s="63">
        <v>0</v>
      </c>
      <c r="AD73" s="63">
        <v>0</v>
      </c>
      <c r="AE73" s="63">
        <v>0</v>
      </c>
      <c r="AF73" s="63">
        <v>0</v>
      </c>
      <c r="AG73" s="63">
        <v>0</v>
      </c>
      <c r="AH73" s="63">
        <v>0</v>
      </c>
      <c r="AI73" s="63">
        <v>0</v>
      </c>
      <c r="AJ73" s="63">
        <v>0</v>
      </c>
      <c r="AK73" s="63">
        <v>0</v>
      </c>
      <c r="AL73" s="63">
        <v>0</v>
      </c>
      <c r="AM73" s="63">
        <v>0</v>
      </c>
      <c r="AN73" s="63">
        <v>0</v>
      </c>
      <c r="AO73" s="63">
        <v>0</v>
      </c>
      <c r="AP73" s="63">
        <v>0</v>
      </c>
      <c r="AQ73" s="63">
        <v>0</v>
      </c>
      <c r="AR73" s="63">
        <v>0</v>
      </c>
      <c r="AS73" s="63">
        <v>0</v>
      </c>
      <c r="AT73" s="63">
        <v>0</v>
      </c>
      <c r="AU73" s="63">
        <v>0</v>
      </c>
      <c r="AV73" s="63">
        <v>0</v>
      </c>
      <c r="AW73" s="63">
        <v>0</v>
      </c>
      <c r="AX73" s="63">
        <v>0</v>
      </c>
      <c r="AY73" s="63">
        <v>0</v>
      </c>
      <c r="AZ73" s="63">
        <v>0</v>
      </c>
      <c r="BA73" s="63">
        <v>0</v>
      </c>
      <c r="BB73" s="63">
        <v>0</v>
      </c>
      <c r="BC73" s="63">
        <v>0</v>
      </c>
      <c r="BD73" s="63">
        <v>0</v>
      </c>
      <c r="BE73" s="63">
        <v>0</v>
      </c>
      <c r="BF73" s="63">
        <v>0</v>
      </c>
      <c r="BG73" s="63">
        <v>0</v>
      </c>
      <c r="BH73" s="63">
        <v>0</v>
      </c>
      <c r="BI73" s="63">
        <v>0</v>
      </c>
      <c r="BJ73" s="63">
        <v>0</v>
      </c>
      <c r="BK73" s="63">
        <v>0</v>
      </c>
      <c r="BL73" s="63">
        <v>0</v>
      </c>
      <c r="BM73" s="63">
        <v>0</v>
      </c>
      <c r="BN73" s="63">
        <v>0</v>
      </c>
      <c r="BO73" s="63">
        <v>0</v>
      </c>
      <c r="BP73" s="63">
        <v>0</v>
      </c>
      <c r="BQ73" s="63">
        <v>0</v>
      </c>
      <c r="BR73" s="63">
        <v>0</v>
      </c>
      <c r="BS73" s="63">
        <v>0</v>
      </c>
      <c r="BT73" s="63">
        <v>0</v>
      </c>
      <c r="BU73" s="63">
        <v>0</v>
      </c>
      <c r="BV73" s="63">
        <v>0</v>
      </c>
      <c r="BW73" s="63">
        <v>0</v>
      </c>
      <c r="BX73" s="63">
        <v>0</v>
      </c>
      <c r="BY73" s="63">
        <v>0</v>
      </c>
      <c r="BZ73" s="63">
        <v>1</v>
      </c>
      <c r="CA73" s="63">
        <v>0</v>
      </c>
      <c r="CB73" s="63">
        <v>0</v>
      </c>
      <c r="CC73" s="63">
        <v>0</v>
      </c>
      <c r="CD73" s="63">
        <v>0</v>
      </c>
      <c r="CE73" s="63">
        <v>0</v>
      </c>
      <c r="CF73" s="63">
        <v>0</v>
      </c>
      <c r="CG73" s="63">
        <v>0</v>
      </c>
      <c r="CH73" s="63">
        <v>0</v>
      </c>
      <c r="CI73" s="63">
        <v>0</v>
      </c>
      <c r="CJ73" s="63">
        <v>0</v>
      </c>
      <c r="CK73" s="63">
        <v>0</v>
      </c>
      <c r="CL73" s="63">
        <v>0</v>
      </c>
      <c r="CM73" s="63">
        <v>0</v>
      </c>
      <c r="CN73" s="63">
        <v>0</v>
      </c>
      <c r="CO73" s="63">
        <v>0</v>
      </c>
      <c r="CP73" s="63">
        <v>0</v>
      </c>
      <c r="CQ73" s="63">
        <v>0</v>
      </c>
      <c r="CR73" s="63">
        <v>1.5</v>
      </c>
      <c r="CS73" s="63">
        <v>0</v>
      </c>
      <c r="CT73" s="63">
        <v>0</v>
      </c>
      <c r="CU73" s="63">
        <v>0</v>
      </c>
      <c r="CV73" s="63">
        <v>0</v>
      </c>
      <c r="CW73" s="63">
        <v>0</v>
      </c>
      <c r="CX73" s="63">
        <v>0</v>
      </c>
      <c r="CY73" s="63">
        <v>0</v>
      </c>
      <c r="CZ73" s="63">
        <v>0</v>
      </c>
      <c r="DA73" s="63">
        <v>0</v>
      </c>
      <c r="DB73" s="63">
        <v>1.5</v>
      </c>
      <c r="DC73" s="63">
        <v>0</v>
      </c>
      <c r="DD73" s="63">
        <v>0</v>
      </c>
      <c r="DE73" s="63">
        <v>0</v>
      </c>
      <c r="DF73" s="63">
        <v>0</v>
      </c>
      <c r="DG73" s="63">
        <v>0</v>
      </c>
      <c r="DH73" s="63">
        <v>0</v>
      </c>
      <c r="DI73" s="63">
        <v>0</v>
      </c>
      <c r="DJ73" s="63">
        <v>0</v>
      </c>
      <c r="DK73" s="63">
        <v>0</v>
      </c>
      <c r="DL73" s="63">
        <v>2.5</v>
      </c>
      <c r="DM73" s="63">
        <v>0</v>
      </c>
      <c r="DN73" s="63">
        <v>0</v>
      </c>
      <c r="DO73" s="63">
        <v>0</v>
      </c>
      <c r="DP73" s="63">
        <v>0</v>
      </c>
      <c r="DQ73" s="63">
        <v>0</v>
      </c>
      <c r="DR73" s="63">
        <v>0.5</v>
      </c>
      <c r="DS73" s="63">
        <v>1</v>
      </c>
      <c r="DT73" s="63">
        <v>1.5</v>
      </c>
      <c r="DU73" s="63">
        <v>2</v>
      </c>
      <c r="DV73" s="63">
        <v>2</v>
      </c>
      <c r="DW73" s="63">
        <v>2</v>
      </c>
      <c r="DX73" s="63">
        <v>2</v>
      </c>
      <c r="DY73" s="63">
        <v>2.5</v>
      </c>
      <c r="DZ73" s="63">
        <v>1.5</v>
      </c>
      <c r="EA73" s="63">
        <v>4</v>
      </c>
      <c r="EB73" s="63">
        <v>3</v>
      </c>
      <c r="EC73" s="63">
        <v>1.5</v>
      </c>
      <c r="ED73" s="63">
        <v>2</v>
      </c>
      <c r="EE73" s="63">
        <v>2.5</v>
      </c>
      <c r="EF73" s="63">
        <v>3</v>
      </c>
      <c r="EG73" s="63">
        <v>1.5</v>
      </c>
      <c r="EH73" s="63">
        <v>2</v>
      </c>
      <c r="EI73" s="63">
        <v>2.5</v>
      </c>
      <c r="EJ73" s="63">
        <v>1.5</v>
      </c>
      <c r="EK73" s="63">
        <v>1.5</v>
      </c>
      <c r="EL73" s="63">
        <v>2</v>
      </c>
      <c r="EM73" s="63">
        <v>2.5</v>
      </c>
      <c r="EN73" s="63">
        <v>3</v>
      </c>
      <c r="EO73" s="63">
        <v>3.5</v>
      </c>
      <c r="EP73" s="63">
        <v>3.5</v>
      </c>
      <c r="EQ73" s="63">
        <v>2.5</v>
      </c>
      <c r="ER73" s="63">
        <v>2.5</v>
      </c>
      <c r="ES73" s="63">
        <v>0.5</v>
      </c>
      <c r="ET73" s="63">
        <v>1</v>
      </c>
      <c r="EU73" s="63">
        <v>1</v>
      </c>
      <c r="EV73" s="63">
        <v>1</v>
      </c>
      <c r="EW73" s="63">
        <v>1</v>
      </c>
      <c r="EX73" s="63">
        <v>3</v>
      </c>
      <c r="EY73" s="63">
        <v>4</v>
      </c>
      <c r="EZ73" s="63">
        <v>3.5</v>
      </c>
      <c r="FA73" s="63">
        <v>4.5</v>
      </c>
      <c r="FB73" s="63">
        <v>3</v>
      </c>
      <c r="FC73" s="63">
        <v>2</v>
      </c>
      <c r="FD73" s="63">
        <v>3</v>
      </c>
      <c r="FE73" s="63">
        <v>3</v>
      </c>
      <c r="FF73" s="63">
        <v>3.5</v>
      </c>
      <c r="FG73" s="63">
        <v>3.5</v>
      </c>
      <c r="FH73" s="63">
        <v>4</v>
      </c>
      <c r="FI73" s="63">
        <v>3.5</v>
      </c>
      <c r="FJ73" s="63">
        <v>4.5</v>
      </c>
      <c r="FK73" s="63">
        <v>4</v>
      </c>
      <c r="FL73" s="63">
        <v>4</v>
      </c>
      <c r="FM73" s="63">
        <v>3</v>
      </c>
      <c r="FN73" s="63">
        <v>3.5</v>
      </c>
      <c r="FO73" s="63">
        <v>4</v>
      </c>
      <c r="FP73" s="63">
        <v>4.5</v>
      </c>
      <c r="FQ73" s="63">
        <v>3.5</v>
      </c>
      <c r="FR73" s="63">
        <v>3.5</v>
      </c>
      <c r="FS73" s="63">
        <v>3</v>
      </c>
      <c r="FT73" s="63">
        <v>3</v>
      </c>
      <c r="FU73" s="63">
        <v>3</v>
      </c>
      <c r="FV73" s="63">
        <v>3</v>
      </c>
      <c r="FW73" s="63">
        <v>4</v>
      </c>
      <c r="FX73" s="63">
        <v>4</v>
      </c>
      <c r="FY73" s="63">
        <v>4</v>
      </c>
      <c r="FZ73" s="63">
        <v>6</v>
      </c>
      <c r="GA73" s="63">
        <v>5</v>
      </c>
      <c r="GB73" s="63">
        <v>4</v>
      </c>
      <c r="GC73" s="63">
        <v>3</v>
      </c>
      <c r="GD73" s="63">
        <v>3</v>
      </c>
      <c r="GE73" s="63">
        <v>4</v>
      </c>
      <c r="GF73" s="63">
        <v>3.5</v>
      </c>
      <c r="GG73" s="63">
        <v>3</v>
      </c>
      <c r="GH73" s="63">
        <v>3.5</v>
      </c>
      <c r="GI73" s="63">
        <v>3</v>
      </c>
      <c r="GJ73" s="63">
        <v>3</v>
      </c>
      <c r="GK73" s="63">
        <v>2.5</v>
      </c>
      <c r="GL73" s="63">
        <v>2.5</v>
      </c>
      <c r="GM73" s="63">
        <v>3</v>
      </c>
      <c r="GN73" s="63">
        <v>2.5</v>
      </c>
      <c r="GO73" s="63">
        <v>2.5</v>
      </c>
      <c r="GP73" s="63">
        <v>1.5</v>
      </c>
      <c r="GQ73" s="63">
        <v>2.5</v>
      </c>
      <c r="GR73" s="63">
        <v>3</v>
      </c>
      <c r="GS73" s="63">
        <v>2.5</v>
      </c>
      <c r="GT73" s="63">
        <v>1</v>
      </c>
      <c r="GU73" s="63">
        <v>1</v>
      </c>
      <c r="GV73" s="63">
        <v>2.5</v>
      </c>
      <c r="GW73" s="63">
        <v>1</v>
      </c>
      <c r="GX73" s="63">
        <v>1</v>
      </c>
      <c r="GY73" s="63">
        <v>1</v>
      </c>
      <c r="GZ73" s="63">
        <v>1</v>
      </c>
      <c r="HA73" s="63">
        <v>1</v>
      </c>
      <c r="HB73" s="63">
        <v>1</v>
      </c>
      <c r="HC73" s="63">
        <v>1</v>
      </c>
      <c r="HD73" s="63">
        <v>1.5</v>
      </c>
      <c r="HE73" s="63">
        <v>1.5</v>
      </c>
      <c r="HF73" s="63">
        <v>2.5</v>
      </c>
      <c r="HG73" s="63">
        <v>1</v>
      </c>
      <c r="HH73" s="63">
        <v>1</v>
      </c>
      <c r="HI73" s="63">
        <v>1</v>
      </c>
      <c r="HJ73" s="63">
        <v>1</v>
      </c>
      <c r="HK73" s="63">
        <v>1</v>
      </c>
      <c r="HL73" s="63">
        <v>1</v>
      </c>
      <c r="HM73" s="63">
        <v>1</v>
      </c>
      <c r="HN73" s="63">
        <v>1</v>
      </c>
      <c r="HO73" s="63">
        <v>1</v>
      </c>
      <c r="HP73" s="63">
        <v>1</v>
      </c>
      <c r="HQ73" s="63">
        <v>1</v>
      </c>
      <c r="HR73" s="63">
        <v>1.5</v>
      </c>
      <c r="HS73" s="63">
        <v>1.5</v>
      </c>
      <c r="HT73" s="63">
        <v>1</v>
      </c>
      <c r="HU73" s="63">
        <v>2.5</v>
      </c>
      <c r="HV73" s="63">
        <v>1.5</v>
      </c>
      <c r="HW73" s="63">
        <v>0.5</v>
      </c>
      <c r="HX73" s="63">
        <v>0.5</v>
      </c>
      <c r="HY73" s="63">
        <v>0.5</v>
      </c>
      <c r="HZ73" s="63">
        <v>1</v>
      </c>
      <c r="IA73" s="63">
        <v>1</v>
      </c>
      <c r="IB73" s="63">
        <v>1</v>
      </c>
      <c r="IC73" s="63">
        <v>1</v>
      </c>
      <c r="ID73" s="63">
        <v>2</v>
      </c>
      <c r="IE73" s="63">
        <v>1</v>
      </c>
      <c r="IF73" s="63">
        <v>1</v>
      </c>
      <c r="IG73" s="117">
        <v>8</v>
      </c>
      <c r="IH73" s="63">
        <v>8</v>
      </c>
      <c r="II73" s="61">
        <v>2</v>
      </c>
      <c r="IJ73" s="61">
        <v>2</v>
      </c>
      <c r="IK73" s="61">
        <v>2</v>
      </c>
      <c r="IL73" s="61">
        <v>0</v>
      </c>
      <c r="IM73" s="61">
        <v>0</v>
      </c>
      <c r="IN73" s="61">
        <v>0</v>
      </c>
      <c r="IO73" s="61">
        <v>0</v>
      </c>
      <c r="IP73" s="61">
        <v>0</v>
      </c>
      <c r="IQ73" s="61">
        <v>0</v>
      </c>
      <c r="IR73" s="348">
        <f>AVERAGE([1]CongestionIndex!$C$175:$D$175)</f>
        <v>2.5</v>
      </c>
      <c r="IS73" s="61">
        <v>0</v>
      </c>
      <c r="IT73" s="61">
        <v>2.5</v>
      </c>
      <c r="IU73" s="61">
        <v>0</v>
      </c>
      <c r="IV73" s="61">
        <v>0</v>
      </c>
      <c r="IW73" s="61">
        <v>0</v>
      </c>
      <c r="IX73" s="61">
        <v>0</v>
      </c>
      <c r="IY73" s="61">
        <v>0</v>
      </c>
      <c r="IZ73" s="61">
        <v>4</v>
      </c>
      <c r="JA73" s="61">
        <v>4</v>
      </c>
      <c r="JB73" s="61">
        <v>4</v>
      </c>
      <c r="JC73" s="61">
        <v>0</v>
      </c>
      <c r="JD73" s="61">
        <v>0</v>
      </c>
      <c r="JE73" s="61">
        <v>0</v>
      </c>
      <c r="JF73" s="61">
        <v>0</v>
      </c>
      <c r="JG73" s="61">
        <v>0</v>
      </c>
      <c r="JH73" s="61">
        <v>0</v>
      </c>
      <c r="JI73" s="61">
        <v>0</v>
      </c>
      <c r="JJ73" s="61">
        <v>0.5</v>
      </c>
      <c r="JK73" s="61">
        <v>0</v>
      </c>
      <c r="JL73" s="61">
        <v>0</v>
      </c>
      <c r="JM73" s="61">
        <v>0</v>
      </c>
      <c r="JN73" s="61">
        <v>0</v>
      </c>
      <c r="JO73" s="61">
        <v>0</v>
      </c>
      <c r="JP73" s="61">
        <v>0</v>
      </c>
      <c r="JQ73" s="61">
        <f>AVERAGE(CongestionIndex!$C$175:$D$175)</f>
        <v>0</v>
      </c>
    </row>
    <row r="74" spans="1:277" s="61" customFormat="1" ht="13.5">
      <c r="A74" s="60" t="s">
        <v>123</v>
      </c>
      <c r="B74" s="63">
        <v>0</v>
      </c>
      <c r="C74" s="63">
        <v>0</v>
      </c>
      <c r="D74" s="63">
        <v>0</v>
      </c>
      <c r="E74" s="63">
        <v>0</v>
      </c>
      <c r="F74" s="63">
        <v>0</v>
      </c>
      <c r="G74" s="63">
        <v>0</v>
      </c>
      <c r="H74" s="63">
        <v>0</v>
      </c>
      <c r="I74" s="63">
        <v>0</v>
      </c>
      <c r="J74" s="63">
        <v>0</v>
      </c>
      <c r="K74" s="63">
        <v>0</v>
      </c>
      <c r="L74" s="63">
        <v>0</v>
      </c>
      <c r="M74" s="63">
        <v>0</v>
      </c>
      <c r="N74" s="63">
        <v>0</v>
      </c>
      <c r="O74" s="63">
        <v>0</v>
      </c>
      <c r="P74" s="63">
        <v>0</v>
      </c>
      <c r="Q74" s="63">
        <v>0</v>
      </c>
      <c r="R74" s="63">
        <v>0</v>
      </c>
      <c r="S74" s="63">
        <v>0</v>
      </c>
      <c r="T74" s="63">
        <v>0</v>
      </c>
      <c r="U74" s="63">
        <v>0</v>
      </c>
      <c r="V74" s="63">
        <v>0</v>
      </c>
      <c r="W74" s="63">
        <v>0</v>
      </c>
      <c r="X74" s="63">
        <v>0</v>
      </c>
      <c r="Y74" s="63">
        <v>0</v>
      </c>
      <c r="Z74" s="63">
        <v>0</v>
      </c>
      <c r="AA74" s="63">
        <v>0</v>
      </c>
      <c r="AB74" s="63">
        <v>0</v>
      </c>
      <c r="AC74" s="63">
        <v>0</v>
      </c>
      <c r="AD74" s="63">
        <v>0</v>
      </c>
      <c r="AE74" s="63">
        <v>0</v>
      </c>
      <c r="AF74" s="63">
        <v>0</v>
      </c>
      <c r="AG74" s="63">
        <v>0</v>
      </c>
      <c r="AH74" s="63">
        <v>0</v>
      </c>
      <c r="AI74" s="63">
        <v>0</v>
      </c>
      <c r="AJ74" s="63">
        <v>0</v>
      </c>
      <c r="AK74" s="63">
        <v>0</v>
      </c>
      <c r="AL74" s="63">
        <v>0</v>
      </c>
      <c r="AM74" s="63">
        <v>0</v>
      </c>
      <c r="AN74" s="63">
        <v>0</v>
      </c>
      <c r="AO74" s="63">
        <v>0</v>
      </c>
      <c r="AP74" s="63">
        <v>0</v>
      </c>
      <c r="AQ74" s="63">
        <v>0</v>
      </c>
      <c r="AR74" s="63">
        <v>0</v>
      </c>
      <c r="AS74" s="63">
        <v>0</v>
      </c>
      <c r="AT74" s="63">
        <v>0</v>
      </c>
      <c r="AU74" s="63">
        <v>0</v>
      </c>
      <c r="AV74" s="63">
        <v>0</v>
      </c>
      <c r="AW74" s="63">
        <v>0</v>
      </c>
      <c r="AX74" s="63">
        <v>0</v>
      </c>
      <c r="AY74" s="63">
        <v>0</v>
      </c>
      <c r="AZ74" s="63">
        <v>0</v>
      </c>
      <c r="BA74" s="63">
        <v>0</v>
      </c>
      <c r="BB74" s="63">
        <v>0</v>
      </c>
      <c r="BC74" s="63">
        <v>0</v>
      </c>
      <c r="BD74" s="63">
        <v>0</v>
      </c>
      <c r="BE74" s="63">
        <v>0</v>
      </c>
      <c r="BF74" s="63">
        <v>0</v>
      </c>
      <c r="BG74" s="63">
        <v>0</v>
      </c>
      <c r="BH74" s="63">
        <v>0</v>
      </c>
      <c r="BI74" s="63">
        <v>0</v>
      </c>
      <c r="BJ74" s="63">
        <v>0</v>
      </c>
      <c r="BK74" s="63">
        <v>0</v>
      </c>
      <c r="BL74" s="63">
        <v>0</v>
      </c>
      <c r="BM74" s="63">
        <v>0</v>
      </c>
      <c r="BN74" s="63">
        <v>0</v>
      </c>
      <c r="BO74" s="63">
        <v>0</v>
      </c>
      <c r="BP74" s="63">
        <v>0</v>
      </c>
      <c r="BQ74" s="63">
        <v>1</v>
      </c>
      <c r="BR74" s="63">
        <v>4.5</v>
      </c>
      <c r="BS74" s="63">
        <v>2.5</v>
      </c>
      <c r="BT74" s="63">
        <v>0</v>
      </c>
      <c r="BU74" s="63">
        <v>0</v>
      </c>
      <c r="BV74" s="63">
        <v>3</v>
      </c>
      <c r="BW74" s="63">
        <v>5.5</v>
      </c>
      <c r="BX74" s="63">
        <v>0</v>
      </c>
      <c r="BY74" s="63">
        <v>0.5</v>
      </c>
      <c r="BZ74" s="63">
        <v>0</v>
      </c>
      <c r="CA74" s="63">
        <v>0</v>
      </c>
      <c r="CB74" s="63">
        <v>2.5</v>
      </c>
      <c r="CC74" s="63">
        <v>0</v>
      </c>
      <c r="CD74" s="63">
        <v>0</v>
      </c>
      <c r="CE74" s="63">
        <v>0</v>
      </c>
      <c r="CF74" s="63">
        <v>0</v>
      </c>
      <c r="CG74" s="63">
        <v>0</v>
      </c>
      <c r="CH74" s="63">
        <v>0</v>
      </c>
      <c r="CI74" s="63">
        <v>2</v>
      </c>
      <c r="CJ74" s="63">
        <v>0</v>
      </c>
      <c r="CK74" s="63">
        <v>2.5</v>
      </c>
      <c r="CL74" s="63">
        <v>1.5</v>
      </c>
      <c r="CM74" s="63">
        <v>2.5</v>
      </c>
      <c r="CN74" s="63">
        <v>3.5</v>
      </c>
      <c r="CO74" s="63">
        <v>7.5</v>
      </c>
      <c r="CP74" s="63">
        <v>1.5</v>
      </c>
      <c r="CQ74" s="63">
        <v>3.5</v>
      </c>
      <c r="CR74" s="63">
        <v>1.5</v>
      </c>
      <c r="CS74" s="63">
        <v>6</v>
      </c>
      <c r="CT74" s="63">
        <v>0</v>
      </c>
      <c r="CU74" s="63">
        <v>5.5</v>
      </c>
      <c r="CV74" s="63">
        <v>6</v>
      </c>
      <c r="CW74" s="63">
        <v>5.5</v>
      </c>
      <c r="CX74" s="63">
        <v>3.5</v>
      </c>
      <c r="CY74" s="63">
        <v>8.5</v>
      </c>
      <c r="CZ74" s="63">
        <v>8</v>
      </c>
      <c r="DA74" s="63">
        <v>1.5</v>
      </c>
      <c r="DB74" s="63">
        <v>5</v>
      </c>
      <c r="DC74" s="63">
        <v>0</v>
      </c>
      <c r="DD74" s="63">
        <v>0</v>
      </c>
      <c r="DE74" s="63">
        <v>2.5</v>
      </c>
      <c r="DF74" s="63">
        <v>0.5</v>
      </c>
      <c r="DG74" s="63">
        <v>0</v>
      </c>
      <c r="DH74" s="63">
        <v>8.5</v>
      </c>
      <c r="DI74" s="63">
        <v>0.5</v>
      </c>
      <c r="DJ74" s="63">
        <v>5</v>
      </c>
      <c r="DK74" s="63">
        <v>2.5</v>
      </c>
      <c r="DL74" s="63">
        <v>2.5</v>
      </c>
      <c r="DM74" s="63">
        <v>0</v>
      </c>
      <c r="DN74" s="63">
        <v>1.5</v>
      </c>
      <c r="DO74" s="63">
        <v>3</v>
      </c>
      <c r="DP74" s="63">
        <v>3</v>
      </c>
      <c r="DQ74" s="63">
        <v>2.5</v>
      </c>
      <c r="DR74" s="63">
        <v>1.5</v>
      </c>
      <c r="DS74" s="63">
        <v>1</v>
      </c>
      <c r="DT74" s="63">
        <v>0.5</v>
      </c>
      <c r="DU74" s="63">
        <v>1.5</v>
      </c>
      <c r="DV74" s="63">
        <v>2.5</v>
      </c>
      <c r="DW74" s="63">
        <v>3</v>
      </c>
      <c r="DX74" s="63">
        <v>4.5</v>
      </c>
      <c r="DY74" s="63">
        <v>5</v>
      </c>
      <c r="DZ74" s="63">
        <v>3.5</v>
      </c>
      <c r="EA74" s="63">
        <v>7</v>
      </c>
      <c r="EB74" s="63">
        <v>6</v>
      </c>
      <c r="EC74" s="63">
        <v>5</v>
      </c>
      <c r="ED74" s="63">
        <v>5.5</v>
      </c>
      <c r="EE74" s="63">
        <v>6</v>
      </c>
      <c r="EF74" s="63">
        <v>6.5</v>
      </c>
      <c r="EG74" s="63">
        <v>3.5</v>
      </c>
      <c r="EH74" s="63">
        <v>4</v>
      </c>
      <c r="EI74" s="63">
        <v>3</v>
      </c>
      <c r="EJ74" s="63">
        <v>1.5</v>
      </c>
      <c r="EK74" s="63">
        <v>2</v>
      </c>
      <c r="EL74" s="63">
        <v>0</v>
      </c>
      <c r="EM74" s="63">
        <v>0</v>
      </c>
      <c r="EN74" s="63">
        <v>0</v>
      </c>
      <c r="EO74" s="63">
        <v>0</v>
      </c>
      <c r="EP74" s="63">
        <v>0</v>
      </c>
      <c r="EQ74" s="63">
        <v>0</v>
      </c>
      <c r="ER74" s="63">
        <v>0</v>
      </c>
      <c r="ES74" s="63">
        <v>0</v>
      </c>
      <c r="ET74" s="63">
        <v>0</v>
      </c>
      <c r="EU74" s="63">
        <v>0</v>
      </c>
      <c r="EV74" s="63">
        <v>0</v>
      </c>
      <c r="EW74" s="63">
        <v>0</v>
      </c>
      <c r="EX74" s="63">
        <v>0</v>
      </c>
      <c r="EY74" s="63">
        <v>0</v>
      </c>
      <c r="EZ74" s="63">
        <v>0</v>
      </c>
      <c r="FA74" s="63">
        <v>0</v>
      </c>
      <c r="FB74" s="63">
        <v>0</v>
      </c>
      <c r="FC74" s="63">
        <v>0</v>
      </c>
      <c r="FD74" s="63">
        <v>0</v>
      </c>
      <c r="FE74" s="63">
        <v>2</v>
      </c>
      <c r="FF74" s="63">
        <v>2</v>
      </c>
      <c r="FG74" s="63">
        <v>2</v>
      </c>
      <c r="FH74" s="63">
        <v>2.5</v>
      </c>
      <c r="FI74" s="63">
        <v>3</v>
      </c>
      <c r="FJ74" s="63">
        <v>3.5</v>
      </c>
      <c r="FK74" s="63">
        <v>3.5</v>
      </c>
      <c r="FL74" s="63">
        <v>3</v>
      </c>
      <c r="FM74" s="63">
        <v>0</v>
      </c>
      <c r="FN74" s="63">
        <v>0</v>
      </c>
      <c r="FO74" s="63">
        <v>0</v>
      </c>
      <c r="FP74" s="63">
        <v>0</v>
      </c>
      <c r="FQ74" s="63">
        <v>0</v>
      </c>
      <c r="FR74" s="63">
        <v>0</v>
      </c>
      <c r="FS74" s="63">
        <v>0</v>
      </c>
      <c r="FT74" s="63">
        <v>0</v>
      </c>
      <c r="FU74" s="63">
        <v>0</v>
      </c>
      <c r="FV74" s="63">
        <v>0</v>
      </c>
      <c r="FW74" s="63">
        <v>0</v>
      </c>
      <c r="FX74" s="63">
        <v>0</v>
      </c>
      <c r="FY74" s="63">
        <v>0</v>
      </c>
      <c r="FZ74" s="63">
        <v>0</v>
      </c>
      <c r="GA74" s="63">
        <v>0</v>
      </c>
      <c r="GB74" s="63">
        <v>0</v>
      </c>
      <c r="GC74" s="63">
        <v>0</v>
      </c>
      <c r="GD74" s="63">
        <v>0</v>
      </c>
      <c r="GE74" s="63">
        <v>0</v>
      </c>
      <c r="GF74" s="63">
        <v>0</v>
      </c>
      <c r="GG74" s="63">
        <v>0</v>
      </c>
      <c r="GH74" s="63">
        <v>0</v>
      </c>
      <c r="GI74" s="63">
        <v>0</v>
      </c>
      <c r="GJ74" s="63">
        <v>0.5</v>
      </c>
      <c r="GK74" s="63">
        <v>1</v>
      </c>
      <c r="GL74" s="63">
        <v>1.5</v>
      </c>
      <c r="GM74" s="63">
        <v>1.5</v>
      </c>
      <c r="GN74" s="63">
        <v>1.5</v>
      </c>
      <c r="GO74" s="63">
        <v>1.5</v>
      </c>
      <c r="GP74" s="63">
        <v>1.5</v>
      </c>
      <c r="GQ74" s="63">
        <v>1.5</v>
      </c>
      <c r="GR74" s="63">
        <v>1.5</v>
      </c>
      <c r="GS74" s="63">
        <v>1.5</v>
      </c>
      <c r="GT74" s="63">
        <v>1.5</v>
      </c>
      <c r="GU74" s="63">
        <v>1.5</v>
      </c>
      <c r="GV74" s="63">
        <v>1.5</v>
      </c>
      <c r="GW74" s="63">
        <v>1.5</v>
      </c>
      <c r="GX74" s="63">
        <v>1.5</v>
      </c>
      <c r="GY74" s="63">
        <v>1.5</v>
      </c>
      <c r="GZ74" s="63">
        <v>1.5</v>
      </c>
      <c r="HA74" s="63">
        <v>1.5</v>
      </c>
      <c r="HB74" s="63">
        <v>1.5</v>
      </c>
      <c r="HC74" s="63">
        <v>1.5</v>
      </c>
      <c r="HD74" s="63">
        <v>1.5</v>
      </c>
      <c r="HE74" s="63">
        <v>1.5</v>
      </c>
      <c r="HF74" s="63">
        <v>2</v>
      </c>
      <c r="HG74" s="63">
        <v>1</v>
      </c>
      <c r="HH74" s="63">
        <v>1.5</v>
      </c>
      <c r="HI74" s="63">
        <v>1.5</v>
      </c>
      <c r="HJ74" s="63">
        <v>1</v>
      </c>
      <c r="HK74" s="63">
        <v>1</v>
      </c>
      <c r="HL74" s="63">
        <v>1</v>
      </c>
      <c r="HM74" s="63">
        <v>1</v>
      </c>
      <c r="HN74" s="63">
        <v>1</v>
      </c>
      <c r="HO74" s="63">
        <v>1</v>
      </c>
      <c r="HP74" s="63">
        <v>1</v>
      </c>
      <c r="HQ74" s="63">
        <v>1</v>
      </c>
      <c r="HR74" s="63">
        <v>0.5</v>
      </c>
      <c r="HS74" s="63">
        <v>0.5</v>
      </c>
      <c r="HT74" s="63">
        <v>0.5</v>
      </c>
      <c r="HU74" s="63">
        <v>0.5</v>
      </c>
      <c r="HV74" s="63">
        <v>0.5</v>
      </c>
      <c r="HW74" s="63">
        <v>0.5</v>
      </c>
      <c r="HX74" s="63">
        <v>0.5</v>
      </c>
      <c r="HY74" s="63">
        <v>0.5</v>
      </c>
      <c r="HZ74" s="63">
        <v>1</v>
      </c>
      <c r="IA74" s="63">
        <v>1</v>
      </c>
      <c r="IB74" s="63">
        <v>1</v>
      </c>
      <c r="IC74" s="63">
        <v>1</v>
      </c>
      <c r="ID74" s="63">
        <v>1</v>
      </c>
      <c r="IE74" s="63">
        <v>1</v>
      </c>
      <c r="IF74" s="63">
        <v>1</v>
      </c>
      <c r="IG74" s="117">
        <v>0</v>
      </c>
      <c r="IH74" s="63">
        <v>14</v>
      </c>
      <c r="II74" s="61">
        <v>0</v>
      </c>
      <c r="IJ74" s="61">
        <v>14</v>
      </c>
      <c r="IK74" s="61">
        <v>14</v>
      </c>
      <c r="IL74" s="61">
        <v>0</v>
      </c>
      <c r="IM74" s="61">
        <v>0</v>
      </c>
      <c r="IN74" s="61">
        <v>0</v>
      </c>
      <c r="IO74" s="61">
        <v>0</v>
      </c>
      <c r="IP74" s="61">
        <v>0</v>
      </c>
      <c r="IQ74" s="61">
        <v>0</v>
      </c>
      <c r="IR74" s="348">
        <f>AVERAGE([1]CongestionIndex!$C$176:$D$176)</f>
        <v>1.5</v>
      </c>
      <c r="IS74" s="61">
        <v>0</v>
      </c>
      <c r="IT74" s="61">
        <v>1.5</v>
      </c>
      <c r="IU74" s="61">
        <v>0</v>
      </c>
      <c r="IV74" s="61">
        <v>0</v>
      </c>
      <c r="IW74" s="61">
        <v>0</v>
      </c>
      <c r="IX74" s="61">
        <v>0</v>
      </c>
      <c r="IY74" s="61">
        <v>0</v>
      </c>
      <c r="IZ74" s="61">
        <v>0</v>
      </c>
      <c r="JA74" s="61">
        <v>0</v>
      </c>
      <c r="JB74" s="61">
        <v>0</v>
      </c>
      <c r="JC74" s="61">
        <v>0</v>
      </c>
      <c r="JD74" s="61">
        <v>6</v>
      </c>
      <c r="JE74" s="61">
        <v>0</v>
      </c>
      <c r="JF74" s="61">
        <v>0</v>
      </c>
      <c r="JG74" s="61">
        <v>0</v>
      </c>
      <c r="JH74" s="61">
        <v>0</v>
      </c>
      <c r="JI74" s="61">
        <v>0</v>
      </c>
      <c r="JJ74" s="61">
        <v>0</v>
      </c>
      <c r="JK74" s="61">
        <v>0</v>
      </c>
      <c r="JL74" s="61">
        <v>0</v>
      </c>
      <c r="JM74" s="61">
        <v>0</v>
      </c>
      <c r="JN74" s="61">
        <v>0</v>
      </c>
      <c r="JO74" s="61">
        <v>0</v>
      </c>
      <c r="JP74" s="61">
        <v>0</v>
      </c>
      <c r="JQ74" s="61">
        <f>AVERAGE(CongestionIndex!$C$176:$D$176)</f>
        <v>0</v>
      </c>
    </row>
    <row r="75" spans="1:277" s="61" customFormat="1" ht="13.5">
      <c r="A75" s="60" t="s">
        <v>124</v>
      </c>
      <c r="B75" s="11">
        <v>0</v>
      </c>
      <c r="C75" s="11">
        <v>0.5</v>
      </c>
      <c r="D75" s="11">
        <v>0</v>
      </c>
      <c r="E75" s="11">
        <v>0</v>
      </c>
      <c r="F75" s="11">
        <v>0</v>
      </c>
      <c r="G75" s="11">
        <v>0</v>
      </c>
      <c r="H75" s="11">
        <v>0</v>
      </c>
      <c r="I75" s="11">
        <v>0.5</v>
      </c>
      <c r="J75" s="11">
        <v>0</v>
      </c>
      <c r="K75" s="11">
        <v>0.5</v>
      </c>
      <c r="L75" s="11">
        <v>0</v>
      </c>
      <c r="M75" s="11">
        <v>0</v>
      </c>
      <c r="N75" s="11">
        <v>1</v>
      </c>
      <c r="O75" s="11">
        <v>5.5</v>
      </c>
      <c r="P75" s="11">
        <v>7</v>
      </c>
      <c r="Q75" s="11">
        <v>4</v>
      </c>
      <c r="R75" s="11">
        <v>4.5</v>
      </c>
      <c r="S75" s="11">
        <v>3</v>
      </c>
      <c r="T75" s="11">
        <v>1.5</v>
      </c>
      <c r="U75" s="11">
        <v>2.5</v>
      </c>
      <c r="V75" s="11">
        <v>5</v>
      </c>
      <c r="W75" s="11">
        <v>5.5</v>
      </c>
      <c r="X75" s="11">
        <v>3</v>
      </c>
      <c r="Y75" s="11">
        <v>5</v>
      </c>
      <c r="Z75" s="11">
        <v>1</v>
      </c>
      <c r="AA75" s="11">
        <v>4.5</v>
      </c>
      <c r="AB75" s="11">
        <v>4.5</v>
      </c>
      <c r="AC75" s="11">
        <v>6</v>
      </c>
      <c r="AD75" s="11">
        <v>7</v>
      </c>
      <c r="AE75" s="11">
        <v>9</v>
      </c>
      <c r="AF75" s="11">
        <v>9</v>
      </c>
      <c r="AG75" s="11">
        <v>11</v>
      </c>
      <c r="AH75" s="11">
        <v>11.5</v>
      </c>
      <c r="AI75" s="11">
        <v>13</v>
      </c>
      <c r="AJ75" s="11">
        <v>14.5</v>
      </c>
      <c r="AK75" s="11">
        <v>14.5</v>
      </c>
      <c r="AL75" s="11">
        <v>9.5</v>
      </c>
      <c r="AM75" s="11">
        <v>15.5</v>
      </c>
      <c r="AN75" s="11">
        <v>13</v>
      </c>
      <c r="AO75" s="11">
        <v>13.5</v>
      </c>
      <c r="AP75" s="11">
        <v>13.5</v>
      </c>
      <c r="AQ75" s="11">
        <v>11.5</v>
      </c>
      <c r="AR75" s="11">
        <v>3</v>
      </c>
      <c r="AS75" s="11">
        <v>10</v>
      </c>
      <c r="AT75" s="11">
        <v>11</v>
      </c>
      <c r="AU75" s="11">
        <v>11</v>
      </c>
      <c r="AV75" s="11">
        <v>9</v>
      </c>
      <c r="AW75" s="11">
        <v>11.5</v>
      </c>
      <c r="AX75" s="11">
        <v>4.5</v>
      </c>
      <c r="AY75" s="11">
        <v>4.5</v>
      </c>
      <c r="AZ75" s="11">
        <v>5</v>
      </c>
      <c r="BA75" s="11">
        <v>7.5</v>
      </c>
      <c r="BB75" s="11">
        <v>5.5</v>
      </c>
      <c r="BC75" s="11">
        <v>11</v>
      </c>
      <c r="BD75" s="11">
        <v>10.5</v>
      </c>
      <c r="BE75" s="11">
        <v>8.5</v>
      </c>
      <c r="BF75" s="11">
        <v>5</v>
      </c>
      <c r="BG75" s="11">
        <v>7.5</v>
      </c>
      <c r="BH75" s="11">
        <v>5</v>
      </c>
      <c r="BI75" s="11">
        <v>5.5</v>
      </c>
      <c r="BJ75" s="11">
        <v>5</v>
      </c>
      <c r="BK75" s="11">
        <v>0.5</v>
      </c>
      <c r="BL75" s="11">
        <v>1</v>
      </c>
      <c r="BM75" s="11">
        <v>1.5</v>
      </c>
      <c r="BN75" s="11">
        <v>3.5</v>
      </c>
      <c r="BO75" s="11">
        <v>4.5</v>
      </c>
      <c r="BP75" s="11">
        <v>5</v>
      </c>
      <c r="BQ75" s="11">
        <v>8.5</v>
      </c>
      <c r="BR75" s="11">
        <v>5.5</v>
      </c>
      <c r="BS75" s="11">
        <v>6.5</v>
      </c>
      <c r="BT75" s="11">
        <v>7</v>
      </c>
      <c r="BU75" s="11">
        <v>7</v>
      </c>
      <c r="BV75" s="11">
        <v>3.5</v>
      </c>
      <c r="BW75" s="11">
        <v>9</v>
      </c>
      <c r="BX75" s="11">
        <v>4.5</v>
      </c>
      <c r="BY75" s="11">
        <v>1.5</v>
      </c>
      <c r="BZ75" s="11">
        <v>9</v>
      </c>
      <c r="CA75" s="11">
        <v>5.5</v>
      </c>
      <c r="CB75" s="11">
        <v>1.5</v>
      </c>
      <c r="CC75" s="11">
        <v>0</v>
      </c>
      <c r="CD75" s="11">
        <v>3.5</v>
      </c>
      <c r="CE75" s="11">
        <v>4.5</v>
      </c>
      <c r="CF75" s="11">
        <v>1</v>
      </c>
      <c r="CG75" s="11">
        <v>6</v>
      </c>
      <c r="CH75" s="11">
        <v>9</v>
      </c>
      <c r="CI75" s="11">
        <v>5</v>
      </c>
      <c r="CJ75" s="11">
        <v>10</v>
      </c>
      <c r="CK75" s="11">
        <v>10.5</v>
      </c>
      <c r="CL75" s="11">
        <v>10</v>
      </c>
      <c r="CM75" s="11">
        <v>2</v>
      </c>
      <c r="CN75" s="11">
        <v>0</v>
      </c>
      <c r="CO75" s="11">
        <v>0</v>
      </c>
      <c r="CP75" s="11">
        <v>0</v>
      </c>
      <c r="CQ75" s="11">
        <v>0</v>
      </c>
      <c r="CR75" s="11">
        <v>0</v>
      </c>
      <c r="CS75" s="11">
        <v>4.5</v>
      </c>
      <c r="CT75" s="11">
        <v>0</v>
      </c>
      <c r="CU75" s="11">
        <v>0</v>
      </c>
      <c r="CV75" s="11">
        <v>1</v>
      </c>
      <c r="CW75" s="11">
        <v>0</v>
      </c>
      <c r="CX75" s="11">
        <v>0</v>
      </c>
      <c r="CY75" s="11">
        <v>0</v>
      </c>
      <c r="CZ75" s="11">
        <v>0</v>
      </c>
      <c r="DA75" s="11">
        <v>0</v>
      </c>
      <c r="DB75" s="11">
        <v>0</v>
      </c>
      <c r="DC75" s="11">
        <v>0</v>
      </c>
      <c r="DD75" s="11">
        <v>0</v>
      </c>
      <c r="DE75" s="11">
        <v>2</v>
      </c>
      <c r="DF75" s="11">
        <v>0</v>
      </c>
      <c r="DG75" s="11">
        <v>0</v>
      </c>
      <c r="DH75" s="11">
        <v>0</v>
      </c>
      <c r="DI75" s="11">
        <v>0</v>
      </c>
      <c r="DJ75" s="11">
        <v>0</v>
      </c>
      <c r="DK75" s="11">
        <v>0.5</v>
      </c>
      <c r="DL75" s="11">
        <v>0.5</v>
      </c>
      <c r="DM75" s="11">
        <v>0.5</v>
      </c>
      <c r="DN75" s="11">
        <v>0.5</v>
      </c>
      <c r="DO75" s="11">
        <v>0.5</v>
      </c>
      <c r="DP75" s="11">
        <v>0.5</v>
      </c>
      <c r="DQ75" s="11">
        <v>0</v>
      </c>
      <c r="DR75" s="11">
        <v>1</v>
      </c>
      <c r="DS75" s="11">
        <v>2</v>
      </c>
      <c r="DT75" s="11">
        <v>3</v>
      </c>
      <c r="DU75" s="11">
        <v>3</v>
      </c>
      <c r="DV75" s="11">
        <v>4</v>
      </c>
      <c r="DW75" s="11">
        <v>4.5</v>
      </c>
      <c r="DX75" s="11">
        <v>4</v>
      </c>
      <c r="DY75" s="11">
        <v>5.5</v>
      </c>
      <c r="DZ75" s="11">
        <v>5.5</v>
      </c>
      <c r="EA75" s="11">
        <v>8</v>
      </c>
      <c r="EB75" s="11">
        <v>8.5</v>
      </c>
      <c r="EC75" s="11">
        <v>8.5</v>
      </c>
      <c r="ED75" s="11">
        <v>7.5</v>
      </c>
      <c r="EE75" s="11">
        <v>8.5</v>
      </c>
      <c r="EF75" s="11">
        <v>8</v>
      </c>
      <c r="EG75" s="11">
        <v>7</v>
      </c>
      <c r="EH75" s="11">
        <v>6</v>
      </c>
      <c r="EI75" s="11">
        <v>6.5</v>
      </c>
      <c r="EJ75" s="11">
        <v>5.5</v>
      </c>
      <c r="EK75" s="11">
        <v>6</v>
      </c>
      <c r="EL75" s="11">
        <v>5</v>
      </c>
      <c r="EM75" s="11">
        <v>5.5</v>
      </c>
      <c r="EN75" s="11">
        <v>7</v>
      </c>
      <c r="EO75" s="11">
        <v>6.5</v>
      </c>
      <c r="EP75" s="11">
        <v>6</v>
      </c>
      <c r="EQ75" s="11">
        <v>5.5</v>
      </c>
      <c r="ER75" s="11">
        <v>5.5</v>
      </c>
      <c r="ES75" s="11">
        <v>3.5</v>
      </c>
      <c r="ET75" s="11">
        <v>3</v>
      </c>
      <c r="EU75" s="11">
        <v>3.5</v>
      </c>
      <c r="EV75" s="11">
        <v>3</v>
      </c>
      <c r="EW75" s="11">
        <v>3</v>
      </c>
      <c r="EX75" s="11">
        <v>4</v>
      </c>
      <c r="EY75" s="11">
        <v>3.5</v>
      </c>
      <c r="EZ75" s="11">
        <v>3</v>
      </c>
      <c r="FA75" s="11">
        <v>3.5</v>
      </c>
      <c r="FB75" s="11">
        <v>3.5</v>
      </c>
      <c r="FC75" s="11">
        <v>2.5</v>
      </c>
      <c r="FD75" s="11">
        <v>6</v>
      </c>
      <c r="FE75" s="11">
        <v>0.5</v>
      </c>
      <c r="FF75" s="11">
        <v>1</v>
      </c>
      <c r="FG75" s="11">
        <v>1</v>
      </c>
      <c r="FH75" s="11">
        <v>2.5</v>
      </c>
      <c r="FI75" s="11">
        <v>3</v>
      </c>
      <c r="FJ75" s="11">
        <v>2.5</v>
      </c>
      <c r="FK75" s="11">
        <v>2</v>
      </c>
      <c r="FL75" s="11">
        <v>2</v>
      </c>
      <c r="FM75" s="11">
        <v>1</v>
      </c>
      <c r="FN75" s="11">
        <v>1.5</v>
      </c>
      <c r="FO75" s="11">
        <v>4</v>
      </c>
      <c r="FP75" s="11">
        <v>4</v>
      </c>
      <c r="FQ75" s="11">
        <v>0.5</v>
      </c>
      <c r="FR75" s="11">
        <v>0.5</v>
      </c>
      <c r="FS75" s="11">
        <v>3.5</v>
      </c>
      <c r="FT75" s="11">
        <v>4</v>
      </c>
      <c r="FU75" s="11">
        <v>4.5</v>
      </c>
      <c r="FV75" s="11">
        <v>4</v>
      </c>
      <c r="FW75" s="11">
        <v>5</v>
      </c>
      <c r="FX75" s="11">
        <v>5</v>
      </c>
      <c r="FY75" s="11">
        <v>3</v>
      </c>
      <c r="FZ75" s="11">
        <v>2</v>
      </c>
      <c r="GA75" s="11">
        <v>2</v>
      </c>
      <c r="GB75" s="11">
        <v>2.5</v>
      </c>
      <c r="GC75" s="11">
        <v>4</v>
      </c>
      <c r="GD75" s="11">
        <v>3.5</v>
      </c>
      <c r="GE75" s="11">
        <v>3.5</v>
      </c>
      <c r="GF75" s="11">
        <v>3</v>
      </c>
      <c r="GG75" s="11">
        <v>3</v>
      </c>
      <c r="GH75" s="11">
        <v>1.5</v>
      </c>
      <c r="GI75" s="11">
        <v>2</v>
      </c>
      <c r="GJ75" s="11">
        <v>3</v>
      </c>
      <c r="GK75" s="11">
        <v>3.5</v>
      </c>
      <c r="GL75" s="11">
        <v>2.5</v>
      </c>
      <c r="GM75" s="11">
        <v>3</v>
      </c>
      <c r="GN75" s="11">
        <v>3</v>
      </c>
      <c r="GO75" s="11">
        <v>2.5</v>
      </c>
      <c r="GP75" s="11">
        <v>2.5</v>
      </c>
      <c r="GQ75" s="11">
        <v>3.5</v>
      </c>
      <c r="GR75" s="11">
        <v>2</v>
      </c>
      <c r="GS75" s="11">
        <v>2</v>
      </c>
      <c r="GT75" s="11">
        <v>2</v>
      </c>
      <c r="GU75" s="11">
        <v>1</v>
      </c>
      <c r="GV75" s="11">
        <v>1</v>
      </c>
      <c r="GW75" s="11">
        <v>1</v>
      </c>
      <c r="GX75" s="11">
        <v>1</v>
      </c>
      <c r="GY75" s="11">
        <v>1</v>
      </c>
      <c r="GZ75" s="11">
        <v>1.5</v>
      </c>
      <c r="HA75" s="11">
        <v>1.5</v>
      </c>
      <c r="HB75" s="11">
        <v>3.5</v>
      </c>
      <c r="HC75" s="11">
        <v>3.5</v>
      </c>
      <c r="HD75" s="11">
        <v>2.5</v>
      </c>
      <c r="HE75" s="11">
        <v>2.5</v>
      </c>
      <c r="HF75" s="11">
        <v>2</v>
      </c>
      <c r="HG75" s="11">
        <v>1</v>
      </c>
      <c r="HH75" s="11">
        <v>1</v>
      </c>
      <c r="HI75" s="11">
        <v>1</v>
      </c>
      <c r="HJ75" s="11">
        <v>5.5</v>
      </c>
      <c r="HK75" s="11">
        <v>5.5</v>
      </c>
      <c r="HL75" s="11">
        <v>4</v>
      </c>
      <c r="HM75" s="11">
        <v>4</v>
      </c>
      <c r="HN75" s="11">
        <v>4</v>
      </c>
      <c r="HO75" s="11">
        <v>4</v>
      </c>
      <c r="HP75" s="11">
        <v>4</v>
      </c>
      <c r="HQ75" s="11">
        <v>1.5</v>
      </c>
      <c r="HR75" s="11">
        <v>1</v>
      </c>
      <c r="HS75" s="11">
        <v>1.5</v>
      </c>
      <c r="HT75" s="11">
        <v>1.5</v>
      </c>
      <c r="HU75" s="11">
        <v>2.5</v>
      </c>
      <c r="HV75" s="11">
        <v>1</v>
      </c>
      <c r="HW75" s="11">
        <v>1</v>
      </c>
      <c r="HX75" s="11">
        <v>1</v>
      </c>
      <c r="HY75" s="11">
        <v>1</v>
      </c>
      <c r="HZ75" s="11">
        <v>1</v>
      </c>
      <c r="IA75" s="11">
        <v>3</v>
      </c>
      <c r="IB75" s="11">
        <v>1</v>
      </c>
      <c r="IC75" s="11">
        <v>1</v>
      </c>
      <c r="ID75" s="11">
        <v>1</v>
      </c>
      <c r="IE75" s="11">
        <v>1</v>
      </c>
      <c r="IF75" s="11">
        <v>1</v>
      </c>
      <c r="IG75" s="117">
        <v>2</v>
      </c>
      <c r="IH75" s="63">
        <v>2</v>
      </c>
      <c r="II75" s="61">
        <v>2</v>
      </c>
      <c r="IJ75" s="61">
        <v>6</v>
      </c>
      <c r="IK75" s="61">
        <v>6</v>
      </c>
      <c r="IL75" s="61">
        <v>1</v>
      </c>
      <c r="IM75" s="61">
        <v>1.5</v>
      </c>
      <c r="IN75" s="61">
        <v>1.5</v>
      </c>
      <c r="IO75" s="61">
        <v>3</v>
      </c>
      <c r="IP75" s="61">
        <v>0</v>
      </c>
      <c r="IQ75" s="61">
        <v>0</v>
      </c>
      <c r="IR75" s="348">
        <f>AVERAGE([1]CongestionIndex!$C$177:$D$177)</f>
        <v>4.5</v>
      </c>
      <c r="IS75" s="61">
        <v>0</v>
      </c>
      <c r="IT75" s="61">
        <v>4.5</v>
      </c>
      <c r="IU75" s="61">
        <v>0</v>
      </c>
      <c r="IV75" s="61">
        <v>0</v>
      </c>
      <c r="IW75" s="61">
        <v>0</v>
      </c>
      <c r="IX75" s="61">
        <v>0</v>
      </c>
      <c r="IY75" s="61">
        <v>0</v>
      </c>
      <c r="IZ75" s="61">
        <v>1</v>
      </c>
      <c r="JA75" s="61">
        <v>1</v>
      </c>
      <c r="JB75" s="61">
        <v>1</v>
      </c>
      <c r="JC75" s="61">
        <v>0</v>
      </c>
      <c r="JD75" s="61">
        <v>0</v>
      </c>
      <c r="JE75" s="61">
        <v>0</v>
      </c>
      <c r="JF75" s="61">
        <v>0</v>
      </c>
      <c r="JG75" s="61">
        <v>0</v>
      </c>
      <c r="JH75" s="61">
        <v>0</v>
      </c>
      <c r="JI75" s="61">
        <v>0</v>
      </c>
      <c r="JJ75" s="61">
        <v>0</v>
      </c>
      <c r="JK75" s="61">
        <v>2</v>
      </c>
      <c r="JL75" s="61">
        <v>0</v>
      </c>
      <c r="JM75" s="61">
        <v>2</v>
      </c>
      <c r="JN75" s="61">
        <v>0</v>
      </c>
      <c r="JO75" s="61">
        <v>0</v>
      </c>
      <c r="JP75" s="61">
        <v>0</v>
      </c>
      <c r="JQ75" s="61">
        <f>AVERAGE(CongestionIndex!$C$177:$D$177)</f>
        <v>0</v>
      </c>
    </row>
    <row r="76" spans="1:277" s="61" customFormat="1" ht="13.5">
      <c r="A76" s="60" t="s">
        <v>626</v>
      </c>
      <c r="B76" s="59">
        <v>0</v>
      </c>
      <c r="C76" s="59">
        <v>0</v>
      </c>
      <c r="D76" s="59">
        <v>0</v>
      </c>
      <c r="E76" s="59">
        <v>0</v>
      </c>
      <c r="F76" s="59">
        <v>0</v>
      </c>
      <c r="G76" s="59">
        <v>0</v>
      </c>
      <c r="H76" s="59">
        <v>0.5</v>
      </c>
      <c r="I76" s="59">
        <v>0</v>
      </c>
      <c r="J76" s="59">
        <v>0.5</v>
      </c>
      <c r="K76" s="59">
        <v>0.5</v>
      </c>
      <c r="L76" s="59">
        <v>0</v>
      </c>
      <c r="M76" s="59">
        <v>0</v>
      </c>
      <c r="N76" s="59">
        <v>0</v>
      </c>
      <c r="O76" s="59">
        <v>1.5</v>
      </c>
      <c r="P76" s="59">
        <v>4</v>
      </c>
      <c r="Q76" s="59">
        <v>3.5</v>
      </c>
      <c r="R76" s="59">
        <v>5.5</v>
      </c>
      <c r="S76" s="59">
        <v>5.5</v>
      </c>
      <c r="T76" s="59">
        <v>9.5</v>
      </c>
      <c r="U76" s="59">
        <v>13.5</v>
      </c>
      <c r="V76" s="59">
        <v>11</v>
      </c>
      <c r="W76" s="59">
        <v>2.5</v>
      </c>
      <c r="X76" s="59">
        <v>4.5</v>
      </c>
      <c r="Y76" s="59">
        <v>3</v>
      </c>
      <c r="Z76" s="59">
        <v>3.5</v>
      </c>
      <c r="AA76" s="59">
        <v>3</v>
      </c>
      <c r="AB76" s="59">
        <v>3</v>
      </c>
      <c r="AC76" s="59">
        <v>6</v>
      </c>
      <c r="AD76" s="59">
        <v>7.5</v>
      </c>
      <c r="AE76" s="59">
        <v>8</v>
      </c>
      <c r="AF76" s="59">
        <v>10.5</v>
      </c>
      <c r="AG76" s="59">
        <v>12</v>
      </c>
      <c r="AH76" s="59">
        <v>12</v>
      </c>
      <c r="AI76" s="59">
        <v>25</v>
      </c>
      <c r="AJ76" s="59">
        <v>11</v>
      </c>
      <c r="AK76" s="59">
        <v>11</v>
      </c>
      <c r="AL76" s="59">
        <v>9</v>
      </c>
      <c r="AM76" s="59">
        <v>4</v>
      </c>
      <c r="AN76" s="59">
        <v>6.5</v>
      </c>
      <c r="AO76" s="59">
        <v>10</v>
      </c>
      <c r="AP76" s="59">
        <v>7</v>
      </c>
      <c r="AQ76" s="59">
        <v>7</v>
      </c>
      <c r="AR76" s="59">
        <v>7.5</v>
      </c>
      <c r="AS76" s="59">
        <v>5</v>
      </c>
      <c r="AT76" s="59">
        <v>2.5</v>
      </c>
      <c r="AU76" s="59">
        <v>2.5</v>
      </c>
      <c r="AV76" s="59">
        <v>5</v>
      </c>
      <c r="AW76" s="59">
        <v>4</v>
      </c>
      <c r="AX76" s="59">
        <v>5.5</v>
      </c>
      <c r="AY76" s="59">
        <v>2.5</v>
      </c>
      <c r="AZ76" s="59">
        <v>1</v>
      </c>
      <c r="BA76" s="59">
        <v>2</v>
      </c>
      <c r="BB76" s="59">
        <v>7</v>
      </c>
      <c r="BC76" s="59">
        <v>0.5</v>
      </c>
      <c r="BD76" s="59">
        <v>10</v>
      </c>
      <c r="BE76" s="59">
        <v>7.5</v>
      </c>
      <c r="BF76" s="59">
        <v>6</v>
      </c>
      <c r="BG76" s="59">
        <v>6.5</v>
      </c>
      <c r="BH76" s="59">
        <v>7</v>
      </c>
      <c r="BI76" s="59">
        <v>9</v>
      </c>
      <c r="BJ76" s="59">
        <v>12.5</v>
      </c>
      <c r="BK76" s="59">
        <v>12.5</v>
      </c>
      <c r="BL76" s="59">
        <v>8.5</v>
      </c>
      <c r="BM76" s="59">
        <v>11</v>
      </c>
      <c r="BN76" s="59">
        <v>3.5</v>
      </c>
      <c r="BO76" s="59">
        <v>7</v>
      </c>
      <c r="BP76" s="59">
        <v>8.5</v>
      </c>
      <c r="BQ76" s="59">
        <v>3.5</v>
      </c>
      <c r="BR76" s="59">
        <v>0</v>
      </c>
      <c r="BS76" s="59">
        <v>3.5</v>
      </c>
      <c r="BT76" s="59">
        <v>4.5</v>
      </c>
      <c r="BU76" s="59">
        <v>4.5</v>
      </c>
      <c r="BV76" s="59">
        <v>4</v>
      </c>
      <c r="BW76" s="59">
        <v>5.5</v>
      </c>
      <c r="BX76" s="59">
        <v>1.5</v>
      </c>
      <c r="BY76" s="59">
        <v>0</v>
      </c>
      <c r="BZ76" s="59">
        <v>7</v>
      </c>
      <c r="CA76" s="59">
        <v>0</v>
      </c>
      <c r="CB76" s="59">
        <v>0</v>
      </c>
      <c r="CC76" s="59">
        <v>0</v>
      </c>
      <c r="CD76" s="59">
        <v>1.5</v>
      </c>
      <c r="CE76" s="59">
        <v>0</v>
      </c>
      <c r="CF76" s="59">
        <v>0</v>
      </c>
      <c r="CG76" s="59">
        <v>6</v>
      </c>
      <c r="CH76" s="59">
        <v>2.5</v>
      </c>
      <c r="CI76" s="59">
        <v>7.5</v>
      </c>
      <c r="CJ76" s="59">
        <v>4</v>
      </c>
      <c r="CK76" s="59">
        <v>9</v>
      </c>
      <c r="CL76" s="59">
        <v>0</v>
      </c>
      <c r="CM76" s="59">
        <v>0</v>
      </c>
      <c r="CN76" s="59">
        <v>0</v>
      </c>
      <c r="CO76" s="59">
        <v>0</v>
      </c>
      <c r="CP76" s="59">
        <v>0</v>
      </c>
      <c r="CQ76" s="59">
        <v>0</v>
      </c>
      <c r="CR76" s="59">
        <v>0</v>
      </c>
      <c r="CS76" s="59">
        <v>0</v>
      </c>
      <c r="CT76" s="59">
        <v>0</v>
      </c>
      <c r="CU76" s="59">
        <v>1.5</v>
      </c>
      <c r="CV76" s="59">
        <v>0</v>
      </c>
      <c r="CW76" s="59">
        <v>0</v>
      </c>
      <c r="CX76" s="59">
        <v>0</v>
      </c>
      <c r="CY76" s="59">
        <v>0</v>
      </c>
      <c r="CZ76" s="59">
        <v>0</v>
      </c>
      <c r="DA76" s="59">
        <v>0</v>
      </c>
      <c r="DB76" s="59">
        <v>0</v>
      </c>
      <c r="DC76" s="59">
        <v>0</v>
      </c>
      <c r="DD76" s="59">
        <v>0</v>
      </c>
      <c r="DE76" s="59">
        <v>3</v>
      </c>
      <c r="DF76" s="59">
        <v>3.5</v>
      </c>
      <c r="DG76" s="59">
        <v>2.5</v>
      </c>
      <c r="DH76" s="59">
        <v>4.5</v>
      </c>
      <c r="DI76" s="59">
        <v>5.5</v>
      </c>
      <c r="DJ76" s="59">
        <v>6.5</v>
      </c>
      <c r="DK76" s="59">
        <v>1.5</v>
      </c>
      <c r="DL76" s="59">
        <v>1.5</v>
      </c>
      <c r="DM76" s="59">
        <v>3.5</v>
      </c>
      <c r="DN76" s="59">
        <v>3.5</v>
      </c>
      <c r="DO76" s="59">
        <v>3.5</v>
      </c>
      <c r="DP76" s="59">
        <v>4</v>
      </c>
      <c r="DQ76" s="59">
        <v>3.5</v>
      </c>
      <c r="DR76" s="59">
        <v>4.5</v>
      </c>
      <c r="DS76" s="59">
        <v>5.5</v>
      </c>
      <c r="DT76" s="59">
        <v>6.5</v>
      </c>
      <c r="DU76" s="59">
        <v>6.5</v>
      </c>
      <c r="DV76" s="59">
        <v>5</v>
      </c>
      <c r="DW76" s="59">
        <v>4.5</v>
      </c>
      <c r="DX76" s="59">
        <v>5</v>
      </c>
      <c r="DY76" s="59">
        <v>2.2000000000000002</v>
      </c>
      <c r="DZ76" s="59">
        <v>4</v>
      </c>
      <c r="EA76" s="59">
        <v>2</v>
      </c>
      <c r="EB76" s="59">
        <v>2.5</v>
      </c>
      <c r="EC76" s="59">
        <v>3</v>
      </c>
      <c r="ED76" s="59">
        <v>2</v>
      </c>
      <c r="EE76" s="59">
        <v>3</v>
      </c>
      <c r="EF76" s="59">
        <v>4.5</v>
      </c>
      <c r="EG76" s="59">
        <v>4.5</v>
      </c>
      <c r="EH76" s="59">
        <v>4.5</v>
      </c>
      <c r="EI76" s="59">
        <v>3.5</v>
      </c>
      <c r="EJ76" s="59">
        <v>2.5</v>
      </c>
      <c r="EK76" s="59">
        <v>2.5</v>
      </c>
      <c r="EL76" s="59">
        <v>3</v>
      </c>
      <c r="EM76" s="59">
        <v>3.5</v>
      </c>
      <c r="EN76" s="59">
        <v>4</v>
      </c>
      <c r="EO76" s="59">
        <v>4.5</v>
      </c>
      <c r="EP76" s="59">
        <v>5</v>
      </c>
      <c r="EQ76" s="59">
        <v>4.5</v>
      </c>
      <c r="ER76" s="59">
        <v>1</v>
      </c>
      <c r="ES76" s="59">
        <v>1</v>
      </c>
      <c r="ET76" s="59">
        <v>1</v>
      </c>
      <c r="EU76" s="59">
        <v>0.5</v>
      </c>
      <c r="EV76" s="59">
        <v>1.5</v>
      </c>
      <c r="EW76" s="59">
        <v>1.5</v>
      </c>
      <c r="EX76" s="59">
        <v>2.5</v>
      </c>
      <c r="EY76" s="59">
        <v>3.5</v>
      </c>
      <c r="EZ76" s="59">
        <v>4.5</v>
      </c>
      <c r="FA76" s="59">
        <v>6</v>
      </c>
      <c r="FB76" s="11">
        <v>4</v>
      </c>
      <c r="FC76" s="11">
        <v>5</v>
      </c>
      <c r="FD76" s="11">
        <v>5</v>
      </c>
      <c r="FE76" s="11">
        <v>4.5</v>
      </c>
      <c r="FF76" s="11">
        <v>3.5</v>
      </c>
      <c r="FG76" s="11">
        <v>3.5</v>
      </c>
      <c r="FH76" s="11">
        <v>1.5</v>
      </c>
      <c r="FI76" s="11">
        <v>1.5</v>
      </c>
      <c r="FJ76" s="11">
        <v>1.5</v>
      </c>
      <c r="FK76" s="11">
        <v>1.5</v>
      </c>
      <c r="FL76" s="11">
        <v>1.5</v>
      </c>
      <c r="FM76" s="11">
        <v>2.5</v>
      </c>
      <c r="FN76" s="11">
        <v>3</v>
      </c>
      <c r="FO76" s="11">
        <v>2</v>
      </c>
      <c r="FP76" s="11">
        <v>3</v>
      </c>
      <c r="FQ76" s="11">
        <v>1.5</v>
      </c>
      <c r="FR76" s="11">
        <v>1.5</v>
      </c>
      <c r="FS76" s="11">
        <v>1.5</v>
      </c>
      <c r="FT76" s="11">
        <v>2.5</v>
      </c>
      <c r="FU76" s="11">
        <v>3.5</v>
      </c>
      <c r="FV76" s="11">
        <v>3</v>
      </c>
      <c r="FW76" s="11">
        <v>2.5</v>
      </c>
      <c r="FX76" s="11">
        <v>2.5</v>
      </c>
      <c r="FY76" s="11">
        <v>4</v>
      </c>
      <c r="FZ76" s="11">
        <v>3</v>
      </c>
      <c r="GA76" s="11">
        <v>3</v>
      </c>
      <c r="GB76" s="11">
        <v>3.5</v>
      </c>
      <c r="GC76" s="11">
        <v>1</v>
      </c>
      <c r="GD76" s="11">
        <v>2</v>
      </c>
      <c r="GE76" s="11">
        <v>2</v>
      </c>
      <c r="GF76" s="11">
        <v>2</v>
      </c>
      <c r="GG76" s="11">
        <v>2</v>
      </c>
      <c r="GH76" s="11">
        <v>2.5</v>
      </c>
      <c r="GI76" s="11">
        <v>2.5</v>
      </c>
      <c r="GJ76" s="11">
        <v>2.5</v>
      </c>
      <c r="GK76" s="11">
        <v>3</v>
      </c>
      <c r="GL76" s="11">
        <v>2</v>
      </c>
      <c r="GM76" s="11">
        <v>3</v>
      </c>
      <c r="GN76" s="11">
        <v>4</v>
      </c>
      <c r="GO76" s="11">
        <v>5.5</v>
      </c>
      <c r="GP76" s="11">
        <v>6</v>
      </c>
      <c r="GQ76" s="11">
        <v>5.5</v>
      </c>
      <c r="GR76" s="11">
        <v>6.5</v>
      </c>
      <c r="GS76" s="11">
        <v>7.5</v>
      </c>
      <c r="GT76" s="11">
        <v>7</v>
      </c>
      <c r="GU76" s="11">
        <v>13</v>
      </c>
      <c r="GV76" s="11">
        <v>10</v>
      </c>
      <c r="GW76" s="11">
        <v>6.5</v>
      </c>
      <c r="GX76" s="11">
        <v>8</v>
      </c>
      <c r="GY76" s="11">
        <v>8</v>
      </c>
      <c r="GZ76" s="11">
        <v>12</v>
      </c>
      <c r="HA76" s="11">
        <v>12</v>
      </c>
      <c r="HB76" s="11">
        <v>9</v>
      </c>
      <c r="HC76" s="11">
        <v>7.5</v>
      </c>
      <c r="HD76" s="11">
        <v>6</v>
      </c>
      <c r="HE76" s="11">
        <v>6</v>
      </c>
      <c r="HF76" s="11">
        <v>5.5</v>
      </c>
      <c r="HG76" s="11">
        <v>13</v>
      </c>
      <c r="HH76" s="11">
        <v>13</v>
      </c>
      <c r="HI76" s="11">
        <v>13</v>
      </c>
      <c r="HJ76" s="11">
        <v>14.5</v>
      </c>
      <c r="HK76" s="11">
        <v>14.5</v>
      </c>
      <c r="HL76" s="11">
        <v>8</v>
      </c>
      <c r="HM76" s="11">
        <v>7</v>
      </c>
      <c r="HN76" s="11">
        <v>12.5</v>
      </c>
      <c r="HO76" s="11">
        <v>12.5</v>
      </c>
      <c r="HP76" s="11">
        <v>12.5</v>
      </c>
      <c r="HQ76" s="11">
        <v>7.5</v>
      </c>
      <c r="HR76" s="11">
        <v>10</v>
      </c>
      <c r="HS76" s="11">
        <v>11</v>
      </c>
      <c r="HT76" s="11">
        <v>9</v>
      </c>
      <c r="HU76" s="11">
        <v>3.5</v>
      </c>
      <c r="HV76" s="11">
        <v>7.5</v>
      </c>
      <c r="HW76" s="11">
        <v>9.5</v>
      </c>
      <c r="HX76" s="11">
        <v>14</v>
      </c>
      <c r="HY76" s="11">
        <v>7.5</v>
      </c>
      <c r="HZ76" s="11">
        <v>2</v>
      </c>
      <c r="IA76" s="11">
        <v>2</v>
      </c>
      <c r="IB76" s="11">
        <v>4</v>
      </c>
      <c r="IC76" s="11">
        <v>5</v>
      </c>
      <c r="ID76" s="11">
        <v>6</v>
      </c>
      <c r="IE76" s="11">
        <v>8</v>
      </c>
      <c r="IF76" s="11">
        <v>2</v>
      </c>
      <c r="IG76" s="63">
        <v>3</v>
      </c>
      <c r="IH76" s="63">
        <v>4.5</v>
      </c>
      <c r="II76" s="61">
        <v>3</v>
      </c>
      <c r="IJ76" s="61">
        <v>6</v>
      </c>
      <c r="IK76" s="61">
        <v>9.5</v>
      </c>
      <c r="IL76" s="61">
        <v>3</v>
      </c>
      <c r="IM76" s="61">
        <v>1.5</v>
      </c>
      <c r="IN76" s="61">
        <v>6</v>
      </c>
      <c r="IO76" s="61">
        <v>8.5</v>
      </c>
      <c r="IP76" s="61">
        <v>4</v>
      </c>
      <c r="IQ76" s="61">
        <v>2.5</v>
      </c>
      <c r="IR76" s="348">
        <f>AVERAGE([1]CongestionIndex!$C$178:$D$178)</f>
        <v>4</v>
      </c>
      <c r="IS76" s="61">
        <v>9</v>
      </c>
      <c r="IT76" s="61">
        <v>4</v>
      </c>
      <c r="IU76" s="61">
        <v>0</v>
      </c>
      <c r="IV76" s="61">
        <v>1.5</v>
      </c>
      <c r="IW76" s="61">
        <v>4</v>
      </c>
      <c r="IX76" s="61">
        <v>1</v>
      </c>
      <c r="IY76" s="61">
        <v>1</v>
      </c>
      <c r="IZ76" s="61">
        <v>4</v>
      </c>
      <c r="JA76" s="61">
        <v>8</v>
      </c>
      <c r="JB76" s="61">
        <v>8</v>
      </c>
      <c r="JC76" s="61">
        <v>2</v>
      </c>
      <c r="JD76" s="61">
        <v>0</v>
      </c>
      <c r="JE76" s="61">
        <v>1</v>
      </c>
      <c r="JF76" s="61">
        <v>3</v>
      </c>
      <c r="JG76" s="61">
        <v>3</v>
      </c>
      <c r="JH76" s="61">
        <v>0</v>
      </c>
      <c r="JI76" s="61">
        <v>2</v>
      </c>
      <c r="JJ76" s="61">
        <v>0.5</v>
      </c>
      <c r="JK76" s="61">
        <v>0.5</v>
      </c>
      <c r="JL76" s="61">
        <v>3</v>
      </c>
      <c r="JM76" s="61">
        <v>3</v>
      </c>
      <c r="JN76" s="61">
        <v>1</v>
      </c>
      <c r="JO76" s="61">
        <v>1.5</v>
      </c>
      <c r="JP76" s="61">
        <v>1.5</v>
      </c>
      <c r="JQ76" s="61">
        <f>AVERAGE(CongestionIndex!$C$178:$D$178)</f>
        <v>3</v>
      </c>
    </row>
    <row r="77" spans="1:277" s="61" customFormat="1" ht="13.5">
      <c r="A77" s="60" t="s">
        <v>126</v>
      </c>
      <c r="B77" s="11">
        <v>0</v>
      </c>
      <c r="C77" s="11">
        <v>0</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0</v>
      </c>
      <c r="X77" s="11">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s="11">
        <v>0</v>
      </c>
      <c r="BY77" s="11">
        <v>0</v>
      </c>
      <c r="BZ77" s="11">
        <v>0</v>
      </c>
      <c r="CA77" s="11">
        <v>0</v>
      </c>
      <c r="CB77" s="11">
        <v>0</v>
      </c>
      <c r="CC77" s="11">
        <v>0</v>
      </c>
      <c r="CD77" s="11">
        <v>0</v>
      </c>
      <c r="CE77" s="11">
        <v>0</v>
      </c>
      <c r="CF77" s="11">
        <v>0</v>
      </c>
      <c r="CG77" s="11">
        <v>0</v>
      </c>
      <c r="CH77" s="11">
        <v>0</v>
      </c>
      <c r="CI77" s="11">
        <v>0</v>
      </c>
      <c r="CJ77" s="11">
        <v>0</v>
      </c>
      <c r="CK77" s="11">
        <v>0</v>
      </c>
      <c r="CL77" s="11">
        <v>0</v>
      </c>
      <c r="CM77" s="11">
        <v>0</v>
      </c>
      <c r="CN77" s="11">
        <v>0</v>
      </c>
      <c r="CO77" s="11">
        <v>0</v>
      </c>
      <c r="CP77" s="11">
        <v>0</v>
      </c>
      <c r="CQ77" s="11">
        <v>0</v>
      </c>
      <c r="CR77" s="11">
        <v>0</v>
      </c>
      <c r="CS77" s="11">
        <v>0</v>
      </c>
      <c r="CT77" s="11">
        <v>0</v>
      </c>
      <c r="CU77" s="11">
        <v>0</v>
      </c>
      <c r="CV77" s="11">
        <v>0</v>
      </c>
      <c r="CW77" s="11">
        <v>0</v>
      </c>
      <c r="CX77" s="11">
        <v>0</v>
      </c>
      <c r="CY77" s="11">
        <v>0</v>
      </c>
      <c r="CZ77" s="11">
        <v>0</v>
      </c>
      <c r="DA77" s="11">
        <v>0</v>
      </c>
      <c r="DB77" s="11">
        <v>0</v>
      </c>
      <c r="DC77" s="11">
        <v>0</v>
      </c>
      <c r="DD77" s="11">
        <v>0</v>
      </c>
      <c r="DE77" s="11">
        <v>0</v>
      </c>
      <c r="DF77" s="11">
        <v>0</v>
      </c>
      <c r="DG77" s="11">
        <v>5</v>
      </c>
      <c r="DH77" s="11">
        <v>0</v>
      </c>
      <c r="DI77" s="11">
        <v>0</v>
      </c>
      <c r="DJ77" s="11">
        <v>0</v>
      </c>
      <c r="DK77" s="11">
        <v>0</v>
      </c>
      <c r="DL77" s="11">
        <v>0</v>
      </c>
      <c r="DM77" s="11">
        <v>0</v>
      </c>
      <c r="DN77" s="11">
        <v>0</v>
      </c>
      <c r="DO77" s="11">
        <v>0</v>
      </c>
      <c r="DP77" s="11">
        <v>0</v>
      </c>
      <c r="DQ77" s="11">
        <v>0</v>
      </c>
      <c r="DR77" s="11">
        <v>0</v>
      </c>
      <c r="DS77" s="11">
        <v>0</v>
      </c>
      <c r="DT77" s="11">
        <v>0</v>
      </c>
      <c r="DU77" s="11">
        <v>0</v>
      </c>
      <c r="DV77" s="11">
        <v>0</v>
      </c>
      <c r="DW77" s="11">
        <v>0</v>
      </c>
      <c r="DX77" s="11">
        <v>0</v>
      </c>
      <c r="DY77" s="11">
        <v>0</v>
      </c>
      <c r="DZ77" s="11">
        <v>0</v>
      </c>
      <c r="EA77" s="11">
        <v>0</v>
      </c>
      <c r="EB77" s="11">
        <v>0</v>
      </c>
      <c r="EC77" s="11">
        <v>0</v>
      </c>
      <c r="ED77" s="11">
        <v>0</v>
      </c>
      <c r="EE77" s="11">
        <v>0</v>
      </c>
      <c r="EF77" s="11">
        <v>0</v>
      </c>
      <c r="EG77" s="11">
        <v>0</v>
      </c>
      <c r="EH77" s="11">
        <v>0</v>
      </c>
      <c r="EI77" s="11">
        <v>0</v>
      </c>
      <c r="EJ77" s="11">
        <v>0</v>
      </c>
      <c r="EK77" s="11">
        <v>0</v>
      </c>
      <c r="EL77" s="11">
        <v>0</v>
      </c>
      <c r="EM77" s="11">
        <v>0</v>
      </c>
      <c r="EN77" s="11">
        <v>0</v>
      </c>
      <c r="EO77" s="11">
        <v>0</v>
      </c>
      <c r="EP77" s="11">
        <v>0</v>
      </c>
      <c r="EQ77" s="11">
        <v>0</v>
      </c>
      <c r="ER77" s="11">
        <v>0</v>
      </c>
      <c r="ES77" s="11">
        <v>0</v>
      </c>
      <c r="ET77" s="11">
        <v>0</v>
      </c>
      <c r="EU77" s="11">
        <v>0</v>
      </c>
      <c r="EV77" s="11">
        <v>0</v>
      </c>
      <c r="EW77" s="11">
        <v>0</v>
      </c>
      <c r="EX77" s="11">
        <v>0</v>
      </c>
      <c r="EY77" s="11">
        <v>0</v>
      </c>
      <c r="EZ77" s="11">
        <v>0</v>
      </c>
      <c r="FA77" s="11">
        <v>0</v>
      </c>
      <c r="FB77" s="11">
        <v>0</v>
      </c>
      <c r="FC77" s="11">
        <v>0</v>
      </c>
      <c r="FD77" s="11">
        <v>0</v>
      </c>
      <c r="FE77" s="11">
        <v>0</v>
      </c>
      <c r="FF77" s="11">
        <v>0</v>
      </c>
      <c r="FG77" s="11">
        <v>0</v>
      </c>
      <c r="FH77" s="11">
        <v>0</v>
      </c>
      <c r="FI77" s="11">
        <v>0</v>
      </c>
      <c r="FJ77" s="11">
        <v>0</v>
      </c>
      <c r="FK77" s="11">
        <v>0</v>
      </c>
      <c r="FL77" s="11">
        <v>0</v>
      </c>
      <c r="FM77" s="11">
        <v>0</v>
      </c>
      <c r="FN77" s="11">
        <v>0</v>
      </c>
      <c r="FO77" s="11">
        <v>0</v>
      </c>
      <c r="FP77" s="11">
        <v>0</v>
      </c>
      <c r="FQ77" s="11">
        <v>0</v>
      </c>
      <c r="FR77" s="11">
        <v>0</v>
      </c>
      <c r="FS77" s="11">
        <v>0</v>
      </c>
      <c r="FT77" s="11">
        <v>0</v>
      </c>
      <c r="FU77" s="11">
        <v>0</v>
      </c>
      <c r="FV77" s="11">
        <v>0</v>
      </c>
      <c r="FW77" s="11">
        <v>0</v>
      </c>
      <c r="FX77" s="11">
        <v>0</v>
      </c>
      <c r="FY77" s="11">
        <v>0</v>
      </c>
      <c r="FZ77" s="11">
        <v>0</v>
      </c>
      <c r="GA77" s="11">
        <v>0</v>
      </c>
      <c r="GB77" s="11">
        <v>0</v>
      </c>
      <c r="GC77" s="11">
        <v>0</v>
      </c>
      <c r="GD77" s="11">
        <v>0</v>
      </c>
      <c r="GE77" s="11">
        <v>0</v>
      </c>
      <c r="GF77" s="11">
        <v>0</v>
      </c>
      <c r="GG77" s="11">
        <v>0</v>
      </c>
      <c r="GH77" s="11">
        <v>0</v>
      </c>
      <c r="GI77" s="11">
        <v>0</v>
      </c>
      <c r="GJ77" s="11">
        <v>0</v>
      </c>
      <c r="GK77" s="11">
        <v>0</v>
      </c>
      <c r="GL77" s="11">
        <v>0</v>
      </c>
      <c r="GM77" s="11">
        <v>0</v>
      </c>
      <c r="GN77" s="11">
        <v>0</v>
      </c>
      <c r="GO77" s="11">
        <v>0</v>
      </c>
      <c r="GP77" s="11">
        <v>0</v>
      </c>
      <c r="GQ77" s="11">
        <v>0</v>
      </c>
      <c r="GR77" s="11">
        <v>0</v>
      </c>
      <c r="GS77" s="11">
        <v>0</v>
      </c>
      <c r="GT77" s="11">
        <v>0</v>
      </c>
      <c r="GU77" s="11">
        <v>0</v>
      </c>
      <c r="GV77" s="11">
        <v>0</v>
      </c>
      <c r="GW77" s="11">
        <v>0</v>
      </c>
      <c r="GX77" s="11">
        <v>0</v>
      </c>
      <c r="GY77" s="11">
        <v>0</v>
      </c>
      <c r="GZ77" s="11">
        <v>0</v>
      </c>
      <c r="HA77" s="11">
        <v>0</v>
      </c>
      <c r="HB77" s="11">
        <v>0</v>
      </c>
      <c r="HC77" s="11">
        <v>0</v>
      </c>
      <c r="HD77" s="11">
        <v>0</v>
      </c>
      <c r="HE77" s="11">
        <v>0</v>
      </c>
      <c r="HF77" s="11">
        <v>0</v>
      </c>
      <c r="HG77" s="11">
        <v>0</v>
      </c>
      <c r="HH77" s="11">
        <v>0</v>
      </c>
      <c r="HI77" s="11">
        <v>0</v>
      </c>
      <c r="HJ77" s="11">
        <v>0</v>
      </c>
      <c r="HK77" s="11">
        <v>0</v>
      </c>
      <c r="HL77" s="11">
        <v>0</v>
      </c>
      <c r="HM77" s="11">
        <v>0</v>
      </c>
      <c r="HN77" s="11">
        <v>0</v>
      </c>
      <c r="HO77" s="11">
        <v>0</v>
      </c>
      <c r="HP77" s="11">
        <v>0</v>
      </c>
      <c r="HQ77" s="11">
        <v>0</v>
      </c>
      <c r="HR77" s="11">
        <v>1.5</v>
      </c>
      <c r="HS77" s="11">
        <v>1</v>
      </c>
      <c r="HT77" s="11">
        <v>1</v>
      </c>
      <c r="HU77" s="11">
        <v>8.5</v>
      </c>
      <c r="HV77" s="11">
        <v>4</v>
      </c>
      <c r="HW77" s="11">
        <v>4</v>
      </c>
      <c r="HX77" s="11">
        <v>1</v>
      </c>
      <c r="HY77" s="11">
        <v>4.5</v>
      </c>
      <c r="HZ77" s="11">
        <v>2.5</v>
      </c>
      <c r="IA77" s="11">
        <v>4.5</v>
      </c>
      <c r="IB77" s="11">
        <v>5</v>
      </c>
      <c r="IC77" s="11">
        <v>4.5</v>
      </c>
      <c r="ID77" s="11">
        <v>3.5</v>
      </c>
      <c r="IE77" s="11">
        <v>3</v>
      </c>
      <c r="IF77" s="11">
        <v>6</v>
      </c>
      <c r="IG77" s="63">
        <v>11.5</v>
      </c>
      <c r="IH77" s="63">
        <v>16</v>
      </c>
      <c r="II77" s="61">
        <v>5</v>
      </c>
      <c r="IJ77" s="61">
        <v>4</v>
      </c>
      <c r="IK77" s="61">
        <v>9</v>
      </c>
      <c r="IL77" s="61">
        <v>14</v>
      </c>
      <c r="IM77" s="61">
        <v>2</v>
      </c>
      <c r="IN77" s="61">
        <v>6.5</v>
      </c>
      <c r="IO77" s="61">
        <v>3</v>
      </c>
      <c r="IP77" s="61">
        <v>2</v>
      </c>
      <c r="IQ77" s="61">
        <v>7</v>
      </c>
      <c r="IR77" s="348">
        <f>AVERAGE([1]CongestionIndex!$C$179:$D$179)</f>
        <v>3.5</v>
      </c>
      <c r="IS77" s="61">
        <v>0</v>
      </c>
      <c r="IT77" s="61">
        <v>0</v>
      </c>
      <c r="IU77" s="61">
        <v>0</v>
      </c>
      <c r="IV77" s="61">
        <v>1.5</v>
      </c>
      <c r="IW77" s="61">
        <v>2</v>
      </c>
      <c r="IX77" s="61">
        <v>1</v>
      </c>
      <c r="IY77" s="61">
        <v>4</v>
      </c>
      <c r="IZ77" s="61">
        <v>2.5</v>
      </c>
      <c r="JA77" s="61">
        <v>7</v>
      </c>
      <c r="JB77" s="61">
        <v>7</v>
      </c>
      <c r="JC77" s="61">
        <v>6.5</v>
      </c>
      <c r="JD77" s="61">
        <v>1.5</v>
      </c>
      <c r="JE77" s="61">
        <v>3.5</v>
      </c>
      <c r="JF77" s="61">
        <v>4</v>
      </c>
      <c r="JG77" s="61">
        <v>0</v>
      </c>
      <c r="JH77" s="61">
        <v>4</v>
      </c>
      <c r="JI77" s="61">
        <v>1</v>
      </c>
      <c r="JJ77" s="61">
        <v>8</v>
      </c>
      <c r="JK77" s="61">
        <v>0</v>
      </c>
      <c r="JL77" s="61">
        <v>0</v>
      </c>
      <c r="JM77" s="61">
        <v>0</v>
      </c>
      <c r="JN77" s="61">
        <v>0</v>
      </c>
      <c r="JO77" s="61">
        <v>0</v>
      </c>
      <c r="JP77" s="61">
        <v>0</v>
      </c>
      <c r="JQ77" s="61">
        <f>AVERAGE(CongestionIndex!$C$179:$D$179)</f>
        <v>1</v>
      </c>
    </row>
    <row r="78" spans="1:277" s="61" customFormat="1" ht="13.5">
      <c r="A78" s="60" t="s">
        <v>127</v>
      </c>
      <c r="B78" s="11">
        <v>0</v>
      </c>
      <c r="C78" s="11">
        <v>0</v>
      </c>
      <c r="D78" s="11">
        <v>0</v>
      </c>
      <c r="E78" s="11">
        <v>0</v>
      </c>
      <c r="F78" s="11">
        <v>0</v>
      </c>
      <c r="G78" s="11">
        <v>0</v>
      </c>
      <c r="H78" s="11">
        <v>0</v>
      </c>
      <c r="I78" s="11">
        <v>0</v>
      </c>
      <c r="J78" s="11">
        <v>0</v>
      </c>
      <c r="K78" s="11">
        <v>0</v>
      </c>
      <c r="L78" s="11">
        <v>0</v>
      </c>
      <c r="M78" s="11">
        <v>0</v>
      </c>
      <c r="N78" s="11">
        <v>0</v>
      </c>
      <c r="O78" s="11">
        <v>0</v>
      </c>
      <c r="P78" s="11">
        <v>0</v>
      </c>
      <c r="Q78" s="11">
        <v>0</v>
      </c>
      <c r="R78" s="11">
        <v>0</v>
      </c>
      <c r="S78" s="11">
        <v>0</v>
      </c>
      <c r="T78" s="11">
        <v>0</v>
      </c>
      <c r="U78" s="11">
        <v>0</v>
      </c>
      <c r="V78" s="11">
        <v>0</v>
      </c>
      <c r="W78" s="11">
        <v>0</v>
      </c>
      <c r="X78" s="11">
        <v>0</v>
      </c>
      <c r="Y78" s="11">
        <v>0</v>
      </c>
      <c r="Z78" s="11">
        <v>0</v>
      </c>
      <c r="AA78" s="11">
        <v>0</v>
      </c>
      <c r="AB78" s="11">
        <v>0</v>
      </c>
      <c r="AC78" s="11">
        <v>0</v>
      </c>
      <c r="AD78" s="11">
        <v>0</v>
      </c>
      <c r="AE78" s="11">
        <v>0</v>
      </c>
      <c r="AF78" s="11">
        <v>0</v>
      </c>
      <c r="AG78" s="11">
        <v>0</v>
      </c>
      <c r="AH78" s="11">
        <v>0</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s="11">
        <v>0</v>
      </c>
      <c r="BY78" s="11">
        <v>0</v>
      </c>
      <c r="BZ78" s="11">
        <v>0</v>
      </c>
      <c r="CA78" s="11">
        <v>0</v>
      </c>
      <c r="CB78" s="11">
        <v>0</v>
      </c>
      <c r="CC78" s="11">
        <v>0</v>
      </c>
      <c r="CD78" s="11">
        <v>0</v>
      </c>
      <c r="CE78" s="11">
        <v>0</v>
      </c>
      <c r="CF78" s="11">
        <v>0</v>
      </c>
      <c r="CG78" s="11">
        <v>0</v>
      </c>
      <c r="CH78" s="11">
        <v>0</v>
      </c>
      <c r="CI78" s="11">
        <v>0</v>
      </c>
      <c r="CJ78" s="11">
        <v>0</v>
      </c>
      <c r="CK78" s="11">
        <v>0</v>
      </c>
      <c r="CL78" s="11">
        <v>0</v>
      </c>
      <c r="CM78" s="11">
        <v>0</v>
      </c>
      <c r="CN78" s="11">
        <v>0</v>
      </c>
      <c r="CO78" s="11">
        <v>0</v>
      </c>
      <c r="CP78" s="11">
        <v>0</v>
      </c>
      <c r="CQ78" s="11">
        <v>0</v>
      </c>
      <c r="CR78" s="11">
        <v>0</v>
      </c>
      <c r="CS78" s="11">
        <v>0</v>
      </c>
      <c r="CT78" s="11">
        <v>0</v>
      </c>
      <c r="CU78" s="11">
        <v>0</v>
      </c>
      <c r="CV78" s="11">
        <v>0</v>
      </c>
      <c r="CW78" s="11">
        <v>0</v>
      </c>
      <c r="CX78" s="11">
        <v>0</v>
      </c>
      <c r="CY78" s="11">
        <v>0</v>
      </c>
      <c r="CZ78" s="11">
        <v>0</v>
      </c>
      <c r="DA78" s="11">
        <v>0</v>
      </c>
      <c r="DB78" s="11">
        <v>0</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0</v>
      </c>
      <c r="DS78" s="11">
        <v>0</v>
      </c>
      <c r="DT78" s="11">
        <v>0</v>
      </c>
      <c r="DU78" s="11">
        <v>0</v>
      </c>
      <c r="DV78" s="11">
        <v>0</v>
      </c>
      <c r="DW78" s="11">
        <v>0</v>
      </c>
      <c r="DX78" s="11">
        <v>0</v>
      </c>
      <c r="DY78" s="11">
        <v>0</v>
      </c>
      <c r="DZ78" s="11">
        <v>0</v>
      </c>
      <c r="EA78" s="11">
        <v>0</v>
      </c>
      <c r="EB78" s="11">
        <v>0</v>
      </c>
      <c r="EC78" s="11">
        <v>0</v>
      </c>
      <c r="ED78" s="11">
        <v>0</v>
      </c>
      <c r="EE78" s="11">
        <v>0</v>
      </c>
      <c r="EF78" s="11">
        <v>0</v>
      </c>
      <c r="EG78" s="11">
        <v>0</v>
      </c>
      <c r="EH78" s="11">
        <v>0</v>
      </c>
      <c r="EI78" s="11">
        <v>0</v>
      </c>
      <c r="EJ78" s="11">
        <v>0</v>
      </c>
      <c r="EK78" s="11">
        <v>0</v>
      </c>
      <c r="EL78" s="11">
        <v>0</v>
      </c>
      <c r="EM78" s="11">
        <v>0</v>
      </c>
      <c r="EN78" s="11">
        <v>0</v>
      </c>
      <c r="EO78" s="11">
        <v>0</v>
      </c>
      <c r="EP78" s="11">
        <v>0</v>
      </c>
      <c r="EQ78" s="11">
        <v>0</v>
      </c>
      <c r="ER78" s="11">
        <v>0</v>
      </c>
      <c r="ES78" s="11">
        <v>0</v>
      </c>
      <c r="ET78" s="11">
        <v>0</v>
      </c>
      <c r="EU78" s="11">
        <v>0</v>
      </c>
      <c r="EV78" s="11">
        <v>0</v>
      </c>
      <c r="EW78" s="11">
        <v>0</v>
      </c>
      <c r="EX78" s="11">
        <v>0</v>
      </c>
      <c r="EY78" s="11">
        <v>0</v>
      </c>
      <c r="EZ78" s="11">
        <v>0</v>
      </c>
      <c r="FA78" s="11">
        <v>0</v>
      </c>
      <c r="FB78" s="11">
        <v>0</v>
      </c>
      <c r="FC78" s="11">
        <v>0</v>
      </c>
      <c r="FD78" s="11">
        <v>0</v>
      </c>
      <c r="FE78" s="11">
        <v>0</v>
      </c>
      <c r="FF78" s="11">
        <v>0</v>
      </c>
      <c r="FG78" s="11">
        <v>0</v>
      </c>
      <c r="FH78" s="11">
        <v>0</v>
      </c>
      <c r="FI78" s="11">
        <v>0</v>
      </c>
      <c r="FJ78" s="11">
        <v>0</v>
      </c>
      <c r="FK78" s="11">
        <v>0</v>
      </c>
      <c r="FL78" s="11">
        <v>0</v>
      </c>
      <c r="FM78" s="11">
        <v>0</v>
      </c>
      <c r="FN78" s="11">
        <v>0</v>
      </c>
      <c r="FO78" s="11">
        <v>0</v>
      </c>
      <c r="FP78" s="11">
        <v>0</v>
      </c>
      <c r="FQ78" s="11">
        <v>0</v>
      </c>
      <c r="FR78" s="11">
        <v>0</v>
      </c>
      <c r="FS78" s="11">
        <v>0</v>
      </c>
      <c r="FT78" s="11">
        <v>0</v>
      </c>
      <c r="FU78" s="11">
        <v>0</v>
      </c>
      <c r="FV78" s="11">
        <v>0</v>
      </c>
      <c r="FW78" s="11">
        <v>0</v>
      </c>
      <c r="FX78" s="11">
        <v>0</v>
      </c>
      <c r="FY78" s="11">
        <v>0</v>
      </c>
      <c r="FZ78" s="11">
        <v>0</v>
      </c>
      <c r="GA78" s="11">
        <v>0</v>
      </c>
      <c r="GB78" s="11">
        <v>0</v>
      </c>
      <c r="GC78" s="11">
        <v>0</v>
      </c>
      <c r="GD78" s="11">
        <v>0</v>
      </c>
      <c r="GE78" s="11">
        <v>0</v>
      </c>
      <c r="GF78" s="11">
        <v>0</v>
      </c>
      <c r="GG78" s="11">
        <v>0</v>
      </c>
      <c r="GH78" s="11">
        <v>0</v>
      </c>
      <c r="GI78" s="11">
        <v>0</v>
      </c>
      <c r="GJ78" s="11">
        <v>0</v>
      </c>
      <c r="GK78" s="11">
        <v>0</v>
      </c>
      <c r="GL78" s="11">
        <v>0</v>
      </c>
      <c r="GM78" s="11">
        <v>0</v>
      </c>
      <c r="GN78" s="11">
        <v>0</v>
      </c>
      <c r="GO78" s="11">
        <v>0</v>
      </c>
      <c r="GP78" s="11">
        <v>0</v>
      </c>
      <c r="GQ78" s="11">
        <v>0</v>
      </c>
      <c r="GR78" s="11">
        <v>0</v>
      </c>
      <c r="GS78" s="11">
        <v>0</v>
      </c>
      <c r="GT78" s="11">
        <v>0</v>
      </c>
      <c r="GU78" s="11">
        <v>0</v>
      </c>
      <c r="GV78" s="11">
        <v>0</v>
      </c>
      <c r="GW78" s="11">
        <v>0</v>
      </c>
      <c r="GX78" s="11">
        <v>0</v>
      </c>
      <c r="GY78" s="11">
        <v>0</v>
      </c>
      <c r="GZ78" s="11">
        <v>0</v>
      </c>
      <c r="HA78" s="11">
        <v>0</v>
      </c>
      <c r="HB78" s="11">
        <v>0</v>
      </c>
      <c r="HC78" s="11">
        <v>0</v>
      </c>
      <c r="HD78" s="11">
        <v>0</v>
      </c>
      <c r="HE78" s="11">
        <v>0</v>
      </c>
      <c r="HF78" s="11">
        <v>0</v>
      </c>
      <c r="HG78" s="11">
        <v>0</v>
      </c>
      <c r="HH78" s="11">
        <v>0</v>
      </c>
      <c r="HI78" s="11">
        <v>0</v>
      </c>
      <c r="HJ78" s="11">
        <v>0</v>
      </c>
      <c r="HK78" s="11">
        <v>0</v>
      </c>
      <c r="HL78" s="11">
        <v>0</v>
      </c>
      <c r="HM78" s="11">
        <v>0</v>
      </c>
      <c r="HN78" s="11">
        <v>0</v>
      </c>
      <c r="HO78" s="11">
        <v>0</v>
      </c>
      <c r="HP78" s="11">
        <v>0</v>
      </c>
      <c r="HQ78" s="11">
        <v>0</v>
      </c>
      <c r="HR78" s="11">
        <v>0</v>
      </c>
      <c r="HS78" s="11">
        <v>0</v>
      </c>
      <c r="HT78" s="11">
        <v>0</v>
      </c>
      <c r="HU78" s="11">
        <v>0</v>
      </c>
      <c r="HV78" s="11">
        <v>0</v>
      </c>
      <c r="HW78" s="11">
        <v>0</v>
      </c>
      <c r="HX78" s="11">
        <v>0</v>
      </c>
      <c r="HY78" s="11">
        <v>0</v>
      </c>
      <c r="HZ78" s="11">
        <v>0</v>
      </c>
      <c r="IA78" s="11">
        <v>0</v>
      </c>
      <c r="IB78" s="11">
        <v>0</v>
      </c>
      <c r="IC78" s="11">
        <v>0</v>
      </c>
      <c r="ID78" s="11">
        <v>0</v>
      </c>
      <c r="IE78" s="11">
        <v>0</v>
      </c>
      <c r="IF78" s="11">
        <v>3</v>
      </c>
      <c r="IG78" s="63">
        <v>6</v>
      </c>
      <c r="IH78" s="63">
        <v>6</v>
      </c>
      <c r="II78" s="61">
        <v>6</v>
      </c>
      <c r="IJ78" s="61">
        <v>6</v>
      </c>
      <c r="IK78" s="61">
        <v>6</v>
      </c>
      <c r="IL78" s="61">
        <v>0</v>
      </c>
      <c r="IM78" s="61">
        <v>0</v>
      </c>
      <c r="IN78" s="61">
        <v>0</v>
      </c>
      <c r="IO78" s="61">
        <v>0</v>
      </c>
      <c r="IP78" s="61">
        <v>0</v>
      </c>
      <c r="IQ78" s="61">
        <v>0</v>
      </c>
      <c r="IR78" s="348">
        <f>AVERAGE([1]CongestionIndex!$C$180:$D$180)</f>
        <v>0</v>
      </c>
      <c r="IS78" s="61">
        <v>0</v>
      </c>
      <c r="IT78" s="61">
        <v>0</v>
      </c>
      <c r="IU78" s="61">
        <v>0</v>
      </c>
      <c r="IV78" s="61">
        <v>0</v>
      </c>
      <c r="IW78" s="61">
        <v>0</v>
      </c>
      <c r="IX78" s="61">
        <v>0</v>
      </c>
      <c r="IY78" s="61">
        <v>5</v>
      </c>
      <c r="IZ78" s="61">
        <v>0</v>
      </c>
      <c r="JA78" s="61">
        <v>0</v>
      </c>
      <c r="JB78" s="61">
        <v>0</v>
      </c>
      <c r="JC78" s="61">
        <v>0</v>
      </c>
      <c r="JD78" s="61">
        <v>0</v>
      </c>
      <c r="JE78" s="61">
        <v>0</v>
      </c>
      <c r="JF78" s="61">
        <v>0</v>
      </c>
      <c r="JG78" s="61">
        <v>0</v>
      </c>
      <c r="JH78" s="61">
        <v>0</v>
      </c>
      <c r="JI78" s="61">
        <v>0</v>
      </c>
      <c r="JJ78" s="61">
        <v>0</v>
      </c>
      <c r="JK78" s="61">
        <v>0</v>
      </c>
      <c r="JL78" s="61">
        <v>0</v>
      </c>
      <c r="JM78" s="61">
        <v>0</v>
      </c>
      <c r="JN78" s="61">
        <v>0</v>
      </c>
      <c r="JO78" s="61">
        <v>0</v>
      </c>
      <c r="JP78" s="61">
        <v>0</v>
      </c>
      <c r="JQ78" s="61">
        <f>AVERAGE(CongestionIndex!$C$180:$D$180)</f>
        <v>0</v>
      </c>
    </row>
    <row r="79" spans="1:277" s="61" customFormat="1" ht="13.5">
      <c r="A79" s="60" t="s">
        <v>128</v>
      </c>
      <c r="B79" s="11">
        <v>0</v>
      </c>
      <c r="C79" s="11">
        <v>0</v>
      </c>
      <c r="D79" s="11">
        <v>0</v>
      </c>
      <c r="E79" s="11">
        <v>0</v>
      </c>
      <c r="F79" s="11">
        <v>0</v>
      </c>
      <c r="G79" s="11">
        <v>0</v>
      </c>
      <c r="H79" s="11">
        <v>0</v>
      </c>
      <c r="I79" s="11">
        <v>0</v>
      </c>
      <c r="J79" s="11">
        <v>0</v>
      </c>
      <c r="K79" s="11">
        <v>0</v>
      </c>
      <c r="L79" s="11">
        <v>0</v>
      </c>
      <c r="M79" s="11">
        <v>0</v>
      </c>
      <c r="N79" s="11">
        <v>0</v>
      </c>
      <c r="O79" s="11">
        <v>0</v>
      </c>
      <c r="P79" s="11">
        <v>0</v>
      </c>
      <c r="Q79" s="11">
        <v>0</v>
      </c>
      <c r="R79" s="11">
        <v>0</v>
      </c>
      <c r="S79" s="11">
        <v>0</v>
      </c>
      <c r="T79" s="11">
        <v>0</v>
      </c>
      <c r="U79" s="11">
        <v>0</v>
      </c>
      <c r="V79" s="11">
        <v>0</v>
      </c>
      <c r="W79" s="11">
        <v>0</v>
      </c>
      <c r="X79" s="11">
        <v>0</v>
      </c>
      <c r="Y79" s="11">
        <v>0</v>
      </c>
      <c r="Z79" s="11">
        <v>0</v>
      </c>
      <c r="AA79" s="11">
        <v>0</v>
      </c>
      <c r="AB79" s="11">
        <v>0</v>
      </c>
      <c r="AC79" s="11">
        <v>0</v>
      </c>
      <c r="AD79" s="11">
        <v>0</v>
      </c>
      <c r="AE79" s="11">
        <v>0</v>
      </c>
      <c r="AF79" s="11">
        <v>0</v>
      </c>
      <c r="AG79" s="11">
        <v>0</v>
      </c>
      <c r="AH79" s="11">
        <v>0</v>
      </c>
      <c r="AI79" s="11">
        <v>0</v>
      </c>
      <c r="AJ79" s="11">
        <v>0</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s="11">
        <v>0</v>
      </c>
      <c r="BY79" s="11">
        <v>0</v>
      </c>
      <c r="BZ79" s="11">
        <v>0</v>
      </c>
      <c r="CA79" s="11">
        <v>0</v>
      </c>
      <c r="CB79" s="11">
        <v>0</v>
      </c>
      <c r="CC79" s="11">
        <v>0</v>
      </c>
      <c r="CD79" s="11">
        <v>0</v>
      </c>
      <c r="CE79" s="11">
        <v>0</v>
      </c>
      <c r="CF79" s="11">
        <v>0</v>
      </c>
      <c r="CG79" s="11">
        <v>0</v>
      </c>
      <c r="CH79" s="11">
        <v>0</v>
      </c>
      <c r="CI79" s="11">
        <v>0</v>
      </c>
      <c r="CJ79" s="11">
        <v>0</v>
      </c>
      <c r="CK79" s="11">
        <v>0</v>
      </c>
      <c r="CL79" s="11">
        <v>0</v>
      </c>
      <c r="CM79" s="11">
        <v>0</v>
      </c>
      <c r="CN79" s="11">
        <v>0</v>
      </c>
      <c r="CO79" s="11">
        <v>0</v>
      </c>
      <c r="CP79" s="11">
        <v>0</v>
      </c>
      <c r="CQ79" s="11">
        <v>0</v>
      </c>
      <c r="CR79" s="11">
        <v>0</v>
      </c>
      <c r="CS79" s="11">
        <v>0</v>
      </c>
      <c r="CT79" s="11">
        <v>0</v>
      </c>
      <c r="CU79" s="11">
        <v>0</v>
      </c>
      <c r="CV79" s="11">
        <v>0</v>
      </c>
      <c r="CW79" s="11">
        <v>0</v>
      </c>
      <c r="CX79" s="11">
        <v>0</v>
      </c>
      <c r="CY79" s="11">
        <v>0</v>
      </c>
      <c r="CZ79" s="11">
        <v>0</v>
      </c>
      <c r="DA79" s="11">
        <v>0</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v>0</v>
      </c>
      <c r="DT79" s="11">
        <v>0</v>
      </c>
      <c r="DU79" s="11">
        <v>0</v>
      </c>
      <c r="DV79" s="11">
        <v>0</v>
      </c>
      <c r="DW79" s="11">
        <v>0</v>
      </c>
      <c r="DX79" s="11">
        <v>0</v>
      </c>
      <c r="DY79" s="11">
        <v>0</v>
      </c>
      <c r="DZ79" s="11">
        <v>0</v>
      </c>
      <c r="EA79" s="11">
        <v>0</v>
      </c>
      <c r="EB79" s="11">
        <v>0</v>
      </c>
      <c r="EC79" s="11">
        <v>0</v>
      </c>
      <c r="ED79" s="11">
        <v>0</v>
      </c>
      <c r="EE79" s="11">
        <v>0</v>
      </c>
      <c r="EF79" s="11">
        <v>0</v>
      </c>
      <c r="EG79" s="11">
        <v>0</v>
      </c>
      <c r="EH79" s="11">
        <v>0</v>
      </c>
      <c r="EI79" s="11">
        <v>0</v>
      </c>
      <c r="EJ79" s="11">
        <v>0</v>
      </c>
      <c r="EK79" s="11">
        <v>0</v>
      </c>
      <c r="EL79" s="11">
        <v>0</v>
      </c>
      <c r="EM79" s="11">
        <v>0</v>
      </c>
      <c r="EN79" s="11">
        <v>0</v>
      </c>
      <c r="EO79" s="11">
        <v>0</v>
      </c>
      <c r="EP79" s="11">
        <v>0</v>
      </c>
      <c r="EQ79" s="11">
        <v>0</v>
      </c>
      <c r="ER79" s="11">
        <v>0</v>
      </c>
      <c r="ES79" s="11">
        <v>0</v>
      </c>
      <c r="ET79" s="11">
        <v>0</v>
      </c>
      <c r="EU79" s="11">
        <v>0</v>
      </c>
      <c r="EV79" s="11">
        <v>0</v>
      </c>
      <c r="EW79" s="11">
        <v>0</v>
      </c>
      <c r="EX79" s="11">
        <v>0</v>
      </c>
      <c r="EY79" s="11">
        <v>0</v>
      </c>
      <c r="EZ79" s="11">
        <v>0</v>
      </c>
      <c r="FA79" s="11">
        <v>0</v>
      </c>
      <c r="FB79" s="11">
        <v>0</v>
      </c>
      <c r="FC79" s="11">
        <v>0</v>
      </c>
      <c r="FD79" s="11">
        <v>0</v>
      </c>
      <c r="FE79" s="11">
        <v>0</v>
      </c>
      <c r="FF79" s="11">
        <v>0</v>
      </c>
      <c r="FG79" s="11">
        <v>0</v>
      </c>
      <c r="FH79" s="11">
        <v>0</v>
      </c>
      <c r="FI79" s="11">
        <v>0</v>
      </c>
      <c r="FJ79" s="11">
        <v>0</v>
      </c>
      <c r="FK79" s="11">
        <v>0</v>
      </c>
      <c r="FL79" s="11">
        <v>0</v>
      </c>
      <c r="FM79" s="11">
        <v>0</v>
      </c>
      <c r="FN79" s="11">
        <v>0</v>
      </c>
      <c r="FO79" s="11">
        <v>0</v>
      </c>
      <c r="FP79" s="11">
        <v>0</v>
      </c>
      <c r="FQ79" s="11">
        <v>0</v>
      </c>
      <c r="FR79" s="11">
        <v>0</v>
      </c>
      <c r="FS79" s="11">
        <v>0</v>
      </c>
      <c r="FT79" s="11">
        <v>0</v>
      </c>
      <c r="FU79" s="11">
        <v>0</v>
      </c>
      <c r="FV79" s="11">
        <v>0</v>
      </c>
      <c r="FW79" s="11">
        <v>0</v>
      </c>
      <c r="FX79" s="11">
        <v>0</v>
      </c>
      <c r="FY79" s="11">
        <v>0</v>
      </c>
      <c r="FZ79" s="11">
        <v>0</v>
      </c>
      <c r="GA79" s="11">
        <v>0</v>
      </c>
      <c r="GB79" s="11">
        <v>0</v>
      </c>
      <c r="GC79" s="11">
        <v>0</v>
      </c>
      <c r="GD79" s="11">
        <v>0</v>
      </c>
      <c r="GE79" s="11">
        <v>0</v>
      </c>
      <c r="GF79" s="11">
        <v>0</v>
      </c>
      <c r="GG79" s="11">
        <v>0</v>
      </c>
      <c r="GH79" s="11">
        <v>0</v>
      </c>
      <c r="GI79" s="11">
        <v>0</v>
      </c>
      <c r="GJ79" s="11">
        <v>0</v>
      </c>
      <c r="GK79" s="11">
        <v>0</v>
      </c>
      <c r="GL79" s="11">
        <v>0</v>
      </c>
      <c r="GM79" s="11">
        <v>0</v>
      </c>
      <c r="GN79" s="11">
        <v>0</v>
      </c>
      <c r="GO79" s="11">
        <v>0</v>
      </c>
      <c r="GP79" s="11">
        <v>0</v>
      </c>
      <c r="GQ79" s="11">
        <v>0</v>
      </c>
      <c r="GR79" s="11">
        <v>0</v>
      </c>
      <c r="GS79" s="11">
        <v>0</v>
      </c>
      <c r="GT79" s="11">
        <v>0</v>
      </c>
      <c r="GU79" s="11">
        <v>0</v>
      </c>
      <c r="GV79" s="11">
        <v>0</v>
      </c>
      <c r="GW79" s="11">
        <v>0</v>
      </c>
      <c r="GX79" s="11">
        <v>0</v>
      </c>
      <c r="GY79" s="11">
        <v>0</v>
      </c>
      <c r="GZ79" s="11">
        <v>0</v>
      </c>
      <c r="HA79" s="11">
        <v>0</v>
      </c>
      <c r="HB79" s="11">
        <v>0</v>
      </c>
      <c r="HC79" s="11">
        <v>0</v>
      </c>
      <c r="HD79" s="11">
        <v>0</v>
      </c>
      <c r="HE79" s="11">
        <v>0</v>
      </c>
      <c r="HF79" s="11">
        <v>0</v>
      </c>
      <c r="HG79" s="11">
        <v>0</v>
      </c>
      <c r="HH79" s="11">
        <v>0</v>
      </c>
      <c r="HI79" s="11">
        <v>0</v>
      </c>
      <c r="HJ79" s="11">
        <v>0</v>
      </c>
      <c r="HK79" s="11">
        <v>0</v>
      </c>
      <c r="HL79" s="11">
        <v>0</v>
      </c>
      <c r="HM79" s="11">
        <v>0</v>
      </c>
      <c r="HN79" s="11">
        <v>0</v>
      </c>
      <c r="HO79" s="11">
        <v>0</v>
      </c>
      <c r="HP79" s="11">
        <v>0</v>
      </c>
      <c r="HQ79" s="11">
        <v>0</v>
      </c>
      <c r="HR79" s="11">
        <v>0</v>
      </c>
      <c r="HS79" s="11">
        <v>0</v>
      </c>
      <c r="HT79" s="11">
        <v>0</v>
      </c>
      <c r="HU79" s="11">
        <v>0</v>
      </c>
      <c r="HV79" s="11">
        <v>0</v>
      </c>
      <c r="HW79" s="11">
        <v>0</v>
      </c>
      <c r="HX79" s="11">
        <v>0</v>
      </c>
      <c r="HY79" s="11">
        <v>0</v>
      </c>
      <c r="HZ79" s="11">
        <v>0</v>
      </c>
      <c r="IA79" s="11">
        <v>0</v>
      </c>
      <c r="IB79" s="11">
        <v>0</v>
      </c>
      <c r="IC79" s="11">
        <v>0</v>
      </c>
      <c r="ID79" s="11">
        <v>0</v>
      </c>
      <c r="IE79" s="11">
        <v>0</v>
      </c>
      <c r="IF79" s="11">
        <v>0</v>
      </c>
      <c r="IG79" s="63">
        <v>0</v>
      </c>
      <c r="IH79" s="63">
        <v>0</v>
      </c>
      <c r="II79" s="61">
        <v>0</v>
      </c>
      <c r="IJ79" s="61">
        <v>6</v>
      </c>
      <c r="IK79" s="61">
        <v>6</v>
      </c>
      <c r="IL79" s="61">
        <v>0</v>
      </c>
      <c r="IM79" s="61">
        <v>0</v>
      </c>
      <c r="IN79" s="61">
        <v>0</v>
      </c>
      <c r="IO79" s="61">
        <v>0</v>
      </c>
      <c r="IP79" s="61">
        <v>0</v>
      </c>
      <c r="IQ79" s="61">
        <v>0</v>
      </c>
      <c r="IR79" s="348">
        <f>AVERAGE([1]CongestionIndex!$C$181:$D$181)</f>
        <v>0</v>
      </c>
      <c r="IS79" s="61">
        <v>0</v>
      </c>
      <c r="IT79" s="61">
        <v>0</v>
      </c>
      <c r="IU79" s="61">
        <v>0</v>
      </c>
      <c r="IV79" s="61">
        <v>0</v>
      </c>
      <c r="IW79" s="61">
        <v>0</v>
      </c>
      <c r="IX79" s="61">
        <v>0</v>
      </c>
      <c r="IY79" s="61">
        <v>0</v>
      </c>
      <c r="IZ79" s="61">
        <v>0</v>
      </c>
      <c r="JA79" s="61">
        <v>0</v>
      </c>
      <c r="JB79" s="61">
        <v>0</v>
      </c>
      <c r="JC79" s="61">
        <v>0</v>
      </c>
      <c r="JD79" s="61">
        <v>0</v>
      </c>
      <c r="JE79" s="61">
        <v>0</v>
      </c>
      <c r="JF79" s="61">
        <v>0</v>
      </c>
      <c r="JG79" s="61">
        <v>0</v>
      </c>
      <c r="JH79" s="61">
        <v>0</v>
      </c>
      <c r="JI79" s="61">
        <v>0</v>
      </c>
      <c r="JJ79" s="61">
        <v>0</v>
      </c>
      <c r="JK79" s="61">
        <v>0</v>
      </c>
      <c r="JL79" s="61">
        <v>0</v>
      </c>
      <c r="JM79" s="61">
        <v>0</v>
      </c>
      <c r="JN79" s="61">
        <v>0</v>
      </c>
      <c r="JO79" s="61">
        <v>0</v>
      </c>
      <c r="JP79" s="61">
        <v>0</v>
      </c>
      <c r="JQ79" s="61">
        <f>AVERAGE(CongestionIndex!$C$181:$D$181)</f>
        <v>0</v>
      </c>
    </row>
    <row r="80" spans="1:277" s="61" customFormat="1" ht="13.5">
      <c r="A80" s="60" t="s">
        <v>129</v>
      </c>
      <c r="B80" s="11">
        <v>0.5</v>
      </c>
      <c r="C80" s="11">
        <v>0</v>
      </c>
      <c r="D80" s="11">
        <v>0.5</v>
      </c>
      <c r="E80" s="11">
        <v>0</v>
      </c>
      <c r="F80" s="11">
        <v>0</v>
      </c>
      <c r="G80" s="11">
        <v>0</v>
      </c>
      <c r="H80" s="11">
        <v>0</v>
      </c>
      <c r="I80" s="11">
        <v>0.5</v>
      </c>
      <c r="J80" s="11">
        <v>0.5</v>
      </c>
      <c r="K80" s="11">
        <v>0</v>
      </c>
      <c r="L80" s="11">
        <v>0</v>
      </c>
      <c r="M80" s="11">
        <v>0</v>
      </c>
      <c r="N80" s="11">
        <v>0</v>
      </c>
      <c r="O80" s="11">
        <v>6.5</v>
      </c>
      <c r="P80" s="11">
        <v>2.5</v>
      </c>
      <c r="Q80" s="11">
        <v>1.5</v>
      </c>
      <c r="R80" s="11">
        <v>2.5</v>
      </c>
      <c r="S80" s="11">
        <v>0</v>
      </c>
      <c r="T80" s="11">
        <v>1.5</v>
      </c>
      <c r="U80" s="11">
        <v>1.5</v>
      </c>
      <c r="V80" s="11">
        <v>2.5</v>
      </c>
      <c r="W80" s="11">
        <v>2</v>
      </c>
      <c r="X80" s="11">
        <v>1.5</v>
      </c>
      <c r="Y80" s="11">
        <v>2.5</v>
      </c>
      <c r="Z80" s="11">
        <v>3.5</v>
      </c>
      <c r="AA80" s="11">
        <v>2</v>
      </c>
      <c r="AB80" s="11">
        <v>2</v>
      </c>
      <c r="AC80" s="11">
        <v>2.5</v>
      </c>
      <c r="AD80" s="11">
        <v>3</v>
      </c>
      <c r="AE80" s="11">
        <v>3</v>
      </c>
      <c r="AF80" s="11">
        <v>2</v>
      </c>
      <c r="AG80" s="11">
        <v>3.5</v>
      </c>
      <c r="AH80" s="11">
        <v>9.5</v>
      </c>
      <c r="AI80" s="11">
        <v>11.5</v>
      </c>
      <c r="AJ80" s="11">
        <v>6.5</v>
      </c>
      <c r="AK80" s="11">
        <v>6.5</v>
      </c>
      <c r="AL80" s="11">
        <v>8.5</v>
      </c>
      <c r="AM80" s="11">
        <v>3.5</v>
      </c>
      <c r="AN80" s="11">
        <v>5.5</v>
      </c>
      <c r="AO80" s="11">
        <v>12</v>
      </c>
      <c r="AP80" s="11">
        <v>5.5</v>
      </c>
      <c r="AQ80" s="11">
        <v>3</v>
      </c>
      <c r="AR80" s="11">
        <v>13</v>
      </c>
      <c r="AS80" s="11">
        <v>8.5</v>
      </c>
      <c r="AT80" s="11">
        <v>5.5</v>
      </c>
      <c r="AU80" s="11">
        <v>5.5</v>
      </c>
      <c r="AV80" s="11">
        <v>3</v>
      </c>
      <c r="AW80" s="11">
        <v>4</v>
      </c>
      <c r="AX80" s="11">
        <v>4.5</v>
      </c>
      <c r="AY80" s="11">
        <v>1.5</v>
      </c>
      <c r="AZ80" s="11">
        <v>12</v>
      </c>
      <c r="BA80" s="11">
        <v>1.5</v>
      </c>
      <c r="BB80" s="11">
        <v>0</v>
      </c>
      <c r="BC80" s="11">
        <v>0</v>
      </c>
      <c r="BD80" s="11">
        <v>2.5</v>
      </c>
      <c r="BE80" s="11">
        <v>4.5</v>
      </c>
      <c r="BF80" s="11">
        <v>4.5</v>
      </c>
      <c r="BG80" s="11">
        <v>5.5</v>
      </c>
      <c r="BH80" s="11">
        <v>4</v>
      </c>
      <c r="BI80" s="11">
        <v>4.5</v>
      </c>
      <c r="BJ80" s="11">
        <v>6</v>
      </c>
      <c r="BK80" s="11">
        <v>5</v>
      </c>
      <c r="BL80" s="11">
        <v>4.5</v>
      </c>
      <c r="BM80" s="11">
        <v>4.5</v>
      </c>
      <c r="BN80" s="11">
        <v>5.5</v>
      </c>
      <c r="BO80" s="11">
        <v>4</v>
      </c>
      <c r="BP80" s="11">
        <v>5.5</v>
      </c>
      <c r="BQ80" s="11">
        <v>2.5</v>
      </c>
      <c r="BR80" s="11">
        <v>6</v>
      </c>
      <c r="BS80" s="11">
        <v>2.5</v>
      </c>
      <c r="BT80" s="11">
        <v>1</v>
      </c>
      <c r="BU80" s="11">
        <v>1</v>
      </c>
      <c r="BV80" s="11">
        <v>0</v>
      </c>
      <c r="BW80" s="11">
        <v>6.5</v>
      </c>
      <c r="BX80" s="11">
        <v>2.5</v>
      </c>
      <c r="BY80" s="11">
        <v>0.5</v>
      </c>
      <c r="BZ80" s="11">
        <v>1</v>
      </c>
      <c r="CA80" s="11">
        <v>2</v>
      </c>
      <c r="CB80" s="11">
        <v>3.5</v>
      </c>
      <c r="CC80" s="11">
        <v>2.5</v>
      </c>
      <c r="CD80" s="11">
        <v>0</v>
      </c>
      <c r="CE80" s="11">
        <v>1.5</v>
      </c>
      <c r="CF80" s="11">
        <v>0</v>
      </c>
      <c r="CG80" s="11">
        <v>5.5</v>
      </c>
      <c r="CH80" s="11">
        <v>4</v>
      </c>
      <c r="CI80" s="11">
        <v>10</v>
      </c>
      <c r="CJ80" s="11">
        <v>2</v>
      </c>
      <c r="CK80" s="11">
        <v>3</v>
      </c>
      <c r="CL80" s="11">
        <v>6.5</v>
      </c>
      <c r="CM80" s="11">
        <v>6.5</v>
      </c>
      <c r="CN80" s="11">
        <v>5</v>
      </c>
      <c r="CO80" s="11">
        <v>3</v>
      </c>
      <c r="CP80" s="11">
        <v>1.5</v>
      </c>
      <c r="CQ80" s="11">
        <v>5</v>
      </c>
      <c r="CR80" s="11">
        <v>5</v>
      </c>
      <c r="CS80" s="11">
        <v>0</v>
      </c>
      <c r="CT80" s="11">
        <v>0</v>
      </c>
      <c r="CU80" s="11">
        <v>6</v>
      </c>
      <c r="CV80" s="11">
        <v>3</v>
      </c>
      <c r="CW80" s="11">
        <v>2</v>
      </c>
      <c r="CX80" s="11">
        <v>0</v>
      </c>
      <c r="CY80" s="11">
        <v>1.5</v>
      </c>
      <c r="CZ80" s="11">
        <v>3.5</v>
      </c>
      <c r="DA80" s="11">
        <v>6.5</v>
      </c>
      <c r="DB80" s="11">
        <v>3.5</v>
      </c>
      <c r="DC80" s="11">
        <v>4.5</v>
      </c>
      <c r="DD80" s="11">
        <v>6.5</v>
      </c>
      <c r="DE80" s="11">
        <v>0</v>
      </c>
      <c r="DF80" s="11">
        <v>0</v>
      </c>
      <c r="DG80" s="11">
        <v>0</v>
      </c>
      <c r="DH80" s="11">
        <v>3.5</v>
      </c>
      <c r="DI80" s="11">
        <v>1.5</v>
      </c>
      <c r="DJ80" s="11">
        <v>3.5</v>
      </c>
      <c r="DK80" s="11">
        <v>2.5</v>
      </c>
      <c r="DL80" s="11">
        <v>2.5</v>
      </c>
      <c r="DM80" s="11">
        <v>4</v>
      </c>
      <c r="DN80" s="11">
        <v>9.5</v>
      </c>
      <c r="DO80" s="11">
        <v>9.5</v>
      </c>
      <c r="DP80" s="11">
        <v>0</v>
      </c>
      <c r="DQ80" s="11">
        <v>0</v>
      </c>
      <c r="DR80" s="11">
        <v>1</v>
      </c>
      <c r="DS80" s="11">
        <v>2</v>
      </c>
      <c r="DT80" s="11">
        <v>3</v>
      </c>
      <c r="DU80" s="11">
        <v>4</v>
      </c>
      <c r="DV80" s="11">
        <v>4.5</v>
      </c>
      <c r="DW80" s="11">
        <v>4.5</v>
      </c>
      <c r="DX80" s="11">
        <v>5</v>
      </c>
      <c r="DY80" s="11">
        <v>5</v>
      </c>
      <c r="DZ80" s="11">
        <v>5.5</v>
      </c>
      <c r="EA80" s="11">
        <v>2</v>
      </c>
      <c r="EB80" s="11">
        <v>2.5</v>
      </c>
      <c r="EC80" s="11">
        <v>3.5</v>
      </c>
      <c r="ED80" s="11">
        <v>3.5</v>
      </c>
      <c r="EE80" s="11">
        <v>4</v>
      </c>
      <c r="EF80" s="11">
        <v>9</v>
      </c>
      <c r="EG80" s="11">
        <v>5.5</v>
      </c>
      <c r="EH80" s="11">
        <v>5.5</v>
      </c>
      <c r="EI80" s="11">
        <v>4.5</v>
      </c>
      <c r="EJ80" s="11">
        <v>4.5</v>
      </c>
      <c r="EK80" s="11">
        <v>5</v>
      </c>
      <c r="EL80" s="11">
        <v>5</v>
      </c>
      <c r="EM80" s="11">
        <v>5</v>
      </c>
      <c r="EN80" s="11">
        <v>5.5</v>
      </c>
      <c r="EO80" s="11">
        <v>5</v>
      </c>
      <c r="EP80" s="11">
        <v>5</v>
      </c>
      <c r="EQ80" s="11">
        <v>5.5</v>
      </c>
      <c r="ER80" s="11">
        <v>3.5</v>
      </c>
      <c r="ES80" s="11">
        <v>3.5</v>
      </c>
      <c r="ET80" s="11">
        <v>3</v>
      </c>
      <c r="EU80" s="11">
        <v>3.5</v>
      </c>
      <c r="EV80" s="11">
        <v>4</v>
      </c>
      <c r="EW80" s="11">
        <v>4</v>
      </c>
      <c r="EX80" s="11">
        <v>5</v>
      </c>
      <c r="EY80" s="11">
        <v>6</v>
      </c>
      <c r="EZ80" s="11">
        <v>6</v>
      </c>
      <c r="FA80" s="11">
        <v>8</v>
      </c>
      <c r="FB80" s="11">
        <v>8</v>
      </c>
      <c r="FC80" s="11">
        <v>8</v>
      </c>
      <c r="FD80" s="11">
        <v>8</v>
      </c>
      <c r="FE80" s="11">
        <v>0</v>
      </c>
      <c r="FF80" s="11">
        <v>0</v>
      </c>
      <c r="FG80" s="11">
        <v>0</v>
      </c>
      <c r="FH80" s="11">
        <v>1.5</v>
      </c>
      <c r="FI80" s="11">
        <v>2.5</v>
      </c>
      <c r="FJ80" s="11">
        <v>2.5</v>
      </c>
      <c r="FK80" s="11">
        <v>3.5</v>
      </c>
      <c r="FL80" s="11">
        <v>3.5</v>
      </c>
      <c r="FM80" s="11">
        <v>1.5</v>
      </c>
      <c r="FN80" s="11">
        <v>1.5</v>
      </c>
      <c r="FO80" s="11">
        <v>5</v>
      </c>
      <c r="FP80" s="11">
        <v>5</v>
      </c>
      <c r="FQ80" s="11">
        <v>0.5</v>
      </c>
      <c r="FR80" s="11">
        <v>1</v>
      </c>
      <c r="FS80" s="11">
        <v>1.5</v>
      </c>
      <c r="FT80" s="11">
        <v>2.5</v>
      </c>
      <c r="FU80" s="11">
        <v>3.5</v>
      </c>
      <c r="FV80" s="11">
        <v>3</v>
      </c>
      <c r="FW80" s="11">
        <v>3</v>
      </c>
      <c r="FX80" s="11">
        <v>3.5</v>
      </c>
      <c r="FY80" s="11">
        <v>4</v>
      </c>
      <c r="FZ80" s="11">
        <v>3</v>
      </c>
      <c r="GA80" s="11">
        <v>4</v>
      </c>
      <c r="GB80" s="11">
        <v>4.5</v>
      </c>
      <c r="GC80" s="11">
        <v>3.5</v>
      </c>
      <c r="GD80" s="11">
        <v>5</v>
      </c>
      <c r="GE80" s="11">
        <v>5</v>
      </c>
      <c r="GF80" s="11">
        <v>6</v>
      </c>
      <c r="GG80" s="11">
        <v>6</v>
      </c>
      <c r="GH80" s="11">
        <v>4</v>
      </c>
      <c r="GI80" s="11">
        <v>5</v>
      </c>
      <c r="GJ80" s="11">
        <v>4.5</v>
      </c>
      <c r="GK80" s="11">
        <v>4.5</v>
      </c>
      <c r="GL80" s="11">
        <v>5</v>
      </c>
      <c r="GM80" s="11">
        <v>4</v>
      </c>
      <c r="GN80" s="11">
        <v>4.5</v>
      </c>
      <c r="GO80" s="11">
        <v>5</v>
      </c>
      <c r="GP80" s="11">
        <v>5.5</v>
      </c>
      <c r="GQ80" s="11">
        <v>6.5</v>
      </c>
      <c r="GR80" s="11">
        <v>7</v>
      </c>
      <c r="GS80" s="11">
        <v>6.5</v>
      </c>
      <c r="GT80" s="11">
        <v>0.5</v>
      </c>
      <c r="GU80" s="11">
        <v>0.5</v>
      </c>
      <c r="GV80" s="11">
        <v>7.5</v>
      </c>
      <c r="GW80" s="11">
        <v>7.5</v>
      </c>
      <c r="GX80" s="11">
        <v>7.5</v>
      </c>
      <c r="GY80" s="11">
        <v>7.5</v>
      </c>
      <c r="GZ80" s="11">
        <v>4</v>
      </c>
      <c r="HA80" s="11">
        <v>8</v>
      </c>
      <c r="HB80" s="11">
        <v>7.5</v>
      </c>
      <c r="HC80" s="11">
        <v>6</v>
      </c>
      <c r="HD80" s="11">
        <v>6</v>
      </c>
      <c r="HE80" s="11">
        <v>6</v>
      </c>
      <c r="HF80" s="11">
        <v>7</v>
      </c>
      <c r="HG80" s="11">
        <v>5.5</v>
      </c>
      <c r="HH80" s="11">
        <v>5</v>
      </c>
      <c r="HI80" s="11">
        <v>5</v>
      </c>
      <c r="HJ80" s="11">
        <v>5.5</v>
      </c>
      <c r="HK80" s="11">
        <v>5.5</v>
      </c>
      <c r="HL80" s="11">
        <v>7</v>
      </c>
      <c r="HM80" s="11">
        <v>6</v>
      </c>
      <c r="HN80" s="11">
        <v>3</v>
      </c>
      <c r="HO80" s="11">
        <v>4</v>
      </c>
      <c r="HP80" s="11">
        <v>4</v>
      </c>
      <c r="HQ80" s="11">
        <v>2.5</v>
      </c>
      <c r="HR80" s="11">
        <v>2</v>
      </c>
      <c r="HS80" s="11">
        <v>4</v>
      </c>
      <c r="HT80" s="11">
        <v>3.5</v>
      </c>
      <c r="HU80" s="11">
        <v>2</v>
      </c>
      <c r="HV80" s="11">
        <v>3</v>
      </c>
      <c r="HW80" s="11">
        <v>2.5</v>
      </c>
      <c r="HX80" s="11">
        <v>4.5</v>
      </c>
      <c r="HY80" s="11">
        <v>1.5</v>
      </c>
      <c r="HZ80" s="11">
        <v>1.5</v>
      </c>
      <c r="IA80" s="11">
        <v>1.5</v>
      </c>
      <c r="IB80" s="11">
        <v>1.5</v>
      </c>
      <c r="IC80" s="11">
        <v>1.5</v>
      </c>
      <c r="ID80" s="11">
        <v>1.5</v>
      </c>
      <c r="IE80" s="11">
        <v>0.5</v>
      </c>
      <c r="IF80" s="11">
        <v>0.5</v>
      </c>
      <c r="IG80" s="63">
        <v>3.5</v>
      </c>
      <c r="IH80" s="63">
        <v>3</v>
      </c>
      <c r="II80" s="61">
        <v>3</v>
      </c>
      <c r="IJ80" s="61">
        <v>3</v>
      </c>
      <c r="IK80" s="61">
        <v>4.5</v>
      </c>
      <c r="IL80" s="61">
        <v>0</v>
      </c>
      <c r="IM80" s="61">
        <v>5</v>
      </c>
      <c r="IN80" s="61">
        <v>6</v>
      </c>
      <c r="IO80" s="61">
        <v>5</v>
      </c>
      <c r="IP80" s="61">
        <v>5.5</v>
      </c>
      <c r="IQ80" s="61">
        <v>4</v>
      </c>
      <c r="IR80" s="348">
        <f>AVERAGE([1]CongestionIndex!$C$182:$D$182)</f>
        <v>3.5</v>
      </c>
      <c r="IS80" s="61">
        <v>0</v>
      </c>
      <c r="IT80" s="61">
        <v>3.5</v>
      </c>
      <c r="IU80" s="61">
        <v>6</v>
      </c>
      <c r="IV80" s="61">
        <v>4</v>
      </c>
      <c r="IW80" s="61">
        <v>2</v>
      </c>
      <c r="IX80" s="61">
        <v>1.5</v>
      </c>
      <c r="IY80" s="61">
        <v>1.5</v>
      </c>
      <c r="IZ80" s="61">
        <v>1.5</v>
      </c>
      <c r="JA80" s="61">
        <v>2.5</v>
      </c>
      <c r="JB80" s="61">
        <v>2.5</v>
      </c>
      <c r="JC80" s="61">
        <v>2</v>
      </c>
      <c r="JD80" s="61">
        <v>1</v>
      </c>
      <c r="JE80" s="61">
        <v>0</v>
      </c>
      <c r="JF80" s="61">
        <v>3</v>
      </c>
      <c r="JG80" s="61">
        <v>2</v>
      </c>
      <c r="JH80" s="61">
        <v>8</v>
      </c>
      <c r="JI80" s="61">
        <v>0</v>
      </c>
      <c r="JJ80" s="61">
        <v>0</v>
      </c>
      <c r="JK80" s="61">
        <v>3</v>
      </c>
      <c r="JL80" s="61">
        <v>0</v>
      </c>
      <c r="JM80" s="61">
        <v>4.5</v>
      </c>
      <c r="JN80" s="61">
        <v>0</v>
      </c>
      <c r="JO80" s="61">
        <v>0</v>
      </c>
      <c r="JP80" s="61">
        <v>0</v>
      </c>
      <c r="JQ80" s="61">
        <f>AVERAGE(CongestionIndex!$C$182:$D$182)</f>
        <v>2</v>
      </c>
    </row>
    <row r="81" spans="1:280" s="61" customFormat="1" ht="13.5">
      <c r="A81" s="60" t="s">
        <v>130</v>
      </c>
      <c r="B81" s="63">
        <v>0</v>
      </c>
      <c r="C81" s="63">
        <v>0</v>
      </c>
      <c r="D81" s="63">
        <v>0</v>
      </c>
      <c r="E81" s="63">
        <v>0</v>
      </c>
      <c r="F81" s="63">
        <v>0</v>
      </c>
      <c r="G81" s="63">
        <v>0</v>
      </c>
      <c r="H81" s="63">
        <v>0</v>
      </c>
      <c r="I81" s="63">
        <v>0</v>
      </c>
      <c r="J81" s="63">
        <v>0</v>
      </c>
      <c r="K81" s="63">
        <v>0</v>
      </c>
      <c r="L81" s="63">
        <v>0</v>
      </c>
      <c r="M81" s="63">
        <v>0</v>
      </c>
      <c r="N81" s="63">
        <v>0</v>
      </c>
      <c r="O81" s="63">
        <v>0</v>
      </c>
      <c r="P81" s="63">
        <v>0</v>
      </c>
      <c r="Q81" s="63">
        <v>0</v>
      </c>
      <c r="R81" s="63">
        <v>0</v>
      </c>
      <c r="S81" s="63">
        <v>0</v>
      </c>
      <c r="T81" s="63">
        <v>0</v>
      </c>
      <c r="U81" s="63">
        <v>0</v>
      </c>
      <c r="V81" s="63">
        <v>0</v>
      </c>
      <c r="W81" s="63">
        <v>0</v>
      </c>
      <c r="X81" s="63">
        <v>0</v>
      </c>
      <c r="Y81" s="63">
        <v>0</v>
      </c>
      <c r="Z81" s="63">
        <v>0</v>
      </c>
      <c r="AA81" s="63">
        <v>0</v>
      </c>
      <c r="AB81" s="63">
        <v>0</v>
      </c>
      <c r="AC81" s="63">
        <v>0</v>
      </c>
      <c r="AD81" s="63">
        <v>0</v>
      </c>
      <c r="AE81" s="63">
        <v>0</v>
      </c>
      <c r="AF81" s="63">
        <v>0</v>
      </c>
      <c r="AG81" s="63">
        <v>0</v>
      </c>
      <c r="AH81" s="63">
        <v>0</v>
      </c>
      <c r="AI81" s="63">
        <v>0</v>
      </c>
      <c r="AJ81" s="63">
        <v>0</v>
      </c>
      <c r="AK81" s="63">
        <v>0</v>
      </c>
      <c r="AL81" s="63">
        <v>0</v>
      </c>
      <c r="AM81" s="63">
        <v>0</v>
      </c>
      <c r="AN81" s="63">
        <v>0</v>
      </c>
      <c r="AO81" s="63">
        <v>0</v>
      </c>
      <c r="AP81" s="63">
        <v>0</v>
      </c>
      <c r="AQ81" s="63">
        <v>0</v>
      </c>
      <c r="AR81" s="63">
        <v>0</v>
      </c>
      <c r="AS81" s="63">
        <v>0</v>
      </c>
      <c r="AT81" s="63">
        <v>0</v>
      </c>
      <c r="AU81" s="63">
        <v>0</v>
      </c>
      <c r="AV81" s="63">
        <v>0</v>
      </c>
      <c r="AW81" s="63">
        <v>0</v>
      </c>
      <c r="AX81" s="63">
        <v>0</v>
      </c>
      <c r="AY81" s="63">
        <v>0</v>
      </c>
      <c r="AZ81" s="63">
        <v>0</v>
      </c>
      <c r="BA81" s="63">
        <v>0</v>
      </c>
      <c r="BB81" s="63">
        <v>0</v>
      </c>
      <c r="BC81" s="63">
        <v>0</v>
      </c>
      <c r="BD81" s="63">
        <v>0</v>
      </c>
      <c r="BE81" s="63">
        <v>0</v>
      </c>
      <c r="BF81" s="63">
        <v>0</v>
      </c>
      <c r="BG81" s="63">
        <v>0</v>
      </c>
      <c r="BH81" s="63">
        <v>0</v>
      </c>
      <c r="BI81" s="63">
        <v>0</v>
      </c>
      <c r="BJ81" s="63">
        <v>0</v>
      </c>
      <c r="BK81" s="63">
        <v>0</v>
      </c>
      <c r="BL81" s="63">
        <v>0</v>
      </c>
      <c r="BM81" s="63">
        <v>0</v>
      </c>
      <c r="BN81" s="63">
        <v>0</v>
      </c>
      <c r="BO81" s="63">
        <v>0</v>
      </c>
      <c r="BP81" s="63">
        <v>0</v>
      </c>
      <c r="BQ81" s="63">
        <v>8.5</v>
      </c>
      <c r="BR81" s="63">
        <v>7</v>
      </c>
      <c r="BS81" s="63">
        <v>6</v>
      </c>
      <c r="BT81" s="63">
        <v>5</v>
      </c>
      <c r="BU81" s="63">
        <v>5</v>
      </c>
      <c r="BV81" s="63">
        <v>3</v>
      </c>
      <c r="BW81" s="63">
        <v>5</v>
      </c>
      <c r="BX81" s="63">
        <v>8.5</v>
      </c>
      <c r="BY81" s="63">
        <v>8</v>
      </c>
      <c r="BZ81" s="63">
        <v>2.5</v>
      </c>
      <c r="CA81" s="63">
        <v>6</v>
      </c>
      <c r="CB81" s="63">
        <v>5.5</v>
      </c>
      <c r="CC81" s="63">
        <v>8.5</v>
      </c>
      <c r="CD81" s="63">
        <v>9</v>
      </c>
      <c r="CE81" s="63">
        <v>8</v>
      </c>
      <c r="CF81" s="63">
        <v>1</v>
      </c>
      <c r="CG81" s="63">
        <v>8</v>
      </c>
      <c r="CH81" s="63">
        <v>8</v>
      </c>
      <c r="CI81" s="63">
        <v>2.5</v>
      </c>
      <c r="CJ81" s="63">
        <v>14</v>
      </c>
      <c r="CK81" s="63">
        <v>13</v>
      </c>
      <c r="CL81" s="63">
        <v>5</v>
      </c>
      <c r="CM81" s="63">
        <v>4</v>
      </c>
      <c r="CN81" s="63">
        <v>4.5</v>
      </c>
      <c r="CO81" s="63">
        <v>3.5</v>
      </c>
      <c r="CP81" s="63">
        <v>4</v>
      </c>
      <c r="CQ81" s="63">
        <v>4</v>
      </c>
      <c r="CR81" s="63">
        <v>1.5</v>
      </c>
      <c r="CS81" s="63">
        <v>0</v>
      </c>
      <c r="CT81" s="63">
        <v>0</v>
      </c>
      <c r="CU81" s="63">
        <v>5</v>
      </c>
      <c r="CV81" s="63">
        <v>8</v>
      </c>
      <c r="CW81" s="63">
        <v>1.5</v>
      </c>
      <c r="CX81" s="63">
        <v>1</v>
      </c>
      <c r="CY81" s="63">
        <v>6.5</v>
      </c>
      <c r="CZ81" s="63">
        <v>4.5</v>
      </c>
      <c r="DA81" s="63">
        <v>3</v>
      </c>
      <c r="DB81" s="63">
        <v>0</v>
      </c>
      <c r="DC81" s="63">
        <v>9</v>
      </c>
      <c r="DD81" s="63">
        <v>8</v>
      </c>
      <c r="DE81" s="63">
        <v>4</v>
      </c>
      <c r="DF81" s="63">
        <v>3.5</v>
      </c>
      <c r="DG81" s="63">
        <v>8</v>
      </c>
      <c r="DH81" s="63">
        <v>10</v>
      </c>
      <c r="DI81" s="63">
        <v>0.5</v>
      </c>
      <c r="DJ81" s="63">
        <v>2.5</v>
      </c>
      <c r="DK81" s="63">
        <v>1</v>
      </c>
      <c r="DL81" s="63">
        <v>1</v>
      </c>
      <c r="DM81" s="63">
        <v>2</v>
      </c>
      <c r="DN81" s="63">
        <v>9</v>
      </c>
      <c r="DO81" s="63">
        <v>9</v>
      </c>
      <c r="DP81" s="63">
        <v>3</v>
      </c>
      <c r="DQ81" s="63">
        <v>3</v>
      </c>
      <c r="DR81" s="63">
        <v>3</v>
      </c>
      <c r="DS81" s="63">
        <v>2.5</v>
      </c>
      <c r="DT81" s="63">
        <v>3.5</v>
      </c>
      <c r="DU81" s="63">
        <v>4.5</v>
      </c>
      <c r="DV81" s="63">
        <v>4</v>
      </c>
      <c r="DW81" s="63">
        <v>4</v>
      </c>
      <c r="DX81" s="63">
        <v>3.5</v>
      </c>
      <c r="DY81" s="63">
        <v>3.5</v>
      </c>
      <c r="DZ81" s="63">
        <v>4</v>
      </c>
      <c r="EA81" s="63">
        <v>6</v>
      </c>
      <c r="EB81" s="63">
        <v>4</v>
      </c>
      <c r="EC81" s="63">
        <v>5</v>
      </c>
      <c r="ED81" s="63">
        <v>5</v>
      </c>
      <c r="EE81" s="63">
        <v>5.5</v>
      </c>
      <c r="EF81" s="63">
        <v>6</v>
      </c>
      <c r="EG81" s="63">
        <v>7</v>
      </c>
      <c r="EH81" s="63">
        <v>7</v>
      </c>
      <c r="EI81" s="63">
        <v>7.5</v>
      </c>
      <c r="EJ81" s="63">
        <v>7.5</v>
      </c>
      <c r="EK81" s="63">
        <v>6.5</v>
      </c>
      <c r="EL81" s="63">
        <v>5</v>
      </c>
      <c r="EM81" s="63">
        <v>4</v>
      </c>
      <c r="EN81" s="63">
        <v>5</v>
      </c>
      <c r="EO81" s="63">
        <v>4.5</v>
      </c>
      <c r="EP81" s="63">
        <v>4.5</v>
      </c>
      <c r="EQ81" s="63">
        <v>5</v>
      </c>
      <c r="ER81" s="63">
        <v>5.5</v>
      </c>
      <c r="ES81" s="63">
        <v>6</v>
      </c>
      <c r="ET81" s="63">
        <v>5.5</v>
      </c>
      <c r="EU81" s="63">
        <v>5</v>
      </c>
      <c r="EV81" s="63">
        <v>5</v>
      </c>
      <c r="EW81" s="63">
        <v>5</v>
      </c>
      <c r="EX81" s="63">
        <v>4.5</v>
      </c>
      <c r="EY81" s="63">
        <v>4</v>
      </c>
      <c r="EZ81" s="63">
        <v>4</v>
      </c>
      <c r="FA81" s="63">
        <v>5</v>
      </c>
      <c r="FB81" s="63">
        <v>5</v>
      </c>
      <c r="FC81" s="63">
        <v>6</v>
      </c>
      <c r="FD81" s="63">
        <v>7</v>
      </c>
      <c r="FE81" s="63">
        <v>1.5</v>
      </c>
      <c r="FF81" s="63">
        <v>1.5</v>
      </c>
      <c r="FG81" s="63">
        <v>1.5</v>
      </c>
      <c r="FH81" s="63">
        <v>2.5</v>
      </c>
      <c r="FI81" s="63">
        <v>2</v>
      </c>
      <c r="FJ81" s="63">
        <v>2</v>
      </c>
      <c r="FK81" s="63">
        <v>1.5</v>
      </c>
      <c r="FL81" s="63">
        <v>1.5</v>
      </c>
      <c r="FM81" s="63">
        <v>1</v>
      </c>
      <c r="FN81" s="63">
        <v>1.5</v>
      </c>
      <c r="FO81" s="63">
        <v>5</v>
      </c>
      <c r="FP81" s="63">
        <v>5</v>
      </c>
      <c r="FQ81" s="63">
        <v>0.5</v>
      </c>
      <c r="FR81" s="63">
        <v>2</v>
      </c>
      <c r="FS81" s="63">
        <v>1.5</v>
      </c>
      <c r="FT81" s="63">
        <v>1.5</v>
      </c>
      <c r="FU81" s="63">
        <v>2.5</v>
      </c>
      <c r="FV81" s="63">
        <v>2</v>
      </c>
      <c r="FW81" s="63">
        <v>1.5</v>
      </c>
      <c r="FX81" s="63">
        <v>2</v>
      </c>
      <c r="FY81" s="63">
        <v>3.5</v>
      </c>
      <c r="FZ81" s="63">
        <v>4.5</v>
      </c>
      <c r="GA81" s="63">
        <v>4.5</v>
      </c>
      <c r="GB81" s="63">
        <v>5</v>
      </c>
      <c r="GC81" s="63">
        <v>2.5</v>
      </c>
      <c r="GD81" s="63">
        <v>3.5</v>
      </c>
      <c r="GE81" s="63">
        <v>2</v>
      </c>
      <c r="GF81" s="63">
        <v>3</v>
      </c>
      <c r="GG81" s="63">
        <v>3</v>
      </c>
      <c r="GH81" s="63">
        <v>3</v>
      </c>
      <c r="GI81" s="63">
        <v>1.5</v>
      </c>
      <c r="GJ81" s="63">
        <v>2</v>
      </c>
      <c r="GK81" s="63">
        <v>1.5</v>
      </c>
      <c r="GL81" s="63">
        <v>1.5</v>
      </c>
      <c r="GM81" s="63">
        <v>2</v>
      </c>
      <c r="GN81" s="63">
        <v>1.5</v>
      </c>
      <c r="GO81" s="63">
        <v>1</v>
      </c>
      <c r="GP81" s="63">
        <v>1.5</v>
      </c>
      <c r="GQ81" s="63">
        <v>5.5</v>
      </c>
      <c r="GR81" s="63">
        <v>3</v>
      </c>
      <c r="GS81" s="63">
        <v>4</v>
      </c>
      <c r="GT81" s="63">
        <v>0.5</v>
      </c>
      <c r="GU81" s="63">
        <v>0.5</v>
      </c>
      <c r="GV81" s="63">
        <v>1</v>
      </c>
      <c r="GW81" s="63">
        <v>1</v>
      </c>
      <c r="GX81" s="63">
        <v>1</v>
      </c>
      <c r="GY81" s="63">
        <v>1</v>
      </c>
      <c r="GZ81" s="63">
        <v>1</v>
      </c>
      <c r="HA81" s="63">
        <v>2</v>
      </c>
      <c r="HB81" s="63">
        <v>1.5</v>
      </c>
      <c r="HC81" s="63">
        <v>1.5</v>
      </c>
      <c r="HD81" s="63">
        <v>2</v>
      </c>
      <c r="HE81" s="63">
        <v>2</v>
      </c>
      <c r="HF81" s="63">
        <v>2.5</v>
      </c>
      <c r="HG81" s="63">
        <v>1</v>
      </c>
      <c r="HH81" s="63">
        <v>1</v>
      </c>
      <c r="HI81" s="63">
        <v>1</v>
      </c>
      <c r="HJ81" s="63">
        <v>1</v>
      </c>
      <c r="HK81" s="63">
        <v>1</v>
      </c>
      <c r="HL81" s="63">
        <v>1</v>
      </c>
      <c r="HM81" s="63">
        <v>1</v>
      </c>
      <c r="HN81" s="63">
        <v>1</v>
      </c>
      <c r="HO81" s="63">
        <v>1</v>
      </c>
      <c r="HP81" s="63">
        <v>1</v>
      </c>
      <c r="HQ81" s="63">
        <v>0.5</v>
      </c>
      <c r="HR81" s="63">
        <v>4.5</v>
      </c>
      <c r="HS81" s="63">
        <v>3.5</v>
      </c>
      <c r="HT81" s="63">
        <v>3</v>
      </c>
      <c r="HU81" s="63">
        <v>3</v>
      </c>
      <c r="HV81" s="63">
        <v>1.5</v>
      </c>
      <c r="HW81" s="63">
        <v>1</v>
      </c>
      <c r="HX81" s="63">
        <v>1</v>
      </c>
      <c r="HY81" s="63">
        <v>1</v>
      </c>
      <c r="HZ81" s="63">
        <v>1</v>
      </c>
      <c r="IA81" s="63">
        <v>1</v>
      </c>
      <c r="IB81" s="63">
        <v>1</v>
      </c>
      <c r="IC81" s="63">
        <v>1</v>
      </c>
      <c r="ID81" s="63">
        <v>1</v>
      </c>
      <c r="IE81" s="63">
        <v>0.5</v>
      </c>
      <c r="IF81" s="63">
        <v>0.5</v>
      </c>
      <c r="IG81" s="63">
        <v>0.5</v>
      </c>
      <c r="IH81" s="63">
        <v>0.5</v>
      </c>
      <c r="II81" s="61">
        <v>0.5</v>
      </c>
      <c r="IJ81" s="61">
        <v>0</v>
      </c>
      <c r="IK81" s="61">
        <v>1</v>
      </c>
      <c r="IL81" s="61">
        <v>0</v>
      </c>
      <c r="IM81" s="61">
        <v>8</v>
      </c>
      <c r="IN81" s="61">
        <v>3</v>
      </c>
      <c r="IO81" s="61">
        <v>0</v>
      </c>
      <c r="IP81" s="61">
        <v>0</v>
      </c>
      <c r="IQ81" s="61">
        <v>0</v>
      </c>
      <c r="IR81" s="348">
        <f>AVERAGE([1]CongestionIndex!$C$183:$D$183)</f>
        <v>3.5</v>
      </c>
      <c r="IS81" s="61">
        <v>3</v>
      </c>
      <c r="IT81" s="61">
        <v>3.5</v>
      </c>
      <c r="IU81" s="61">
        <v>0</v>
      </c>
      <c r="IV81" s="61">
        <v>0</v>
      </c>
      <c r="IW81" s="61">
        <v>0</v>
      </c>
      <c r="IX81" s="61">
        <v>0</v>
      </c>
      <c r="IY81" s="61">
        <v>0</v>
      </c>
      <c r="IZ81" s="61">
        <v>0</v>
      </c>
      <c r="JA81" s="61">
        <v>0</v>
      </c>
      <c r="JB81" s="61">
        <v>0</v>
      </c>
      <c r="JC81" s="61">
        <v>0</v>
      </c>
      <c r="JD81" s="61">
        <v>4</v>
      </c>
      <c r="JE81" s="61">
        <v>1</v>
      </c>
      <c r="JF81" s="61">
        <v>1</v>
      </c>
      <c r="JG81" s="61">
        <v>2</v>
      </c>
      <c r="JH81" s="61">
        <v>0</v>
      </c>
      <c r="JI81" s="61">
        <v>1</v>
      </c>
      <c r="JJ81" s="61">
        <v>4</v>
      </c>
      <c r="JK81" s="61">
        <v>5</v>
      </c>
      <c r="JL81" s="61">
        <v>16</v>
      </c>
      <c r="JM81" s="61">
        <v>0</v>
      </c>
      <c r="JN81" s="61">
        <v>0</v>
      </c>
      <c r="JO81" s="61">
        <v>0</v>
      </c>
      <c r="JP81" s="61">
        <v>0</v>
      </c>
      <c r="JQ81" s="61">
        <f>AVERAGE(CongestionIndex!$C$183:$D$183)</f>
        <v>0</v>
      </c>
    </row>
    <row r="82" spans="1:280" s="11" customFormat="1" ht="13.5">
      <c r="A82" s="60"/>
      <c r="IR82" s="346"/>
      <c r="JR82" s="62"/>
    </row>
    <row r="83" spans="1:280" s="11" customFormat="1" ht="13.5">
      <c r="A83" s="58" t="s">
        <v>143</v>
      </c>
      <c r="IR83" s="346"/>
      <c r="JR83" s="62"/>
    </row>
    <row r="84" spans="1:280" s="79" customFormat="1" ht="13.5">
      <c r="A84" s="77" t="s">
        <v>144</v>
      </c>
      <c r="B84" s="78">
        <v>0</v>
      </c>
      <c r="C84" s="78">
        <v>0</v>
      </c>
      <c r="D84" s="78">
        <v>0</v>
      </c>
      <c r="E84" s="78">
        <v>0</v>
      </c>
      <c r="F84" s="78">
        <v>0.5</v>
      </c>
      <c r="G84" s="78">
        <v>0.5</v>
      </c>
      <c r="H84" s="78">
        <v>1</v>
      </c>
      <c r="I84" s="78">
        <v>0</v>
      </c>
      <c r="J84" s="78">
        <v>1</v>
      </c>
      <c r="K84" s="78">
        <v>0</v>
      </c>
      <c r="L84" s="78">
        <v>0.5</v>
      </c>
      <c r="M84" s="78">
        <v>0</v>
      </c>
      <c r="N84" s="78">
        <v>0</v>
      </c>
      <c r="O84" s="78">
        <v>0.5</v>
      </c>
      <c r="P84" s="78">
        <v>0.5</v>
      </c>
      <c r="Q84" s="78">
        <v>1</v>
      </c>
      <c r="R84" s="78">
        <v>1</v>
      </c>
      <c r="S84" s="78">
        <v>1</v>
      </c>
      <c r="T84" s="78">
        <v>1</v>
      </c>
      <c r="U84" s="78">
        <v>0.5</v>
      </c>
      <c r="V84" s="78">
        <v>0.5</v>
      </c>
      <c r="W84" s="78">
        <v>0.5</v>
      </c>
      <c r="X84" s="78">
        <v>0.5</v>
      </c>
      <c r="Y84" s="78">
        <v>0</v>
      </c>
      <c r="Z84" s="78">
        <v>0</v>
      </c>
      <c r="AA84" s="78">
        <v>0</v>
      </c>
      <c r="AB84" s="78">
        <v>0.5</v>
      </c>
      <c r="AC84" s="78">
        <v>2.5</v>
      </c>
      <c r="AD84" s="78">
        <v>2.5</v>
      </c>
      <c r="AE84" s="78">
        <v>2.5</v>
      </c>
      <c r="AF84" s="78">
        <v>2.5</v>
      </c>
      <c r="AG84" s="78">
        <v>2.5</v>
      </c>
      <c r="AH84" s="78">
        <v>2.5</v>
      </c>
      <c r="AI84" s="78">
        <v>2</v>
      </c>
      <c r="AJ84" s="78">
        <v>2</v>
      </c>
      <c r="AK84" s="78">
        <v>2</v>
      </c>
      <c r="AL84" s="78">
        <v>2</v>
      </c>
      <c r="AM84" s="78">
        <v>2</v>
      </c>
      <c r="AN84" s="78">
        <v>2</v>
      </c>
      <c r="AO84" s="78">
        <v>2</v>
      </c>
      <c r="AP84" s="78">
        <v>2</v>
      </c>
      <c r="AQ84" s="78">
        <v>2</v>
      </c>
      <c r="AR84" s="78">
        <v>2</v>
      </c>
      <c r="AS84" s="78">
        <v>2</v>
      </c>
      <c r="AT84" s="78">
        <v>2</v>
      </c>
      <c r="AU84" s="78">
        <v>2</v>
      </c>
      <c r="AV84" s="78">
        <v>2</v>
      </c>
      <c r="AW84" s="78">
        <v>2</v>
      </c>
      <c r="AX84" s="78">
        <v>2</v>
      </c>
      <c r="AY84" s="78">
        <v>0</v>
      </c>
      <c r="AZ84" s="78">
        <v>0</v>
      </c>
      <c r="BA84" s="78">
        <v>0</v>
      </c>
      <c r="BB84" s="78">
        <v>0</v>
      </c>
      <c r="BC84" s="78">
        <v>0</v>
      </c>
      <c r="BD84" s="78">
        <v>0</v>
      </c>
      <c r="BE84" s="78">
        <v>0</v>
      </c>
      <c r="BF84" s="78">
        <v>0</v>
      </c>
      <c r="BG84" s="78">
        <v>0</v>
      </c>
      <c r="BH84" s="78">
        <v>0</v>
      </c>
      <c r="BI84" s="78">
        <v>0</v>
      </c>
      <c r="BJ84" s="78">
        <v>0</v>
      </c>
      <c r="BK84" s="78">
        <v>0</v>
      </c>
      <c r="BL84" s="78">
        <v>0</v>
      </c>
      <c r="BM84" s="78">
        <v>0</v>
      </c>
      <c r="BN84" s="78">
        <v>0</v>
      </c>
      <c r="BO84" s="78">
        <v>0</v>
      </c>
      <c r="BP84" s="78">
        <v>0</v>
      </c>
      <c r="BQ84" s="78">
        <v>0</v>
      </c>
      <c r="BR84" s="78">
        <v>2</v>
      </c>
      <c r="BS84" s="78">
        <v>2</v>
      </c>
      <c r="BT84" s="78">
        <v>1</v>
      </c>
      <c r="BU84" s="78">
        <v>1</v>
      </c>
      <c r="BV84" s="78">
        <v>1.5</v>
      </c>
      <c r="BW84" s="78">
        <v>1.5</v>
      </c>
      <c r="BX84" s="78">
        <v>1.5</v>
      </c>
      <c r="BY84" s="78">
        <v>1.5</v>
      </c>
      <c r="BZ84" s="78">
        <v>1.5</v>
      </c>
      <c r="CA84" s="78">
        <v>2</v>
      </c>
      <c r="CB84" s="78">
        <v>0.5</v>
      </c>
      <c r="CC84" s="78">
        <v>0.5</v>
      </c>
      <c r="CD84" s="78">
        <v>1.5</v>
      </c>
      <c r="CE84" s="78">
        <v>2.5</v>
      </c>
      <c r="CF84" s="78">
        <v>2</v>
      </c>
      <c r="CG84" s="78">
        <v>0.5</v>
      </c>
      <c r="CH84" s="78">
        <v>0.5</v>
      </c>
      <c r="CI84" s="78">
        <v>0.5</v>
      </c>
      <c r="CJ84" s="78">
        <v>0.5</v>
      </c>
      <c r="CK84" s="78">
        <v>0.5</v>
      </c>
      <c r="CL84" s="78">
        <v>0.5</v>
      </c>
      <c r="CM84" s="78">
        <v>0.5</v>
      </c>
      <c r="CN84" s="78">
        <v>0.5</v>
      </c>
      <c r="CO84" s="78">
        <v>0.5</v>
      </c>
      <c r="CP84" s="78">
        <v>0.5</v>
      </c>
      <c r="CQ84" s="78">
        <v>0.5</v>
      </c>
      <c r="CR84" s="78">
        <v>0.5</v>
      </c>
      <c r="CS84" s="78">
        <v>0.5</v>
      </c>
      <c r="CT84" s="78">
        <v>0.5</v>
      </c>
      <c r="CU84" s="78">
        <v>0.5</v>
      </c>
      <c r="CV84" s="78">
        <v>0.5</v>
      </c>
      <c r="CW84" s="78">
        <v>0.5</v>
      </c>
      <c r="CX84" s="78">
        <v>0.5</v>
      </c>
      <c r="CY84" s="78">
        <v>0.5</v>
      </c>
      <c r="CZ84" s="78">
        <v>0.5</v>
      </c>
      <c r="DA84" s="78">
        <v>0.5</v>
      </c>
      <c r="DB84" s="78">
        <v>0.5</v>
      </c>
      <c r="DC84" s="78">
        <v>0.5</v>
      </c>
      <c r="DD84" s="78">
        <v>0.5</v>
      </c>
      <c r="DE84" s="78">
        <v>0.5</v>
      </c>
      <c r="DF84" s="78">
        <v>0.5</v>
      </c>
      <c r="DG84" s="78">
        <v>0.5</v>
      </c>
      <c r="DH84" s="78">
        <v>0.5</v>
      </c>
      <c r="DI84" s="78">
        <v>0.5</v>
      </c>
      <c r="DJ84" s="78">
        <v>0.5</v>
      </c>
      <c r="DK84" s="78">
        <v>0.5</v>
      </c>
      <c r="DL84" s="78">
        <v>0.5</v>
      </c>
      <c r="DM84" s="78">
        <v>0.5</v>
      </c>
      <c r="DN84" s="78">
        <v>0.5</v>
      </c>
      <c r="DO84" s="78">
        <v>0.5</v>
      </c>
      <c r="DP84" s="78">
        <v>0.5</v>
      </c>
      <c r="DQ84" s="78">
        <v>0.5</v>
      </c>
      <c r="DR84" s="78">
        <v>0.5</v>
      </c>
      <c r="DS84" s="78">
        <v>0.5</v>
      </c>
      <c r="DT84" s="78">
        <v>0.5</v>
      </c>
      <c r="DU84" s="78">
        <v>0.5</v>
      </c>
      <c r="DV84" s="78">
        <v>0.5</v>
      </c>
      <c r="DW84" s="78">
        <v>0.5</v>
      </c>
      <c r="DX84" s="78">
        <v>0.5</v>
      </c>
      <c r="DY84" s="78">
        <v>0.5</v>
      </c>
      <c r="DZ84" s="78">
        <v>0.5</v>
      </c>
      <c r="EA84" s="78">
        <v>0.5</v>
      </c>
      <c r="EB84" s="78">
        <v>0.5</v>
      </c>
      <c r="EC84" s="78">
        <v>0.5</v>
      </c>
      <c r="ED84" s="78">
        <v>0.5</v>
      </c>
      <c r="EE84" s="78">
        <v>0.5</v>
      </c>
      <c r="EF84" s="78">
        <v>0.5</v>
      </c>
      <c r="EG84" s="78">
        <v>0.5</v>
      </c>
      <c r="EH84" s="78">
        <v>0.5</v>
      </c>
      <c r="EI84" s="78">
        <v>0.5</v>
      </c>
      <c r="EJ84" s="78">
        <v>0.5</v>
      </c>
      <c r="EK84" s="78">
        <v>0.5</v>
      </c>
      <c r="EL84" s="78">
        <v>0.5</v>
      </c>
      <c r="EM84" s="78">
        <v>0.5</v>
      </c>
      <c r="EN84" s="78">
        <v>0.5</v>
      </c>
      <c r="EO84" s="78">
        <v>0.5</v>
      </c>
      <c r="EP84" s="78">
        <v>0.5</v>
      </c>
      <c r="EQ84" s="78">
        <v>0.5</v>
      </c>
      <c r="ER84" s="78">
        <v>0.5</v>
      </c>
      <c r="ES84" s="78">
        <v>0.5</v>
      </c>
      <c r="ET84" s="78">
        <v>0.5</v>
      </c>
      <c r="EU84" s="78">
        <v>0.5</v>
      </c>
      <c r="EV84" s="78">
        <v>0.5</v>
      </c>
      <c r="EW84" s="78">
        <v>0.5</v>
      </c>
      <c r="EX84" s="78">
        <v>0.5</v>
      </c>
      <c r="EY84" s="78">
        <v>0.5</v>
      </c>
      <c r="EZ84" s="78">
        <v>0.5</v>
      </c>
      <c r="FA84" s="78">
        <v>0.5</v>
      </c>
      <c r="FB84" s="78">
        <v>0.5</v>
      </c>
      <c r="FC84" s="78">
        <v>0.5</v>
      </c>
      <c r="FD84" s="78">
        <v>0.5</v>
      </c>
      <c r="FE84" s="78">
        <v>0.5</v>
      </c>
      <c r="FF84" s="78">
        <v>0.5</v>
      </c>
      <c r="FG84" s="78">
        <v>0.5</v>
      </c>
      <c r="FH84" s="78">
        <v>0.5</v>
      </c>
      <c r="FI84" s="78">
        <v>0.5</v>
      </c>
      <c r="FJ84" s="78">
        <v>0.5</v>
      </c>
      <c r="FK84" s="78">
        <v>0.5</v>
      </c>
      <c r="FL84" s="78">
        <v>0.5</v>
      </c>
      <c r="FM84" s="78">
        <v>0.5</v>
      </c>
      <c r="FN84" s="78">
        <v>0.5</v>
      </c>
      <c r="FO84" s="78">
        <v>0.5</v>
      </c>
      <c r="FP84" s="78">
        <v>0.5</v>
      </c>
      <c r="FQ84" s="78">
        <v>0.5</v>
      </c>
      <c r="FR84" s="78">
        <v>0.5</v>
      </c>
      <c r="FS84" s="78">
        <v>0.5</v>
      </c>
      <c r="FT84" s="78">
        <v>0.5</v>
      </c>
      <c r="FU84" s="78">
        <v>0.5</v>
      </c>
      <c r="FV84" s="78">
        <v>0.5</v>
      </c>
      <c r="FW84" s="78">
        <v>0.5</v>
      </c>
      <c r="FX84" s="78">
        <v>0.5</v>
      </c>
      <c r="FY84" s="78">
        <v>0.5</v>
      </c>
      <c r="FZ84" s="78">
        <v>0.5</v>
      </c>
      <c r="GA84" s="78">
        <v>0.5</v>
      </c>
      <c r="GB84" s="78">
        <v>0.5</v>
      </c>
      <c r="GC84" s="78">
        <v>0.5</v>
      </c>
      <c r="GD84" s="78">
        <v>0.5</v>
      </c>
      <c r="GE84" s="78">
        <v>0.5</v>
      </c>
      <c r="GF84" s="78">
        <v>0.5</v>
      </c>
      <c r="GG84" s="78">
        <v>0.5</v>
      </c>
      <c r="GH84" s="78">
        <v>0.5</v>
      </c>
      <c r="GI84" s="78">
        <v>0.5</v>
      </c>
      <c r="GJ84" s="78">
        <v>0.5</v>
      </c>
      <c r="GK84" s="78">
        <v>0.5</v>
      </c>
      <c r="GL84" s="78">
        <v>0.5</v>
      </c>
      <c r="GM84" s="78">
        <v>0.5</v>
      </c>
      <c r="GN84" s="78">
        <v>0.5</v>
      </c>
      <c r="GO84" s="78">
        <v>0.5</v>
      </c>
      <c r="GP84" s="78">
        <v>0.5</v>
      </c>
      <c r="GQ84" s="78">
        <v>0.5</v>
      </c>
      <c r="GR84" s="78">
        <v>0.5</v>
      </c>
      <c r="GS84" s="78">
        <v>0.5</v>
      </c>
      <c r="GT84" s="78">
        <v>0.5</v>
      </c>
      <c r="GU84" s="78">
        <v>0.5</v>
      </c>
      <c r="GV84" s="78">
        <v>0.5</v>
      </c>
      <c r="GW84" s="78">
        <v>0.5</v>
      </c>
      <c r="GX84" s="78">
        <v>0.5</v>
      </c>
      <c r="GY84" s="78">
        <v>0.5</v>
      </c>
      <c r="GZ84" s="78">
        <v>0.5</v>
      </c>
      <c r="HA84" s="78">
        <v>0.5</v>
      </c>
      <c r="HB84" s="78">
        <v>0.5</v>
      </c>
      <c r="HC84" s="78">
        <v>0.5</v>
      </c>
      <c r="HD84" s="78">
        <v>0.5</v>
      </c>
      <c r="HE84" s="78">
        <v>0.5</v>
      </c>
      <c r="HF84" s="78">
        <v>0.5</v>
      </c>
      <c r="HG84" s="78">
        <v>0.5</v>
      </c>
      <c r="HH84" s="78">
        <v>0.5</v>
      </c>
      <c r="HI84" s="78">
        <v>0.5</v>
      </c>
      <c r="HJ84" s="78">
        <v>0.5</v>
      </c>
      <c r="HK84" s="78">
        <v>0.5</v>
      </c>
      <c r="HL84" s="78">
        <v>0.5</v>
      </c>
      <c r="HM84" s="78">
        <v>0.5</v>
      </c>
      <c r="HN84" s="78">
        <v>0.5</v>
      </c>
      <c r="HO84" s="78">
        <v>0.5</v>
      </c>
      <c r="HP84" s="78">
        <v>0.5</v>
      </c>
      <c r="HQ84" s="78">
        <v>0.5</v>
      </c>
      <c r="HR84" s="78">
        <v>0.5</v>
      </c>
      <c r="HS84" s="78">
        <v>0.5</v>
      </c>
      <c r="HT84" s="78">
        <v>0.5</v>
      </c>
      <c r="HU84" s="78">
        <v>0.5</v>
      </c>
      <c r="HV84" s="78">
        <v>0.5</v>
      </c>
      <c r="HW84" s="78">
        <v>0.5</v>
      </c>
      <c r="HX84" s="78">
        <v>0.5</v>
      </c>
      <c r="HY84" s="78">
        <v>0.5</v>
      </c>
      <c r="HZ84" s="78">
        <v>0.5</v>
      </c>
      <c r="IA84" s="78">
        <v>0.5</v>
      </c>
      <c r="IB84" s="78">
        <v>0.5</v>
      </c>
      <c r="IC84" s="78">
        <v>0.5</v>
      </c>
      <c r="ID84" s="78">
        <v>0.5</v>
      </c>
      <c r="IE84" s="78">
        <v>0.5</v>
      </c>
      <c r="IF84" s="78">
        <v>0.5</v>
      </c>
      <c r="IG84" s="78">
        <v>0.5</v>
      </c>
      <c r="IH84" s="78">
        <v>0.5</v>
      </c>
      <c r="II84" s="79">
        <v>0.5</v>
      </c>
      <c r="IJ84" s="79">
        <v>0.5</v>
      </c>
      <c r="IK84" s="79">
        <v>0.5</v>
      </c>
      <c r="IL84" s="79">
        <v>0.5</v>
      </c>
      <c r="IM84" s="79">
        <v>0.5</v>
      </c>
      <c r="IN84" s="79">
        <v>0.5</v>
      </c>
      <c r="IO84" s="79">
        <v>0.5</v>
      </c>
      <c r="IP84" s="79">
        <v>0.5</v>
      </c>
      <c r="IQ84" s="79">
        <v>0.5</v>
      </c>
      <c r="IR84" s="352">
        <v>0.5</v>
      </c>
      <c r="IS84" s="79">
        <v>0.5</v>
      </c>
      <c r="IT84" s="79">
        <v>0.5</v>
      </c>
      <c r="IU84" s="79">
        <v>0.5</v>
      </c>
      <c r="IV84" s="79">
        <v>0.5</v>
      </c>
      <c r="IW84" s="79">
        <v>0.5</v>
      </c>
      <c r="IX84" s="79">
        <v>0.5</v>
      </c>
      <c r="IY84" s="79">
        <v>0.5</v>
      </c>
      <c r="IZ84" s="79">
        <v>0.5</v>
      </c>
      <c r="JA84" s="79">
        <v>0.5</v>
      </c>
      <c r="JB84" s="79">
        <v>0.5</v>
      </c>
      <c r="JC84" s="79">
        <v>0.5</v>
      </c>
      <c r="JD84" s="79">
        <v>0.5</v>
      </c>
      <c r="JE84" s="79">
        <v>0.5</v>
      </c>
      <c r="JF84" s="79">
        <v>0.5</v>
      </c>
      <c r="JG84" s="79">
        <v>0.5</v>
      </c>
      <c r="JH84" s="79">
        <v>0.5</v>
      </c>
      <c r="JI84" s="79">
        <v>0.5</v>
      </c>
      <c r="JJ84" s="79">
        <v>0.5</v>
      </c>
      <c r="JK84" s="79">
        <v>0.5</v>
      </c>
      <c r="JL84" s="79">
        <v>0.5</v>
      </c>
      <c r="JM84" s="79">
        <v>0.5</v>
      </c>
      <c r="JN84" s="79">
        <v>0.5</v>
      </c>
      <c r="JO84" s="79">
        <v>0.5</v>
      </c>
      <c r="JP84" s="79">
        <v>0.5</v>
      </c>
      <c r="JQ84" s="79">
        <v>0.5</v>
      </c>
    </row>
    <row r="85" spans="1:280" s="315" customFormat="1">
      <c r="A85" s="320" t="s">
        <v>145</v>
      </c>
      <c r="B85" s="327">
        <v>0</v>
      </c>
      <c r="C85" s="327">
        <v>0</v>
      </c>
      <c r="D85" s="327">
        <v>0</v>
      </c>
      <c r="E85" s="327">
        <v>0</v>
      </c>
      <c r="F85" s="327">
        <v>2</v>
      </c>
      <c r="G85" s="327">
        <v>2</v>
      </c>
      <c r="H85" s="327">
        <v>5.5</v>
      </c>
      <c r="I85" s="327">
        <v>3.5</v>
      </c>
      <c r="J85" s="327">
        <v>1.5</v>
      </c>
      <c r="K85" s="327">
        <v>0</v>
      </c>
      <c r="L85" s="327">
        <v>1</v>
      </c>
      <c r="M85" s="327">
        <v>0</v>
      </c>
      <c r="N85" s="327">
        <v>0</v>
      </c>
      <c r="O85" s="327">
        <v>0.5</v>
      </c>
      <c r="P85" s="327">
        <v>0.5</v>
      </c>
      <c r="Q85" s="327">
        <v>1</v>
      </c>
      <c r="R85" s="327">
        <v>1</v>
      </c>
      <c r="S85" s="327">
        <v>1</v>
      </c>
      <c r="T85" s="327">
        <v>1</v>
      </c>
      <c r="U85" s="327">
        <v>0</v>
      </c>
      <c r="V85" s="327">
        <v>0</v>
      </c>
      <c r="W85" s="327">
        <v>0</v>
      </c>
      <c r="X85" s="327">
        <v>0</v>
      </c>
      <c r="Y85" s="327">
        <v>0</v>
      </c>
      <c r="Z85" s="327">
        <v>1</v>
      </c>
      <c r="AA85" s="327">
        <v>1</v>
      </c>
      <c r="AB85" s="327">
        <v>0.5</v>
      </c>
      <c r="AC85" s="327">
        <v>0.5</v>
      </c>
      <c r="AD85" s="327">
        <v>0</v>
      </c>
      <c r="AE85" s="327">
        <v>0</v>
      </c>
      <c r="AF85" s="327">
        <v>0</v>
      </c>
      <c r="AG85" s="327">
        <v>0</v>
      </c>
      <c r="AH85" s="327">
        <v>0</v>
      </c>
      <c r="AI85" s="327">
        <v>1</v>
      </c>
      <c r="AJ85" s="327">
        <v>1</v>
      </c>
      <c r="AK85" s="327">
        <v>1</v>
      </c>
      <c r="AL85" s="327">
        <v>1</v>
      </c>
      <c r="AM85" s="327">
        <v>1</v>
      </c>
      <c r="AN85" s="327">
        <v>1</v>
      </c>
      <c r="AO85" s="327">
        <v>1</v>
      </c>
      <c r="AP85" s="327">
        <v>1</v>
      </c>
      <c r="AQ85" s="327">
        <v>1</v>
      </c>
      <c r="AR85" s="327">
        <v>1</v>
      </c>
      <c r="AS85" s="327">
        <v>1</v>
      </c>
      <c r="AT85" s="327">
        <v>1</v>
      </c>
      <c r="AU85" s="327">
        <v>1</v>
      </c>
      <c r="AV85" s="327">
        <v>1</v>
      </c>
      <c r="AW85" s="327">
        <v>1</v>
      </c>
      <c r="AX85" s="327">
        <v>1</v>
      </c>
      <c r="AY85" s="327">
        <v>0</v>
      </c>
      <c r="AZ85" s="327">
        <v>0</v>
      </c>
      <c r="BA85" s="327">
        <v>0</v>
      </c>
      <c r="BB85" s="327">
        <v>0</v>
      </c>
      <c r="BC85" s="327">
        <v>0</v>
      </c>
      <c r="BD85" s="327">
        <v>0</v>
      </c>
      <c r="BE85" s="327">
        <v>0</v>
      </c>
      <c r="BF85" s="327">
        <v>0</v>
      </c>
      <c r="BG85" s="327">
        <v>0</v>
      </c>
      <c r="BH85" s="327">
        <v>0</v>
      </c>
      <c r="BI85" s="327">
        <v>0</v>
      </c>
      <c r="BJ85" s="327">
        <v>0</v>
      </c>
      <c r="BK85" s="327">
        <v>0</v>
      </c>
      <c r="BL85" s="327">
        <v>0</v>
      </c>
      <c r="BM85" s="327">
        <v>0</v>
      </c>
      <c r="BN85" s="327">
        <v>0</v>
      </c>
      <c r="BO85" s="327">
        <v>0</v>
      </c>
      <c r="BP85" s="327">
        <v>0</v>
      </c>
      <c r="BQ85" s="327">
        <v>1</v>
      </c>
      <c r="BR85" s="327">
        <v>2</v>
      </c>
      <c r="BS85" s="327">
        <v>2</v>
      </c>
      <c r="BT85" s="327">
        <v>0</v>
      </c>
      <c r="BU85" s="327">
        <v>0.5</v>
      </c>
      <c r="BV85" s="327">
        <v>0</v>
      </c>
      <c r="BW85" s="327">
        <v>0</v>
      </c>
      <c r="BX85" s="327">
        <v>0</v>
      </c>
      <c r="BY85" s="327">
        <v>0</v>
      </c>
      <c r="BZ85" s="327">
        <v>0</v>
      </c>
      <c r="CA85" s="327">
        <v>0</v>
      </c>
      <c r="CB85" s="327">
        <v>0</v>
      </c>
      <c r="CC85" s="327">
        <v>0</v>
      </c>
      <c r="CD85" s="327">
        <v>0</v>
      </c>
      <c r="CE85" s="327">
        <v>0</v>
      </c>
      <c r="CF85" s="327">
        <v>0</v>
      </c>
      <c r="CG85" s="327">
        <v>0</v>
      </c>
      <c r="CH85" s="327">
        <v>0</v>
      </c>
      <c r="CI85" s="327">
        <v>0</v>
      </c>
      <c r="CJ85" s="327">
        <v>0</v>
      </c>
      <c r="CK85" s="327">
        <v>0</v>
      </c>
      <c r="CL85" s="327">
        <v>0</v>
      </c>
      <c r="CM85" s="327">
        <v>0</v>
      </c>
      <c r="CN85" s="327">
        <v>0</v>
      </c>
      <c r="CO85" s="327">
        <v>0</v>
      </c>
      <c r="CP85" s="327">
        <v>0</v>
      </c>
      <c r="CQ85" s="327">
        <v>0</v>
      </c>
      <c r="CR85" s="327">
        <v>0</v>
      </c>
      <c r="CS85" s="327">
        <v>0</v>
      </c>
      <c r="CT85" s="327">
        <v>0</v>
      </c>
      <c r="CU85" s="327">
        <v>0</v>
      </c>
      <c r="CV85" s="327">
        <v>0</v>
      </c>
      <c r="CW85" s="327">
        <v>0</v>
      </c>
      <c r="CX85" s="327">
        <v>0</v>
      </c>
      <c r="CY85" s="327">
        <v>0</v>
      </c>
      <c r="CZ85" s="327">
        <v>0</v>
      </c>
      <c r="DA85" s="327">
        <v>0</v>
      </c>
      <c r="DB85" s="327">
        <v>0</v>
      </c>
      <c r="DC85" s="327">
        <v>0</v>
      </c>
      <c r="DD85" s="327">
        <v>0</v>
      </c>
      <c r="DE85" s="327">
        <v>0</v>
      </c>
      <c r="DF85" s="327">
        <v>0</v>
      </c>
      <c r="DG85" s="327">
        <v>0</v>
      </c>
      <c r="DH85" s="327">
        <v>0</v>
      </c>
      <c r="DI85" s="327">
        <v>0</v>
      </c>
      <c r="DJ85" s="327">
        <v>0</v>
      </c>
      <c r="DK85" s="327">
        <v>0</v>
      </c>
      <c r="DL85" s="327">
        <v>0</v>
      </c>
      <c r="DM85" s="327">
        <v>0</v>
      </c>
      <c r="DN85" s="327">
        <v>0</v>
      </c>
      <c r="DO85" s="327">
        <v>0</v>
      </c>
      <c r="DP85" s="327">
        <v>0</v>
      </c>
      <c r="DQ85" s="327">
        <v>0</v>
      </c>
      <c r="DR85" s="327">
        <v>0</v>
      </c>
      <c r="DS85" s="327">
        <v>0</v>
      </c>
      <c r="DT85" s="327">
        <v>0</v>
      </c>
      <c r="DU85" s="327">
        <v>0</v>
      </c>
      <c r="DV85" s="327">
        <v>0</v>
      </c>
      <c r="DW85" s="327">
        <v>0</v>
      </c>
      <c r="DX85" s="327">
        <v>0</v>
      </c>
      <c r="DY85" s="327">
        <v>0</v>
      </c>
      <c r="DZ85" s="327">
        <v>0</v>
      </c>
      <c r="EA85" s="327">
        <v>0</v>
      </c>
      <c r="EB85" s="327">
        <v>0</v>
      </c>
      <c r="EC85" s="327">
        <v>0</v>
      </c>
      <c r="ED85" s="327">
        <v>0</v>
      </c>
      <c r="EE85" s="327">
        <v>0</v>
      </c>
      <c r="EF85" s="327">
        <v>0</v>
      </c>
      <c r="EG85" s="327">
        <v>0</v>
      </c>
      <c r="EH85" s="327">
        <v>0</v>
      </c>
      <c r="EI85" s="327">
        <v>0</v>
      </c>
      <c r="EJ85" s="327">
        <v>0</v>
      </c>
      <c r="EK85" s="327">
        <v>0</v>
      </c>
      <c r="EL85" s="327">
        <v>0</v>
      </c>
      <c r="EM85" s="327">
        <v>0</v>
      </c>
      <c r="EN85" s="327">
        <v>0</v>
      </c>
      <c r="EO85" s="327">
        <v>0</v>
      </c>
      <c r="EP85" s="327">
        <v>0</v>
      </c>
      <c r="EQ85" s="327">
        <v>0</v>
      </c>
      <c r="ER85" s="327">
        <v>0</v>
      </c>
      <c r="ES85" s="327">
        <v>0</v>
      </c>
      <c r="ET85" s="327">
        <v>0</v>
      </c>
      <c r="EU85" s="327">
        <v>0</v>
      </c>
      <c r="EV85" s="327">
        <v>0</v>
      </c>
      <c r="EW85" s="327">
        <v>0</v>
      </c>
      <c r="EX85" s="327">
        <v>0</v>
      </c>
      <c r="EY85" s="327">
        <v>0</v>
      </c>
      <c r="EZ85" s="327">
        <v>0</v>
      </c>
      <c r="FA85" s="327">
        <v>0</v>
      </c>
      <c r="FB85" s="327">
        <v>0</v>
      </c>
      <c r="FC85" s="327">
        <v>0</v>
      </c>
      <c r="FD85" s="327">
        <v>0</v>
      </c>
      <c r="FE85" s="327">
        <v>0</v>
      </c>
      <c r="FF85" s="327">
        <v>0</v>
      </c>
      <c r="FG85" s="327">
        <v>0</v>
      </c>
      <c r="FH85" s="327">
        <v>0</v>
      </c>
      <c r="FI85" s="327">
        <v>0</v>
      </c>
      <c r="FJ85" s="327">
        <v>0</v>
      </c>
      <c r="FK85" s="327">
        <v>0</v>
      </c>
      <c r="FL85" s="327">
        <v>0</v>
      </c>
      <c r="FM85" s="327">
        <v>0</v>
      </c>
      <c r="FN85" s="327">
        <v>0</v>
      </c>
      <c r="FO85" s="327">
        <v>0</v>
      </c>
      <c r="FP85" s="327">
        <v>0</v>
      </c>
      <c r="FQ85" s="327">
        <v>0</v>
      </c>
      <c r="FR85" s="327">
        <v>0</v>
      </c>
      <c r="FS85" s="327">
        <v>0</v>
      </c>
      <c r="FT85" s="327">
        <v>0</v>
      </c>
      <c r="FU85" s="327">
        <v>0</v>
      </c>
      <c r="FV85" s="327">
        <v>0</v>
      </c>
      <c r="FW85" s="327">
        <v>0</v>
      </c>
      <c r="FX85" s="327">
        <v>0</v>
      </c>
      <c r="FY85" s="327">
        <v>0</v>
      </c>
      <c r="FZ85" s="327">
        <v>0</v>
      </c>
      <c r="GA85" s="327">
        <v>0</v>
      </c>
      <c r="GB85" s="327">
        <v>0</v>
      </c>
      <c r="GC85" s="327">
        <v>0</v>
      </c>
      <c r="GD85" s="327">
        <v>0</v>
      </c>
      <c r="GE85" s="327">
        <v>0</v>
      </c>
      <c r="GF85" s="327">
        <v>0</v>
      </c>
      <c r="GG85" s="327">
        <v>0</v>
      </c>
      <c r="GH85" s="327">
        <v>0</v>
      </c>
      <c r="GI85" s="327">
        <v>0</v>
      </c>
      <c r="GJ85" s="327">
        <v>0</v>
      </c>
      <c r="GK85" s="327">
        <v>0</v>
      </c>
      <c r="GL85" s="327">
        <v>0</v>
      </c>
      <c r="GM85" s="327">
        <v>0</v>
      </c>
      <c r="GN85" s="327">
        <v>0</v>
      </c>
      <c r="GO85" s="327">
        <v>0</v>
      </c>
      <c r="GP85" s="327">
        <v>0</v>
      </c>
      <c r="GQ85" s="327">
        <v>0</v>
      </c>
      <c r="GR85" s="327">
        <v>0</v>
      </c>
      <c r="GS85" s="327">
        <v>0</v>
      </c>
      <c r="GT85" s="327">
        <v>0</v>
      </c>
      <c r="GU85" s="327">
        <v>0</v>
      </c>
      <c r="GV85" s="327">
        <v>0</v>
      </c>
      <c r="GW85" s="327">
        <v>0</v>
      </c>
      <c r="GX85" s="327">
        <v>0</v>
      </c>
      <c r="GY85" s="327">
        <v>0</v>
      </c>
      <c r="GZ85" s="327">
        <v>0</v>
      </c>
      <c r="HA85" s="327">
        <v>0</v>
      </c>
      <c r="HB85" s="327">
        <v>0</v>
      </c>
      <c r="HC85" s="327">
        <v>0</v>
      </c>
      <c r="HD85" s="327">
        <v>0</v>
      </c>
      <c r="HE85" s="327">
        <v>0</v>
      </c>
      <c r="HF85" s="327">
        <v>0</v>
      </c>
      <c r="HG85" s="327">
        <v>0</v>
      </c>
      <c r="HH85" s="327">
        <v>0</v>
      </c>
      <c r="HI85" s="327">
        <v>0</v>
      </c>
      <c r="HJ85" s="327">
        <v>0</v>
      </c>
      <c r="HK85" s="327">
        <v>0</v>
      </c>
      <c r="HL85" s="327">
        <v>0</v>
      </c>
      <c r="HM85" s="327">
        <v>0</v>
      </c>
      <c r="HN85" s="327">
        <v>0</v>
      </c>
      <c r="HO85" s="327">
        <v>0</v>
      </c>
      <c r="HP85" s="327">
        <v>0</v>
      </c>
      <c r="HQ85" s="327">
        <v>0</v>
      </c>
      <c r="HR85" s="327">
        <v>0</v>
      </c>
      <c r="HS85" s="327">
        <v>0</v>
      </c>
      <c r="HT85" s="327">
        <v>0</v>
      </c>
      <c r="HU85" s="327">
        <v>0</v>
      </c>
      <c r="HV85" s="327">
        <v>0</v>
      </c>
      <c r="HW85" s="327">
        <v>0</v>
      </c>
      <c r="HX85" s="327">
        <v>0</v>
      </c>
      <c r="HY85" s="327">
        <v>0</v>
      </c>
      <c r="HZ85" s="327">
        <v>0</v>
      </c>
      <c r="IA85" s="327">
        <v>0</v>
      </c>
      <c r="IB85" s="327">
        <v>0</v>
      </c>
      <c r="IC85" s="327">
        <v>0</v>
      </c>
      <c r="ID85" s="327">
        <v>0</v>
      </c>
      <c r="IE85" s="327">
        <v>0</v>
      </c>
      <c r="IF85" s="327">
        <v>0</v>
      </c>
      <c r="IG85" s="327">
        <v>0</v>
      </c>
      <c r="IH85" s="327">
        <v>0</v>
      </c>
      <c r="II85" s="327">
        <v>0</v>
      </c>
      <c r="IJ85" s="327">
        <v>0</v>
      </c>
      <c r="IK85" s="327">
        <v>0</v>
      </c>
      <c r="IL85" s="327">
        <v>0</v>
      </c>
      <c r="IM85" s="327">
        <v>0</v>
      </c>
      <c r="IN85" s="327">
        <v>0</v>
      </c>
      <c r="IO85" s="327">
        <v>0</v>
      </c>
      <c r="IP85" s="327">
        <v>0</v>
      </c>
      <c r="IQ85" s="327">
        <v>0</v>
      </c>
      <c r="IR85" s="345">
        <v>0</v>
      </c>
      <c r="IS85" s="327">
        <v>0</v>
      </c>
      <c r="IT85" s="327">
        <v>0</v>
      </c>
      <c r="IU85" s="327">
        <v>0</v>
      </c>
      <c r="IV85" s="327">
        <v>0</v>
      </c>
      <c r="IW85" s="327">
        <v>0</v>
      </c>
      <c r="IX85" s="327">
        <v>0</v>
      </c>
      <c r="IY85" s="327">
        <v>0</v>
      </c>
      <c r="IZ85" s="327">
        <v>0</v>
      </c>
      <c r="JA85" s="327">
        <v>0</v>
      </c>
      <c r="JB85" s="327">
        <v>0</v>
      </c>
      <c r="JC85" s="327">
        <v>0</v>
      </c>
      <c r="JD85" s="327">
        <v>0</v>
      </c>
      <c r="JE85" s="327">
        <v>0</v>
      </c>
      <c r="JF85" s="327">
        <v>0</v>
      </c>
      <c r="JG85" s="327">
        <v>0</v>
      </c>
      <c r="JH85" s="327">
        <v>0</v>
      </c>
      <c r="JI85" s="327">
        <v>0</v>
      </c>
      <c r="JJ85" s="327">
        <v>0</v>
      </c>
      <c r="JK85" s="327">
        <v>0</v>
      </c>
      <c r="JL85" s="327">
        <v>0</v>
      </c>
      <c r="JM85" s="327">
        <v>0</v>
      </c>
      <c r="JN85" s="327">
        <v>0</v>
      </c>
      <c r="JO85" s="327">
        <v>0</v>
      </c>
      <c r="JP85" s="327">
        <v>0</v>
      </c>
      <c r="JQ85" s="327">
        <v>0</v>
      </c>
      <c r="JR85" s="309">
        <f>AVERAGE(JQ84:JQ85)</f>
        <v>0.25</v>
      </c>
    </row>
    <row r="86" spans="1:280" s="267" customFormat="1" ht="13.5">
      <c r="A86" s="316"/>
      <c r="JR86" s="166"/>
    </row>
    <row r="87" spans="1:280" s="66" customFormat="1" ht="15" customHeight="1">
      <c r="A87" s="58" t="s">
        <v>131</v>
      </c>
      <c r="JR87" s="67"/>
    </row>
    <row r="88" spans="1:280" s="12" customFormat="1" ht="18.75" customHeight="1">
      <c r="A88" s="68" t="s">
        <v>584</v>
      </c>
      <c r="B88" s="69">
        <v>0</v>
      </c>
      <c r="C88" s="69">
        <v>0</v>
      </c>
      <c r="D88" s="69">
        <v>0</v>
      </c>
      <c r="E88" s="69">
        <v>0</v>
      </c>
      <c r="F88" s="69">
        <v>0</v>
      </c>
      <c r="G88" s="69">
        <v>0</v>
      </c>
      <c r="H88" s="69">
        <v>0</v>
      </c>
      <c r="I88" s="69">
        <v>0</v>
      </c>
      <c r="J88" s="69">
        <v>1</v>
      </c>
      <c r="K88" s="69">
        <v>1</v>
      </c>
      <c r="L88" s="69">
        <v>0</v>
      </c>
      <c r="M88" s="69">
        <v>0</v>
      </c>
      <c r="N88" s="69">
        <v>0</v>
      </c>
      <c r="O88" s="69">
        <v>0</v>
      </c>
      <c r="P88" s="69">
        <v>0</v>
      </c>
      <c r="Q88" s="69">
        <v>0</v>
      </c>
      <c r="R88" s="69">
        <v>0</v>
      </c>
      <c r="S88" s="69">
        <v>0</v>
      </c>
      <c r="T88" s="69">
        <v>0</v>
      </c>
      <c r="U88" s="69">
        <v>0</v>
      </c>
      <c r="V88" s="69">
        <v>0</v>
      </c>
      <c r="W88" s="69">
        <v>0</v>
      </c>
      <c r="X88" s="69">
        <v>0</v>
      </c>
      <c r="Y88" s="69">
        <v>0</v>
      </c>
      <c r="Z88" s="69">
        <v>0</v>
      </c>
      <c r="AA88" s="69">
        <v>0.5</v>
      </c>
      <c r="AB88" s="69">
        <v>0</v>
      </c>
      <c r="AC88" s="69">
        <v>0</v>
      </c>
      <c r="AD88" s="69">
        <v>0</v>
      </c>
      <c r="AE88" s="69">
        <v>0</v>
      </c>
      <c r="AF88" s="69">
        <v>0</v>
      </c>
      <c r="AG88" s="69">
        <v>0</v>
      </c>
      <c r="AH88" s="69">
        <v>1.5</v>
      </c>
      <c r="AI88" s="69">
        <v>0</v>
      </c>
      <c r="AJ88" s="69">
        <v>0</v>
      </c>
      <c r="AK88" s="69">
        <v>0</v>
      </c>
      <c r="AL88" s="69">
        <v>0.5</v>
      </c>
      <c r="AM88" s="69">
        <v>0</v>
      </c>
      <c r="AN88" s="69">
        <v>0</v>
      </c>
      <c r="AO88" s="70">
        <v>1.5</v>
      </c>
      <c r="AP88" s="70">
        <v>1</v>
      </c>
      <c r="AQ88" s="70">
        <v>2.5</v>
      </c>
      <c r="AR88" s="70">
        <v>2.5</v>
      </c>
      <c r="AS88" s="69">
        <v>0</v>
      </c>
      <c r="AT88" s="70">
        <v>0</v>
      </c>
      <c r="AU88" s="69">
        <v>0.5</v>
      </c>
      <c r="AV88" s="69">
        <v>1.5</v>
      </c>
      <c r="AW88" s="69">
        <v>2.5</v>
      </c>
      <c r="AX88" s="69">
        <v>0</v>
      </c>
      <c r="AY88" s="69">
        <v>1.5</v>
      </c>
      <c r="AZ88" s="69">
        <v>4.5</v>
      </c>
      <c r="BA88" s="69">
        <v>0</v>
      </c>
      <c r="BB88" s="69">
        <v>5</v>
      </c>
      <c r="BC88" s="69">
        <v>5.5</v>
      </c>
      <c r="BD88" s="69">
        <v>0</v>
      </c>
      <c r="BE88" s="69">
        <v>0</v>
      </c>
      <c r="BF88" s="69">
        <v>0</v>
      </c>
      <c r="BG88" s="69">
        <v>1</v>
      </c>
      <c r="BH88" s="69">
        <v>0</v>
      </c>
      <c r="BI88" s="69">
        <v>0.5</v>
      </c>
      <c r="BJ88" s="69">
        <v>2.5</v>
      </c>
      <c r="BK88" s="69">
        <v>4</v>
      </c>
      <c r="BL88" s="69">
        <v>4</v>
      </c>
      <c r="BM88" s="69">
        <v>3</v>
      </c>
      <c r="BN88" s="69">
        <v>2.5</v>
      </c>
      <c r="BO88" s="69">
        <v>4.5</v>
      </c>
      <c r="BP88" s="69">
        <v>0</v>
      </c>
      <c r="BQ88" s="71">
        <v>0.5</v>
      </c>
      <c r="BR88" s="71">
        <v>0</v>
      </c>
      <c r="BS88" s="71">
        <v>0</v>
      </c>
      <c r="BT88" s="71">
        <v>0</v>
      </c>
      <c r="BU88" s="71">
        <v>0.5</v>
      </c>
      <c r="BV88" s="71">
        <v>3</v>
      </c>
      <c r="BW88" s="71">
        <v>1.5</v>
      </c>
      <c r="BX88" s="71">
        <v>1.5</v>
      </c>
      <c r="BY88" s="71">
        <v>0</v>
      </c>
      <c r="BZ88" s="71">
        <v>0</v>
      </c>
      <c r="CA88" s="71">
        <v>0</v>
      </c>
      <c r="CB88" s="71">
        <v>5.5</v>
      </c>
      <c r="CC88" s="71">
        <v>0</v>
      </c>
      <c r="CD88" s="71">
        <v>0</v>
      </c>
      <c r="CE88" s="71">
        <v>1.5</v>
      </c>
      <c r="CF88" s="71">
        <v>0</v>
      </c>
      <c r="CG88" s="71">
        <v>0</v>
      </c>
      <c r="CH88" s="71">
        <v>2</v>
      </c>
      <c r="CI88" s="71">
        <v>3</v>
      </c>
      <c r="CJ88" s="71">
        <v>0.5</v>
      </c>
      <c r="CK88" s="71">
        <v>2</v>
      </c>
      <c r="CL88" s="71">
        <v>1.5</v>
      </c>
      <c r="CM88" s="71">
        <v>1</v>
      </c>
      <c r="CN88" s="71">
        <v>0</v>
      </c>
      <c r="CO88" s="71">
        <v>1.5</v>
      </c>
      <c r="CP88" s="71">
        <v>5</v>
      </c>
      <c r="CQ88" s="71">
        <v>5</v>
      </c>
      <c r="CR88" s="71">
        <v>1</v>
      </c>
      <c r="CS88" s="71">
        <v>0</v>
      </c>
      <c r="CT88" s="71">
        <v>1</v>
      </c>
      <c r="CU88" s="71">
        <v>0.5</v>
      </c>
      <c r="CV88" s="71">
        <v>0</v>
      </c>
      <c r="CW88" s="71">
        <v>0</v>
      </c>
      <c r="CX88" s="71">
        <v>1.5</v>
      </c>
      <c r="CY88" s="71">
        <v>3.5</v>
      </c>
      <c r="CZ88" s="71">
        <v>1</v>
      </c>
      <c r="DA88" s="71">
        <v>2.5</v>
      </c>
      <c r="DB88" s="71">
        <v>6.5</v>
      </c>
      <c r="DC88" s="71">
        <v>0</v>
      </c>
      <c r="DD88" s="71">
        <v>4</v>
      </c>
      <c r="DE88" s="71">
        <v>3</v>
      </c>
      <c r="DF88" s="71">
        <v>0</v>
      </c>
      <c r="DG88" s="71">
        <v>1.5</v>
      </c>
      <c r="DH88" s="71">
        <v>3</v>
      </c>
      <c r="DI88" s="71">
        <v>0</v>
      </c>
      <c r="DJ88" s="71">
        <v>0.5</v>
      </c>
      <c r="DK88" s="71">
        <v>1</v>
      </c>
      <c r="DL88" s="71">
        <v>1.5</v>
      </c>
      <c r="DM88" s="71">
        <v>0</v>
      </c>
      <c r="DN88" s="71">
        <v>0</v>
      </c>
      <c r="DO88" s="71">
        <v>3</v>
      </c>
      <c r="DP88" s="71">
        <v>3</v>
      </c>
      <c r="DQ88" s="71">
        <v>1.5</v>
      </c>
      <c r="DR88" s="71">
        <v>1.5</v>
      </c>
      <c r="DS88" s="71">
        <v>2</v>
      </c>
      <c r="DT88" s="71">
        <v>2.5</v>
      </c>
      <c r="DU88" s="71">
        <v>2</v>
      </c>
      <c r="DV88" s="71">
        <v>1.5</v>
      </c>
      <c r="DW88" s="71">
        <v>1.5</v>
      </c>
      <c r="DX88" s="71">
        <v>2.5</v>
      </c>
      <c r="DY88" s="71">
        <v>3</v>
      </c>
      <c r="DZ88" s="71">
        <v>3</v>
      </c>
      <c r="EA88" s="71">
        <v>1.5</v>
      </c>
      <c r="EB88" s="71">
        <v>1</v>
      </c>
      <c r="EC88" s="71">
        <v>0.5</v>
      </c>
      <c r="ED88" s="71">
        <v>1</v>
      </c>
      <c r="EE88" s="71">
        <v>1.5</v>
      </c>
      <c r="EF88" s="71">
        <v>2</v>
      </c>
      <c r="EG88" s="71">
        <v>1</v>
      </c>
      <c r="EH88" s="71">
        <v>2.5</v>
      </c>
      <c r="EI88" s="71">
        <v>4</v>
      </c>
      <c r="EJ88" s="71">
        <v>3</v>
      </c>
      <c r="EK88" s="71">
        <v>5</v>
      </c>
      <c r="EL88" s="71">
        <v>3.5</v>
      </c>
      <c r="EM88" s="71">
        <v>4</v>
      </c>
      <c r="EN88" s="71">
        <v>3.5</v>
      </c>
      <c r="EO88" s="71">
        <v>3.5</v>
      </c>
      <c r="EP88" s="71">
        <v>4</v>
      </c>
      <c r="EQ88" s="71">
        <v>3</v>
      </c>
      <c r="ER88" s="71">
        <v>7</v>
      </c>
      <c r="ES88" s="71">
        <v>6</v>
      </c>
      <c r="ET88" s="71">
        <v>5.5</v>
      </c>
      <c r="EU88" s="71">
        <v>3</v>
      </c>
      <c r="EV88" s="71">
        <v>3</v>
      </c>
      <c r="EW88" s="71">
        <v>2</v>
      </c>
      <c r="EX88" s="71">
        <v>3</v>
      </c>
      <c r="EY88" s="71">
        <v>3</v>
      </c>
      <c r="EZ88" s="71">
        <v>3.5</v>
      </c>
      <c r="FA88" s="71">
        <v>4</v>
      </c>
      <c r="FB88" s="71">
        <v>2</v>
      </c>
      <c r="FC88" s="71">
        <v>2</v>
      </c>
      <c r="FD88" s="71">
        <v>4</v>
      </c>
      <c r="FE88" s="71">
        <v>3.5</v>
      </c>
      <c r="FF88" s="71">
        <v>2.5</v>
      </c>
      <c r="FG88" s="71">
        <v>3.5</v>
      </c>
      <c r="FH88" s="71">
        <v>3.5</v>
      </c>
      <c r="FI88" s="71">
        <v>4</v>
      </c>
      <c r="FJ88" s="71">
        <v>3.5</v>
      </c>
      <c r="FK88" s="71">
        <v>4.5</v>
      </c>
      <c r="FL88" s="71">
        <v>4</v>
      </c>
      <c r="FM88" s="71">
        <v>1.5</v>
      </c>
      <c r="FN88" s="71">
        <v>2</v>
      </c>
      <c r="FO88" s="71">
        <v>1</v>
      </c>
      <c r="FP88" s="71">
        <v>1</v>
      </c>
      <c r="FQ88" s="71">
        <v>3</v>
      </c>
      <c r="FR88" s="71">
        <v>1</v>
      </c>
      <c r="FS88" s="71">
        <v>2</v>
      </c>
      <c r="FT88" s="71">
        <v>1</v>
      </c>
      <c r="FU88" s="71">
        <v>2</v>
      </c>
      <c r="FV88" s="71">
        <v>1.5</v>
      </c>
      <c r="FW88" s="71">
        <v>1</v>
      </c>
      <c r="FX88" s="71">
        <v>2</v>
      </c>
      <c r="FY88" s="71">
        <v>3</v>
      </c>
      <c r="FZ88" s="71">
        <v>1</v>
      </c>
      <c r="GA88" s="71">
        <v>1</v>
      </c>
      <c r="GB88" s="71">
        <v>2</v>
      </c>
      <c r="GC88" s="71">
        <v>1</v>
      </c>
      <c r="GD88" s="71">
        <v>2</v>
      </c>
      <c r="GE88" s="71">
        <v>0.5</v>
      </c>
      <c r="GF88" s="71">
        <v>1.5</v>
      </c>
      <c r="GG88" s="71">
        <v>3.5</v>
      </c>
      <c r="GH88" s="71">
        <v>1.5</v>
      </c>
      <c r="GI88" s="71">
        <v>1</v>
      </c>
      <c r="GJ88" s="71">
        <v>3</v>
      </c>
      <c r="GK88" s="71">
        <v>3</v>
      </c>
      <c r="GL88" s="71">
        <v>2</v>
      </c>
      <c r="GM88" s="71">
        <v>2</v>
      </c>
      <c r="GN88" s="71">
        <v>1</v>
      </c>
      <c r="GO88" s="71">
        <v>1</v>
      </c>
      <c r="GP88" s="71">
        <v>3.5</v>
      </c>
      <c r="GQ88" s="71">
        <v>4.5</v>
      </c>
      <c r="GR88" s="71">
        <v>3.5</v>
      </c>
      <c r="GS88" s="71">
        <v>5</v>
      </c>
      <c r="GT88" s="71">
        <v>1</v>
      </c>
      <c r="GU88" s="71">
        <v>1</v>
      </c>
      <c r="GV88" s="71">
        <v>2</v>
      </c>
      <c r="GW88" s="71">
        <v>2</v>
      </c>
      <c r="GX88" s="71">
        <v>1</v>
      </c>
      <c r="GY88" s="71">
        <v>1</v>
      </c>
      <c r="GZ88" s="71">
        <v>1</v>
      </c>
      <c r="HA88" s="71">
        <v>2</v>
      </c>
      <c r="HB88" s="71">
        <v>3</v>
      </c>
      <c r="HC88" s="71">
        <v>3</v>
      </c>
      <c r="HD88" s="71">
        <v>3</v>
      </c>
      <c r="HE88" s="71">
        <v>3</v>
      </c>
      <c r="HF88" s="71">
        <v>2</v>
      </c>
      <c r="HG88" s="71">
        <v>6.5</v>
      </c>
      <c r="HH88" s="71">
        <v>6.5</v>
      </c>
      <c r="HI88" s="71">
        <v>1</v>
      </c>
      <c r="HJ88" s="71">
        <v>1</v>
      </c>
      <c r="HK88" s="71">
        <v>1</v>
      </c>
      <c r="HL88" s="71">
        <v>2</v>
      </c>
      <c r="HM88" s="71">
        <v>2.5</v>
      </c>
      <c r="HN88" s="71">
        <v>2.5</v>
      </c>
      <c r="HO88" s="71">
        <v>6.5</v>
      </c>
      <c r="HP88" s="71">
        <v>5</v>
      </c>
      <c r="HQ88" s="71">
        <v>3.5</v>
      </c>
      <c r="HR88" s="71">
        <v>4.5</v>
      </c>
      <c r="HS88" s="71">
        <v>4.5</v>
      </c>
      <c r="HT88" s="71">
        <v>3</v>
      </c>
      <c r="HU88" s="71">
        <v>8</v>
      </c>
      <c r="HV88" s="71">
        <v>5</v>
      </c>
      <c r="HW88" s="71">
        <v>5</v>
      </c>
      <c r="HX88" s="71">
        <v>4</v>
      </c>
      <c r="HY88" s="71">
        <v>1.5</v>
      </c>
      <c r="HZ88" s="71">
        <v>1</v>
      </c>
      <c r="IA88" s="71">
        <v>3.5</v>
      </c>
      <c r="IB88" s="71">
        <v>3.5</v>
      </c>
      <c r="IC88" s="71">
        <v>3.5</v>
      </c>
      <c r="ID88" s="71">
        <v>9</v>
      </c>
      <c r="IE88" s="71">
        <v>10.5</v>
      </c>
      <c r="IF88" s="71">
        <v>8.5</v>
      </c>
      <c r="IG88" s="71">
        <v>5</v>
      </c>
      <c r="IH88" s="71">
        <v>5</v>
      </c>
      <c r="II88" s="62">
        <v>2</v>
      </c>
      <c r="IJ88" s="62">
        <v>2.5</v>
      </c>
      <c r="IK88" s="62">
        <v>4</v>
      </c>
      <c r="IL88" s="62">
        <v>7</v>
      </c>
      <c r="IM88" s="62">
        <v>10</v>
      </c>
      <c r="IN88" s="62">
        <v>10</v>
      </c>
      <c r="IO88" s="62">
        <v>0</v>
      </c>
      <c r="IP88" s="62">
        <v>0</v>
      </c>
      <c r="IQ88" s="62">
        <v>0</v>
      </c>
      <c r="IR88" s="353">
        <f>AVERAGE([1]CongestionIndex!$C$186:$D$186)</f>
        <v>0</v>
      </c>
      <c r="IS88" s="62">
        <v>2</v>
      </c>
      <c r="IT88" s="62">
        <v>7.5</v>
      </c>
      <c r="IU88" s="62">
        <v>3.5</v>
      </c>
      <c r="IV88" s="62">
        <v>6</v>
      </c>
      <c r="IW88" s="62">
        <v>9</v>
      </c>
      <c r="IX88" s="62">
        <v>5.5</v>
      </c>
      <c r="IY88" s="62">
        <v>7</v>
      </c>
      <c r="IZ88" s="62">
        <v>3</v>
      </c>
      <c r="JA88" s="62">
        <v>4</v>
      </c>
      <c r="JB88" s="62">
        <v>2</v>
      </c>
      <c r="JC88" s="62">
        <v>3.5</v>
      </c>
      <c r="JD88" s="62">
        <v>3.5</v>
      </c>
      <c r="JE88" s="62">
        <v>2</v>
      </c>
      <c r="JF88" s="62">
        <v>2</v>
      </c>
      <c r="JG88" s="62">
        <v>1.5</v>
      </c>
      <c r="JH88" s="62">
        <v>1</v>
      </c>
      <c r="JI88" s="62">
        <v>1</v>
      </c>
      <c r="JJ88" s="62">
        <v>2</v>
      </c>
      <c r="JK88" s="62">
        <v>5.5</v>
      </c>
      <c r="JL88" s="62">
        <v>8</v>
      </c>
      <c r="JM88" s="62">
        <v>11.5</v>
      </c>
      <c r="JN88" s="62">
        <v>1.5</v>
      </c>
      <c r="JO88" s="62">
        <v>1.5</v>
      </c>
      <c r="JP88" s="62">
        <v>5</v>
      </c>
      <c r="JQ88" s="62">
        <f>AVERAGE(CongestionIndex!$C$186:$D$186)</f>
        <v>5</v>
      </c>
    </row>
    <row r="89" spans="1:280" s="12" customFormat="1" ht="15.75" customHeight="1">
      <c r="A89" s="68" t="s">
        <v>133</v>
      </c>
      <c r="B89" s="69">
        <v>1</v>
      </c>
      <c r="C89" s="69">
        <v>2</v>
      </c>
      <c r="D89" s="69">
        <v>0</v>
      </c>
      <c r="E89" s="69">
        <v>1</v>
      </c>
      <c r="F89" s="69">
        <v>1.5</v>
      </c>
      <c r="G89" s="69">
        <v>0</v>
      </c>
      <c r="H89" s="69">
        <v>0</v>
      </c>
      <c r="I89" s="69">
        <v>0</v>
      </c>
      <c r="J89" s="69">
        <v>0.5</v>
      </c>
      <c r="K89" s="69">
        <v>0.5</v>
      </c>
      <c r="L89" s="69">
        <v>0</v>
      </c>
      <c r="M89" s="69">
        <v>0</v>
      </c>
      <c r="N89" s="69">
        <v>0.5</v>
      </c>
      <c r="O89" s="69">
        <v>0</v>
      </c>
      <c r="P89" s="69">
        <v>2</v>
      </c>
      <c r="Q89" s="69">
        <v>0.5</v>
      </c>
      <c r="R89" s="69">
        <v>0</v>
      </c>
      <c r="S89" s="69">
        <v>0</v>
      </c>
      <c r="T89" s="69">
        <v>0.5</v>
      </c>
      <c r="U89" s="69">
        <v>0</v>
      </c>
      <c r="V89" s="69">
        <v>0</v>
      </c>
      <c r="W89" s="69">
        <v>0</v>
      </c>
      <c r="X89" s="69">
        <v>0</v>
      </c>
      <c r="Y89" s="69">
        <v>0</v>
      </c>
      <c r="Z89" s="69">
        <v>0</v>
      </c>
      <c r="AA89" s="69">
        <v>0.5</v>
      </c>
      <c r="AB89" s="69">
        <v>0</v>
      </c>
      <c r="AC89" s="69">
        <v>0</v>
      </c>
      <c r="AD89" s="69">
        <v>0</v>
      </c>
      <c r="AE89" s="69">
        <v>0</v>
      </c>
      <c r="AF89" s="69">
        <v>0.5</v>
      </c>
      <c r="AG89" s="69">
        <v>0.5</v>
      </c>
      <c r="AH89" s="69">
        <v>2.5</v>
      </c>
      <c r="AI89" s="69">
        <v>0</v>
      </c>
      <c r="AJ89" s="69">
        <v>0</v>
      </c>
      <c r="AK89" s="69">
        <v>0</v>
      </c>
      <c r="AL89" s="69">
        <v>6</v>
      </c>
      <c r="AM89" s="69">
        <v>0</v>
      </c>
      <c r="AN89" s="69">
        <v>0</v>
      </c>
      <c r="AO89" s="70">
        <v>0.5</v>
      </c>
      <c r="AP89" s="70">
        <v>3</v>
      </c>
      <c r="AQ89" s="70">
        <v>6</v>
      </c>
      <c r="AR89" s="70">
        <v>2.5</v>
      </c>
      <c r="AS89" s="69">
        <v>0</v>
      </c>
      <c r="AT89" s="70">
        <v>6</v>
      </c>
      <c r="AU89" s="69">
        <v>0.5</v>
      </c>
      <c r="AV89" s="69">
        <v>2</v>
      </c>
      <c r="AW89" s="69">
        <v>0</v>
      </c>
      <c r="AX89" s="69">
        <v>12</v>
      </c>
      <c r="AY89" s="69">
        <v>2.5</v>
      </c>
      <c r="AZ89" s="69">
        <v>0</v>
      </c>
      <c r="BA89" s="69">
        <v>0.5</v>
      </c>
      <c r="BB89" s="69">
        <v>0.5</v>
      </c>
      <c r="BC89" s="69">
        <v>0</v>
      </c>
      <c r="BD89" s="69">
        <v>6.5</v>
      </c>
      <c r="BE89" s="69">
        <v>3</v>
      </c>
      <c r="BF89" s="69">
        <v>6.5</v>
      </c>
      <c r="BG89" s="69">
        <v>4.5</v>
      </c>
      <c r="BH89" s="69">
        <v>3</v>
      </c>
      <c r="BI89" s="69">
        <v>10</v>
      </c>
      <c r="BJ89" s="69">
        <v>8</v>
      </c>
      <c r="BK89" s="69">
        <v>9</v>
      </c>
      <c r="BL89" s="69">
        <v>9</v>
      </c>
      <c r="BM89" s="69">
        <v>9</v>
      </c>
      <c r="BN89" s="69">
        <v>12.5</v>
      </c>
      <c r="BO89" s="69">
        <v>11.5</v>
      </c>
      <c r="BP89" s="69">
        <v>9.5</v>
      </c>
      <c r="BQ89" s="71">
        <v>2</v>
      </c>
      <c r="BR89" s="71">
        <v>3.5</v>
      </c>
      <c r="BS89" s="71">
        <v>5.5</v>
      </c>
      <c r="BT89" s="71">
        <v>5.5</v>
      </c>
      <c r="BU89" s="71">
        <v>8</v>
      </c>
      <c r="BV89" s="71">
        <v>6</v>
      </c>
      <c r="BW89" s="71">
        <v>4.5</v>
      </c>
      <c r="BX89" s="71">
        <v>4.5</v>
      </c>
      <c r="BY89" s="71">
        <v>3</v>
      </c>
      <c r="BZ89" s="71">
        <v>1.5</v>
      </c>
      <c r="CA89" s="71">
        <v>0</v>
      </c>
      <c r="CB89" s="71">
        <v>0</v>
      </c>
      <c r="CC89" s="71">
        <v>1</v>
      </c>
      <c r="CD89" s="71">
        <v>1.5</v>
      </c>
      <c r="CE89" s="71">
        <v>1.5</v>
      </c>
      <c r="CF89" s="71">
        <v>0</v>
      </c>
      <c r="CG89" s="71">
        <v>0</v>
      </c>
      <c r="CH89" s="71">
        <v>1.5</v>
      </c>
      <c r="CI89" s="71">
        <v>3.5</v>
      </c>
      <c r="CJ89" s="71">
        <v>1.5</v>
      </c>
      <c r="CK89" s="71">
        <v>0</v>
      </c>
      <c r="CL89" s="71">
        <v>3.5</v>
      </c>
      <c r="CM89" s="71">
        <v>1</v>
      </c>
      <c r="CN89" s="71">
        <v>2</v>
      </c>
      <c r="CO89" s="71">
        <v>0.5</v>
      </c>
      <c r="CP89" s="71">
        <v>0</v>
      </c>
      <c r="CQ89" s="71">
        <v>0.5</v>
      </c>
      <c r="CR89" s="71">
        <v>0.5</v>
      </c>
      <c r="CS89" s="71">
        <v>0.5</v>
      </c>
      <c r="CT89" s="71">
        <v>0.5</v>
      </c>
      <c r="CU89" s="71">
        <v>1</v>
      </c>
      <c r="CV89" s="71">
        <v>2</v>
      </c>
      <c r="CW89" s="71">
        <v>0</v>
      </c>
      <c r="CX89" s="71">
        <v>0</v>
      </c>
      <c r="CY89" s="71">
        <v>0</v>
      </c>
      <c r="CZ89" s="71">
        <v>0</v>
      </c>
      <c r="DA89" s="71">
        <v>0</v>
      </c>
      <c r="DB89" s="71">
        <v>0</v>
      </c>
      <c r="DC89" s="71">
        <v>3.5</v>
      </c>
      <c r="DD89" s="71">
        <v>0</v>
      </c>
      <c r="DE89" s="71">
        <v>3</v>
      </c>
      <c r="DF89" s="71">
        <v>2.5</v>
      </c>
      <c r="DG89" s="71">
        <v>6</v>
      </c>
      <c r="DH89" s="71">
        <v>3</v>
      </c>
      <c r="DI89" s="71">
        <v>6.5</v>
      </c>
      <c r="DJ89" s="71">
        <v>6</v>
      </c>
      <c r="DK89" s="71">
        <v>5</v>
      </c>
      <c r="DL89" s="71">
        <v>5</v>
      </c>
      <c r="DM89" s="71">
        <v>7</v>
      </c>
      <c r="DN89" s="71">
        <v>6.5</v>
      </c>
      <c r="DO89" s="71">
        <v>7</v>
      </c>
      <c r="DP89" s="71">
        <v>5.5</v>
      </c>
      <c r="DQ89" s="71">
        <v>5</v>
      </c>
      <c r="DR89" s="71">
        <v>5.5</v>
      </c>
      <c r="DS89" s="71">
        <v>5.5</v>
      </c>
      <c r="DT89" s="71">
        <v>6.5</v>
      </c>
      <c r="DU89" s="71">
        <v>7.5</v>
      </c>
      <c r="DV89" s="71">
        <v>8.5</v>
      </c>
      <c r="DW89" s="71">
        <v>8.5</v>
      </c>
      <c r="DX89" s="71">
        <v>9.5</v>
      </c>
      <c r="DY89" s="71">
        <v>10</v>
      </c>
      <c r="DZ89" s="71">
        <v>5</v>
      </c>
      <c r="EA89" s="71">
        <v>7</v>
      </c>
      <c r="EB89" s="71">
        <v>11</v>
      </c>
      <c r="EC89" s="71">
        <v>11.5</v>
      </c>
      <c r="ED89" s="71">
        <v>10.5</v>
      </c>
      <c r="EE89" s="71">
        <v>9.5</v>
      </c>
      <c r="EF89" s="71">
        <v>10</v>
      </c>
      <c r="EG89" s="71">
        <v>5</v>
      </c>
      <c r="EH89" s="71">
        <v>6</v>
      </c>
      <c r="EI89" s="71">
        <v>7.5</v>
      </c>
      <c r="EJ89" s="71">
        <v>9</v>
      </c>
      <c r="EK89" s="71">
        <v>10</v>
      </c>
      <c r="EL89" s="71">
        <v>9</v>
      </c>
      <c r="EM89" s="71">
        <v>9</v>
      </c>
      <c r="EN89" s="71">
        <v>8.5</v>
      </c>
      <c r="EO89" s="71">
        <v>7</v>
      </c>
      <c r="EP89" s="71">
        <v>7.5</v>
      </c>
      <c r="EQ89" s="71">
        <v>8</v>
      </c>
      <c r="ER89" s="71">
        <v>5</v>
      </c>
      <c r="ES89" s="71">
        <v>5</v>
      </c>
      <c r="ET89" s="71">
        <v>6</v>
      </c>
      <c r="EU89" s="71">
        <v>7</v>
      </c>
      <c r="EV89" s="71">
        <v>6</v>
      </c>
      <c r="EW89" s="71">
        <v>6</v>
      </c>
      <c r="EX89" s="71">
        <v>5.5</v>
      </c>
      <c r="EY89" s="71">
        <v>5.5</v>
      </c>
      <c r="EZ89" s="71">
        <v>3.5</v>
      </c>
      <c r="FA89" s="71">
        <v>4</v>
      </c>
      <c r="FB89" s="71">
        <v>5</v>
      </c>
      <c r="FC89" s="71">
        <v>2</v>
      </c>
      <c r="FD89" s="71">
        <v>2.5</v>
      </c>
      <c r="FE89" s="71">
        <v>4</v>
      </c>
      <c r="FF89" s="71">
        <v>4</v>
      </c>
      <c r="FG89" s="71">
        <v>5</v>
      </c>
      <c r="FH89" s="71">
        <v>3</v>
      </c>
      <c r="FI89" s="71">
        <v>3.5</v>
      </c>
      <c r="FJ89" s="71">
        <v>3.5</v>
      </c>
      <c r="FK89" s="71">
        <v>4.5</v>
      </c>
      <c r="FL89" s="71">
        <v>4</v>
      </c>
      <c r="FM89" s="71">
        <v>2.5</v>
      </c>
      <c r="FN89" s="71">
        <v>4</v>
      </c>
      <c r="FO89" s="71">
        <v>2</v>
      </c>
      <c r="FP89" s="71">
        <v>5</v>
      </c>
      <c r="FQ89" s="71">
        <v>9.5</v>
      </c>
      <c r="FR89" s="71">
        <v>9.5</v>
      </c>
      <c r="FS89" s="71">
        <v>7.5</v>
      </c>
      <c r="FT89" s="71">
        <v>7.5</v>
      </c>
      <c r="FU89" s="71">
        <v>7</v>
      </c>
      <c r="FV89" s="71">
        <v>6</v>
      </c>
      <c r="FW89" s="71">
        <v>7</v>
      </c>
      <c r="FX89" s="71">
        <v>7</v>
      </c>
      <c r="FY89" s="71">
        <v>7</v>
      </c>
      <c r="FZ89" s="71">
        <v>5.5</v>
      </c>
      <c r="GA89" s="71">
        <v>5.5</v>
      </c>
      <c r="GB89" s="71">
        <v>6</v>
      </c>
      <c r="GC89" s="71">
        <v>5</v>
      </c>
      <c r="GD89" s="71">
        <v>4.5</v>
      </c>
      <c r="GE89" s="71">
        <v>6</v>
      </c>
      <c r="GF89" s="71">
        <v>7</v>
      </c>
      <c r="GG89" s="71">
        <v>8</v>
      </c>
      <c r="GH89" s="71">
        <v>9</v>
      </c>
      <c r="GI89" s="71">
        <v>7.5</v>
      </c>
      <c r="GJ89" s="71">
        <v>9</v>
      </c>
      <c r="GK89" s="71">
        <v>7</v>
      </c>
      <c r="GL89" s="71">
        <v>6</v>
      </c>
      <c r="GM89" s="71">
        <v>6</v>
      </c>
      <c r="GN89" s="71">
        <v>4.5</v>
      </c>
      <c r="GO89" s="71">
        <v>6</v>
      </c>
      <c r="GP89" s="71">
        <v>7</v>
      </c>
      <c r="GQ89" s="71">
        <v>8</v>
      </c>
      <c r="GR89" s="71">
        <v>7</v>
      </c>
      <c r="GS89" s="71">
        <v>8.5</v>
      </c>
      <c r="GT89" s="71">
        <v>6</v>
      </c>
      <c r="GU89" s="71">
        <v>5</v>
      </c>
      <c r="GV89" s="71">
        <v>0.5</v>
      </c>
      <c r="GW89" s="71">
        <v>0.5</v>
      </c>
      <c r="GX89" s="71">
        <v>0.5</v>
      </c>
      <c r="GY89" s="71">
        <v>0.5</v>
      </c>
      <c r="GZ89" s="71">
        <v>0.5</v>
      </c>
      <c r="HA89" s="71">
        <v>7.5</v>
      </c>
      <c r="HB89" s="71">
        <v>2</v>
      </c>
      <c r="HC89" s="71">
        <v>2</v>
      </c>
      <c r="HD89" s="71">
        <v>3.5</v>
      </c>
      <c r="HE89" s="71">
        <v>1.5</v>
      </c>
      <c r="HF89" s="71">
        <v>2</v>
      </c>
      <c r="HG89" s="71">
        <v>4</v>
      </c>
      <c r="HH89" s="71">
        <v>4</v>
      </c>
      <c r="HI89" s="71">
        <v>5</v>
      </c>
      <c r="HJ89" s="71">
        <v>7</v>
      </c>
      <c r="HK89" s="71">
        <v>2.5</v>
      </c>
      <c r="HL89" s="71">
        <v>1.5</v>
      </c>
      <c r="HM89" s="71">
        <v>2</v>
      </c>
      <c r="HN89" s="71">
        <v>5</v>
      </c>
      <c r="HO89" s="71">
        <v>2</v>
      </c>
      <c r="HP89" s="71">
        <v>4</v>
      </c>
      <c r="HQ89" s="71">
        <v>5</v>
      </c>
      <c r="HR89" s="71">
        <v>4.5</v>
      </c>
      <c r="HS89" s="71">
        <v>11</v>
      </c>
      <c r="HT89" s="71">
        <v>5</v>
      </c>
      <c r="HU89" s="71">
        <v>4</v>
      </c>
      <c r="HV89" s="71">
        <v>4</v>
      </c>
      <c r="HW89" s="71">
        <v>2</v>
      </c>
      <c r="HX89" s="71">
        <v>3.5</v>
      </c>
      <c r="HY89" s="71">
        <v>7.5</v>
      </c>
      <c r="HZ89" s="71">
        <v>2.5</v>
      </c>
      <c r="IA89" s="71">
        <v>3</v>
      </c>
      <c r="IB89" s="71">
        <v>3.5</v>
      </c>
      <c r="IC89" s="71">
        <v>4.5</v>
      </c>
      <c r="ID89" s="71">
        <v>2.5</v>
      </c>
      <c r="IE89" s="71">
        <v>3</v>
      </c>
      <c r="IF89" s="71">
        <v>3.5</v>
      </c>
      <c r="IG89" s="71">
        <v>3.5</v>
      </c>
      <c r="IH89" s="71">
        <v>3.5</v>
      </c>
      <c r="II89" s="62">
        <f>AVERAGE(CongestionIndex!C187:D187)</f>
        <v>1</v>
      </c>
      <c r="IJ89" s="62">
        <v>6</v>
      </c>
      <c r="IK89" s="62">
        <v>4</v>
      </c>
      <c r="IL89" s="62">
        <v>2</v>
      </c>
      <c r="IM89" s="62">
        <v>2.5</v>
      </c>
      <c r="IN89" s="62">
        <v>0</v>
      </c>
      <c r="IO89" s="62">
        <v>2</v>
      </c>
      <c r="IP89" s="62">
        <v>0</v>
      </c>
      <c r="IQ89" s="62">
        <v>2.5</v>
      </c>
      <c r="IR89" s="353">
        <f>AVERAGE([1]CongestionIndex!$C$187:$D$187)</f>
        <v>0.5</v>
      </c>
      <c r="IS89" s="62">
        <v>2</v>
      </c>
      <c r="IT89" s="62">
        <v>4.5</v>
      </c>
      <c r="IU89" s="62">
        <v>4</v>
      </c>
      <c r="IV89" s="62">
        <v>0</v>
      </c>
      <c r="IW89" s="62">
        <v>0</v>
      </c>
      <c r="IX89" s="62">
        <v>2</v>
      </c>
      <c r="IY89" s="62">
        <v>3</v>
      </c>
      <c r="IZ89" s="62">
        <v>1</v>
      </c>
      <c r="JA89" s="62">
        <v>0</v>
      </c>
      <c r="JB89" s="62">
        <v>0</v>
      </c>
      <c r="JC89" s="62">
        <v>0</v>
      </c>
      <c r="JD89" s="62">
        <v>0</v>
      </c>
      <c r="JE89" s="62">
        <v>0</v>
      </c>
      <c r="JF89" s="62">
        <v>5.5</v>
      </c>
      <c r="JG89" s="62">
        <v>1</v>
      </c>
      <c r="JH89" s="62">
        <v>1</v>
      </c>
      <c r="JI89" s="62">
        <v>1</v>
      </c>
      <c r="JJ89" s="62">
        <v>0</v>
      </c>
      <c r="JK89" s="62">
        <v>1</v>
      </c>
      <c r="JL89" s="62">
        <v>1.5</v>
      </c>
      <c r="JM89" s="62">
        <v>2</v>
      </c>
      <c r="JN89" s="62">
        <v>1</v>
      </c>
      <c r="JO89" s="62">
        <v>2</v>
      </c>
      <c r="JP89" s="62">
        <v>2</v>
      </c>
      <c r="JQ89" s="62">
        <f>AVERAGE(CongestionIndex!$C$187:$D$187)</f>
        <v>1</v>
      </c>
    </row>
    <row r="90" spans="1:280" s="12" customFormat="1" ht="14.25" customHeight="1">
      <c r="A90" s="68" t="s">
        <v>627</v>
      </c>
      <c r="B90" s="69">
        <v>2.5</v>
      </c>
      <c r="C90" s="69">
        <v>0</v>
      </c>
      <c r="D90" s="69">
        <v>1.5</v>
      </c>
      <c r="E90" s="69">
        <v>0</v>
      </c>
      <c r="F90" s="69">
        <v>0.5</v>
      </c>
      <c r="G90" s="69">
        <v>2</v>
      </c>
      <c r="H90" s="69">
        <v>2.5</v>
      </c>
      <c r="I90" s="69">
        <v>0</v>
      </c>
      <c r="J90" s="69">
        <v>3.5</v>
      </c>
      <c r="K90" s="69">
        <v>3.5</v>
      </c>
      <c r="L90" s="69">
        <v>2.5</v>
      </c>
      <c r="M90" s="69">
        <v>1</v>
      </c>
      <c r="N90" s="69">
        <v>0</v>
      </c>
      <c r="O90" s="69">
        <v>2.5</v>
      </c>
      <c r="P90" s="69">
        <v>0.5</v>
      </c>
      <c r="Q90" s="69">
        <v>2</v>
      </c>
      <c r="R90" s="69">
        <v>4</v>
      </c>
      <c r="S90" s="69">
        <v>3</v>
      </c>
      <c r="T90" s="69">
        <v>0</v>
      </c>
      <c r="U90" s="69">
        <v>0.5</v>
      </c>
      <c r="V90" s="69">
        <v>4</v>
      </c>
      <c r="W90" s="69">
        <v>3</v>
      </c>
      <c r="X90" s="69">
        <v>3</v>
      </c>
      <c r="Y90" s="69">
        <v>4</v>
      </c>
      <c r="Z90" s="69">
        <v>10.5</v>
      </c>
      <c r="AA90" s="69">
        <v>0</v>
      </c>
      <c r="AB90" s="69">
        <v>0</v>
      </c>
      <c r="AC90" s="69">
        <v>0</v>
      </c>
      <c r="AD90" s="69">
        <v>0</v>
      </c>
      <c r="AE90" s="69">
        <v>0</v>
      </c>
      <c r="AF90" s="69">
        <v>4.5</v>
      </c>
      <c r="AG90" s="69">
        <v>4.5</v>
      </c>
      <c r="AH90" s="69">
        <v>0</v>
      </c>
      <c r="AI90" s="69">
        <v>1</v>
      </c>
      <c r="AJ90" s="69">
        <v>6.5</v>
      </c>
      <c r="AK90" s="69">
        <v>2.5</v>
      </c>
      <c r="AL90" s="69">
        <v>2.5</v>
      </c>
      <c r="AM90" s="69">
        <v>5</v>
      </c>
      <c r="AN90" s="69">
        <v>7</v>
      </c>
      <c r="AO90" s="70">
        <v>1.5</v>
      </c>
      <c r="AP90" s="70">
        <v>5.5</v>
      </c>
      <c r="AQ90" s="70">
        <v>0</v>
      </c>
      <c r="AR90" s="70">
        <v>1.5</v>
      </c>
      <c r="AS90" s="69">
        <v>1</v>
      </c>
      <c r="AT90" s="70">
        <v>0</v>
      </c>
      <c r="AU90" s="69">
        <v>2.5</v>
      </c>
      <c r="AV90" s="69">
        <v>0</v>
      </c>
      <c r="AW90" s="69">
        <v>0</v>
      </c>
      <c r="AX90" s="69">
        <v>2.5</v>
      </c>
      <c r="AY90" s="69">
        <v>8.5</v>
      </c>
      <c r="AZ90" s="69">
        <v>8</v>
      </c>
      <c r="BA90" s="69">
        <v>3</v>
      </c>
      <c r="BB90" s="69">
        <v>4</v>
      </c>
      <c r="BC90" s="69">
        <v>5</v>
      </c>
      <c r="BD90" s="69">
        <v>0</v>
      </c>
      <c r="BE90" s="69">
        <v>0</v>
      </c>
      <c r="BF90" s="69">
        <v>0</v>
      </c>
      <c r="BG90" s="69">
        <v>0</v>
      </c>
      <c r="BH90" s="69">
        <v>0</v>
      </c>
      <c r="BI90" s="69">
        <v>1.5</v>
      </c>
      <c r="BJ90" s="69">
        <v>0</v>
      </c>
      <c r="BK90" s="69">
        <v>0</v>
      </c>
      <c r="BL90" s="69">
        <v>0</v>
      </c>
      <c r="BM90" s="69">
        <v>0</v>
      </c>
      <c r="BN90" s="69">
        <v>0</v>
      </c>
      <c r="BO90" s="69">
        <v>6.5</v>
      </c>
      <c r="BP90" s="69">
        <v>4</v>
      </c>
      <c r="BQ90" s="71">
        <v>11.5</v>
      </c>
      <c r="BR90" s="71">
        <v>4</v>
      </c>
      <c r="BS90" s="71">
        <v>8</v>
      </c>
      <c r="BT90" s="71">
        <v>4.5</v>
      </c>
      <c r="BU90" s="71">
        <v>3</v>
      </c>
      <c r="BV90" s="71">
        <v>12.5</v>
      </c>
      <c r="BW90" s="71">
        <v>0</v>
      </c>
      <c r="BX90" s="71">
        <v>0</v>
      </c>
      <c r="BY90" s="71">
        <v>0</v>
      </c>
      <c r="BZ90" s="71">
        <v>0</v>
      </c>
      <c r="CA90" s="71">
        <v>0</v>
      </c>
      <c r="CB90" s="71">
        <v>0</v>
      </c>
      <c r="CC90" s="71">
        <v>0</v>
      </c>
      <c r="CD90" s="71">
        <v>0</v>
      </c>
      <c r="CE90" s="71">
        <v>0</v>
      </c>
      <c r="CF90" s="71">
        <v>0</v>
      </c>
      <c r="CG90" s="71">
        <v>0</v>
      </c>
      <c r="CH90" s="71">
        <v>2</v>
      </c>
      <c r="CI90" s="71">
        <v>0</v>
      </c>
      <c r="CJ90" s="71">
        <v>0</v>
      </c>
      <c r="CK90" s="71">
        <v>0</v>
      </c>
      <c r="CL90" s="71">
        <v>0</v>
      </c>
      <c r="CM90" s="71">
        <v>0.5</v>
      </c>
      <c r="CN90" s="71">
        <v>0</v>
      </c>
      <c r="CO90" s="71">
        <v>0</v>
      </c>
      <c r="CP90" s="71">
        <v>1</v>
      </c>
      <c r="CQ90" s="71">
        <v>0</v>
      </c>
      <c r="CR90" s="71">
        <v>2</v>
      </c>
      <c r="CS90" s="71">
        <v>2</v>
      </c>
      <c r="CT90" s="71">
        <v>0</v>
      </c>
      <c r="CU90" s="71">
        <v>4</v>
      </c>
      <c r="CV90" s="71">
        <v>1</v>
      </c>
      <c r="CW90" s="71">
        <v>2.5</v>
      </c>
      <c r="CX90" s="71">
        <v>0</v>
      </c>
      <c r="CY90" s="71">
        <v>0</v>
      </c>
      <c r="CZ90" s="71">
        <v>1</v>
      </c>
      <c r="DA90" s="71">
        <v>1.5</v>
      </c>
      <c r="DB90" s="71">
        <v>0</v>
      </c>
      <c r="DC90" s="71">
        <v>0</v>
      </c>
      <c r="DD90" s="71">
        <v>0</v>
      </c>
      <c r="DE90" s="71">
        <v>0</v>
      </c>
      <c r="DF90" s="71">
        <v>0</v>
      </c>
      <c r="DG90" s="71">
        <v>7</v>
      </c>
      <c r="DH90" s="71">
        <v>0</v>
      </c>
      <c r="DI90" s="71">
        <v>4.5</v>
      </c>
      <c r="DJ90" s="71">
        <v>0</v>
      </c>
      <c r="DK90" s="71">
        <v>0</v>
      </c>
      <c r="DL90" s="71">
        <v>0</v>
      </c>
      <c r="DM90" s="71">
        <v>0</v>
      </c>
      <c r="DN90" s="71">
        <v>0</v>
      </c>
      <c r="DO90" s="71">
        <v>0</v>
      </c>
      <c r="DP90" s="71">
        <v>0</v>
      </c>
      <c r="DQ90" s="71">
        <v>0</v>
      </c>
      <c r="DR90" s="71">
        <v>0</v>
      </c>
      <c r="DS90" s="71">
        <v>0</v>
      </c>
      <c r="DT90" s="71">
        <v>0</v>
      </c>
      <c r="DU90" s="71">
        <v>8</v>
      </c>
      <c r="DV90" s="71">
        <v>7.5</v>
      </c>
      <c r="DW90" s="71">
        <v>6</v>
      </c>
      <c r="DX90" s="71">
        <v>7.5</v>
      </c>
      <c r="DY90" s="71">
        <v>6</v>
      </c>
      <c r="DZ90" s="71">
        <v>6</v>
      </c>
      <c r="EA90" s="71">
        <v>6</v>
      </c>
      <c r="EB90" s="71">
        <v>7.5</v>
      </c>
      <c r="EC90" s="71">
        <v>6.5</v>
      </c>
      <c r="ED90" s="71">
        <v>7</v>
      </c>
      <c r="EE90" s="71">
        <v>7.5</v>
      </c>
      <c r="EF90" s="71">
        <v>8</v>
      </c>
      <c r="EG90" s="71">
        <v>7</v>
      </c>
      <c r="EH90" s="71">
        <v>6</v>
      </c>
      <c r="EI90" s="71">
        <v>6.5</v>
      </c>
      <c r="EJ90" s="71">
        <v>5.5</v>
      </c>
      <c r="EK90" s="71">
        <v>5</v>
      </c>
      <c r="EL90" s="71">
        <v>4.5</v>
      </c>
      <c r="EM90" s="71">
        <v>5</v>
      </c>
      <c r="EN90" s="71">
        <v>5.5</v>
      </c>
      <c r="EO90" s="71">
        <v>6</v>
      </c>
      <c r="EP90" s="71">
        <v>6.5</v>
      </c>
      <c r="EQ90" s="71">
        <v>7</v>
      </c>
      <c r="ER90" s="71">
        <v>5.5</v>
      </c>
      <c r="ES90" s="71">
        <v>7.5</v>
      </c>
      <c r="ET90" s="71">
        <v>7.5</v>
      </c>
      <c r="EU90" s="71">
        <v>7</v>
      </c>
      <c r="EV90" s="71">
        <v>7</v>
      </c>
      <c r="EW90" s="71">
        <v>6</v>
      </c>
      <c r="EX90" s="71">
        <v>7</v>
      </c>
      <c r="EY90" s="71">
        <v>6</v>
      </c>
      <c r="EZ90" s="71">
        <v>5</v>
      </c>
      <c r="FA90" s="71">
        <v>5.5</v>
      </c>
      <c r="FB90" s="71">
        <v>3.5</v>
      </c>
      <c r="FC90" s="71">
        <v>3.5</v>
      </c>
      <c r="FD90" s="71">
        <v>3</v>
      </c>
      <c r="FE90" s="71">
        <v>3</v>
      </c>
      <c r="FF90" s="71">
        <v>4</v>
      </c>
      <c r="FG90" s="71">
        <v>5</v>
      </c>
      <c r="FH90" s="71">
        <v>4</v>
      </c>
      <c r="FI90" s="71">
        <v>5</v>
      </c>
      <c r="FJ90" s="71">
        <v>4.5</v>
      </c>
      <c r="FK90" s="71">
        <v>4.5</v>
      </c>
      <c r="FL90" s="71">
        <v>5</v>
      </c>
      <c r="FM90" s="71">
        <v>5</v>
      </c>
      <c r="FN90" s="71">
        <v>4</v>
      </c>
      <c r="FO90" s="71">
        <v>3</v>
      </c>
      <c r="FP90" s="71">
        <v>3</v>
      </c>
      <c r="FQ90" s="71">
        <v>4</v>
      </c>
      <c r="FR90" s="71">
        <v>4.5</v>
      </c>
      <c r="FS90" s="71">
        <v>4</v>
      </c>
      <c r="FT90" s="71">
        <v>1.5</v>
      </c>
      <c r="FU90" s="71">
        <v>2.5</v>
      </c>
      <c r="FV90" s="71">
        <v>2</v>
      </c>
      <c r="FW90" s="71">
        <v>1.5</v>
      </c>
      <c r="FX90" s="71">
        <v>1.5</v>
      </c>
      <c r="FY90" s="71">
        <v>2.5</v>
      </c>
      <c r="FZ90" s="71">
        <v>1.5</v>
      </c>
      <c r="GA90" s="71">
        <v>2.5</v>
      </c>
      <c r="GB90" s="71">
        <v>3</v>
      </c>
      <c r="GC90" s="71">
        <v>1</v>
      </c>
      <c r="GD90" s="71">
        <v>2</v>
      </c>
      <c r="GE90" s="71">
        <v>3</v>
      </c>
      <c r="GF90" s="71">
        <v>2.5</v>
      </c>
      <c r="GG90" s="71">
        <v>1.5</v>
      </c>
      <c r="GH90" s="71">
        <v>2</v>
      </c>
      <c r="GI90" s="71">
        <v>2</v>
      </c>
      <c r="GJ90" s="71">
        <v>1.5</v>
      </c>
      <c r="GK90" s="71">
        <v>2</v>
      </c>
      <c r="GL90" s="71">
        <v>2.5</v>
      </c>
      <c r="GM90" s="71">
        <v>2.5</v>
      </c>
      <c r="GN90" s="71">
        <v>3</v>
      </c>
      <c r="GO90" s="71">
        <v>4</v>
      </c>
      <c r="GP90" s="71">
        <v>5</v>
      </c>
      <c r="GQ90" s="71">
        <v>6</v>
      </c>
      <c r="GR90" s="71">
        <v>5</v>
      </c>
      <c r="GS90" s="71">
        <v>4</v>
      </c>
      <c r="GT90" s="71">
        <v>11</v>
      </c>
      <c r="GU90" s="71">
        <v>11</v>
      </c>
      <c r="GV90" s="71">
        <v>1.5</v>
      </c>
      <c r="GW90" s="71">
        <v>1.5</v>
      </c>
      <c r="GX90" s="71">
        <v>5</v>
      </c>
      <c r="GY90" s="71">
        <v>5</v>
      </c>
      <c r="GZ90" s="71">
        <v>5</v>
      </c>
      <c r="HA90" s="71">
        <v>1</v>
      </c>
      <c r="HB90" s="71">
        <v>4</v>
      </c>
      <c r="HC90" s="71">
        <v>4</v>
      </c>
      <c r="HD90" s="71">
        <v>4</v>
      </c>
      <c r="HE90" s="71">
        <v>4</v>
      </c>
      <c r="HF90" s="71">
        <v>1</v>
      </c>
      <c r="HG90" s="71">
        <v>1</v>
      </c>
      <c r="HH90" s="71">
        <v>1</v>
      </c>
      <c r="HI90" s="71">
        <v>1</v>
      </c>
      <c r="HJ90" s="71">
        <v>0.5</v>
      </c>
      <c r="HK90" s="71">
        <v>0.5</v>
      </c>
      <c r="HL90" s="71">
        <v>0.5</v>
      </c>
      <c r="HM90" s="71">
        <v>0.5</v>
      </c>
      <c r="HN90" s="71">
        <v>0.5</v>
      </c>
      <c r="HO90" s="71">
        <v>4</v>
      </c>
      <c r="HP90" s="71">
        <v>4</v>
      </c>
      <c r="HQ90" s="71">
        <v>4</v>
      </c>
      <c r="HR90" s="71">
        <v>4</v>
      </c>
      <c r="HS90" s="71">
        <v>4.5</v>
      </c>
      <c r="HT90" s="71">
        <v>4.5</v>
      </c>
      <c r="HU90" s="71">
        <v>8.5</v>
      </c>
      <c r="HV90" s="71">
        <v>8.5</v>
      </c>
      <c r="HW90" s="71">
        <v>8.5</v>
      </c>
      <c r="HX90" s="71">
        <v>7.5</v>
      </c>
      <c r="HY90" s="71">
        <v>7.5</v>
      </c>
      <c r="HZ90" s="71">
        <v>7.5</v>
      </c>
      <c r="IA90" s="71">
        <v>7.5</v>
      </c>
      <c r="IB90" s="71">
        <v>7.5</v>
      </c>
      <c r="IC90" s="71">
        <v>7.5</v>
      </c>
      <c r="ID90" s="71">
        <v>7.5</v>
      </c>
      <c r="IE90" s="71">
        <v>4</v>
      </c>
      <c r="IF90" s="71">
        <v>5</v>
      </c>
      <c r="IG90" s="118">
        <v>5</v>
      </c>
      <c r="IH90" s="118">
        <v>5</v>
      </c>
      <c r="II90" s="62">
        <v>5</v>
      </c>
      <c r="IJ90" s="62">
        <v>5</v>
      </c>
      <c r="IK90" s="62">
        <v>5</v>
      </c>
      <c r="IL90" s="62">
        <v>0</v>
      </c>
      <c r="IM90" s="62">
        <v>0</v>
      </c>
      <c r="IN90" s="62">
        <v>13.5</v>
      </c>
      <c r="IO90" s="62">
        <v>0</v>
      </c>
      <c r="IP90" s="62">
        <v>0</v>
      </c>
      <c r="IQ90" s="62">
        <v>0</v>
      </c>
      <c r="IR90" s="353">
        <f>AVERAGE([1]CongestionIndex!$C$188:$D$188)</f>
        <v>0</v>
      </c>
      <c r="IS90" s="62">
        <v>0</v>
      </c>
      <c r="IT90" s="62">
        <v>0</v>
      </c>
      <c r="IU90" s="62">
        <v>0</v>
      </c>
      <c r="IV90" s="62">
        <v>0</v>
      </c>
      <c r="IW90" s="62">
        <v>0</v>
      </c>
      <c r="IX90" s="62">
        <v>0</v>
      </c>
      <c r="IY90" s="62">
        <v>0</v>
      </c>
      <c r="IZ90" s="62">
        <v>0</v>
      </c>
      <c r="JA90" s="62">
        <v>0</v>
      </c>
      <c r="JB90" s="62">
        <v>0</v>
      </c>
      <c r="JC90" s="62">
        <v>0</v>
      </c>
      <c r="JD90" s="62">
        <v>0</v>
      </c>
      <c r="JE90" s="62">
        <v>0</v>
      </c>
      <c r="JF90" s="62">
        <v>0</v>
      </c>
      <c r="JG90" s="62">
        <v>0</v>
      </c>
      <c r="JH90" s="62">
        <v>0</v>
      </c>
      <c r="JI90" s="62">
        <v>0</v>
      </c>
      <c r="JJ90" s="62">
        <v>0</v>
      </c>
      <c r="JK90" s="62">
        <v>3.5</v>
      </c>
      <c r="JL90" s="62">
        <v>0</v>
      </c>
      <c r="JM90" s="62">
        <v>0</v>
      </c>
      <c r="JN90" s="62">
        <v>0</v>
      </c>
      <c r="JO90" s="62">
        <v>0</v>
      </c>
      <c r="JP90" s="62">
        <v>0</v>
      </c>
      <c r="JQ90" s="62">
        <f>AVERAGE(CongestionIndex!$C$188:$D$188)</f>
        <v>6</v>
      </c>
    </row>
    <row r="91" spans="1:280" s="69" customFormat="1" ht="14.25" customHeight="1">
      <c r="A91" s="68" t="s">
        <v>628</v>
      </c>
      <c r="AO91" s="70"/>
      <c r="AP91" s="70"/>
      <c r="AQ91" s="70"/>
      <c r="AR91" s="70"/>
      <c r="AT91" s="70"/>
      <c r="BB91" s="69">
        <v>0</v>
      </c>
      <c r="BC91" s="69">
        <v>0</v>
      </c>
      <c r="BD91" s="69">
        <v>0</v>
      </c>
      <c r="BE91" s="69">
        <v>0</v>
      </c>
      <c r="BF91" s="69">
        <v>0</v>
      </c>
      <c r="BG91" s="69">
        <v>0</v>
      </c>
      <c r="BH91" s="69">
        <v>0</v>
      </c>
      <c r="BI91" s="69">
        <v>0</v>
      </c>
      <c r="BJ91" s="69">
        <v>0</v>
      </c>
      <c r="BK91" s="69">
        <v>0</v>
      </c>
      <c r="BL91" s="69">
        <v>0</v>
      </c>
      <c r="BM91" s="69">
        <v>0</v>
      </c>
      <c r="BN91" s="69">
        <v>0</v>
      </c>
      <c r="BO91" s="69">
        <v>0</v>
      </c>
      <c r="BP91" s="69">
        <v>0</v>
      </c>
      <c r="BQ91" s="71">
        <v>0</v>
      </c>
      <c r="BR91" s="71">
        <v>0</v>
      </c>
      <c r="BS91" s="71">
        <v>0</v>
      </c>
      <c r="BT91" s="71">
        <v>0</v>
      </c>
      <c r="BU91" s="71">
        <v>0</v>
      </c>
      <c r="BV91" s="71">
        <v>0</v>
      </c>
      <c r="BW91" s="71">
        <v>0</v>
      </c>
      <c r="BX91" s="71">
        <v>0</v>
      </c>
      <c r="BY91" s="71">
        <v>0</v>
      </c>
      <c r="BZ91" s="71">
        <v>0</v>
      </c>
      <c r="CA91" s="71">
        <v>0</v>
      </c>
      <c r="CB91" s="71">
        <v>0</v>
      </c>
      <c r="CC91" s="71">
        <v>0</v>
      </c>
      <c r="CD91" s="71">
        <v>0</v>
      </c>
      <c r="CE91" s="71">
        <v>0</v>
      </c>
      <c r="CF91" s="71">
        <v>0</v>
      </c>
      <c r="CG91" s="71">
        <v>0</v>
      </c>
      <c r="CH91" s="71">
        <v>0</v>
      </c>
      <c r="CI91" s="71">
        <v>0</v>
      </c>
      <c r="CJ91" s="71">
        <v>0</v>
      </c>
      <c r="CK91" s="71">
        <v>0</v>
      </c>
      <c r="CL91" s="71">
        <v>0</v>
      </c>
      <c r="CM91" s="71">
        <v>0</v>
      </c>
      <c r="CN91" s="71">
        <v>0</v>
      </c>
      <c r="CO91" s="71">
        <v>0</v>
      </c>
      <c r="CP91" s="71">
        <v>0</v>
      </c>
      <c r="CQ91" s="71">
        <v>0</v>
      </c>
      <c r="CR91" s="71">
        <v>0</v>
      </c>
      <c r="CS91" s="71">
        <v>0</v>
      </c>
      <c r="CT91" s="71">
        <v>0</v>
      </c>
      <c r="CU91" s="71">
        <v>0</v>
      </c>
      <c r="CV91" s="71">
        <v>0</v>
      </c>
      <c r="CW91" s="71">
        <v>0</v>
      </c>
      <c r="CX91" s="71">
        <v>0</v>
      </c>
      <c r="CY91" s="71">
        <v>0</v>
      </c>
      <c r="CZ91" s="71">
        <v>0</v>
      </c>
      <c r="DA91" s="71">
        <v>0</v>
      </c>
      <c r="DB91" s="71">
        <v>0</v>
      </c>
      <c r="DC91" s="71">
        <v>0</v>
      </c>
      <c r="DD91" s="71">
        <v>0</v>
      </c>
      <c r="DE91" s="71">
        <v>0</v>
      </c>
      <c r="DF91" s="71">
        <v>0</v>
      </c>
      <c r="DG91" s="71">
        <v>0</v>
      </c>
      <c r="DH91" s="71">
        <v>0</v>
      </c>
      <c r="DI91" s="71">
        <v>0</v>
      </c>
      <c r="DJ91" s="71">
        <v>0</v>
      </c>
      <c r="DK91" s="71">
        <v>0</v>
      </c>
      <c r="DL91" s="71">
        <v>0</v>
      </c>
      <c r="DM91" s="71">
        <v>0</v>
      </c>
      <c r="DN91" s="71">
        <v>0</v>
      </c>
      <c r="DO91" s="71">
        <v>0</v>
      </c>
      <c r="DP91" s="71">
        <v>0</v>
      </c>
      <c r="DQ91" s="71">
        <v>0</v>
      </c>
      <c r="DR91" s="71">
        <v>0</v>
      </c>
      <c r="DS91" s="71">
        <v>0</v>
      </c>
      <c r="DT91" s="71">
        <v>0</v>
      </c>
      <c r="DU91" s="71">
        <v>0</v>
      </c>
      <c r="DV91" s="71">
        <v>0</v>
      </c>
      <c r="DW91" s="71">
        <v>0</v>
      </c>
      <c r="DX91" s="71">
        <v>0</v>
      </c>
      <c r="DY91" s="71">
        <v>0</v>
      </c>
      <c r="DZ91" s="71">
        <v>0</v>
      </c>
      <c r="EA91" s="71">
        <v>0</v>
      </c>
      <c r="EB91" s="71">
        <v>0</v>
      </c>
      <c r="EC91" s="71">
        <v>0</v>
      </c>
      <c r="ED91" s="71">
        <v>0</v>
      </c>
      <c r="EE91" s="71">
        <v>0</v>
      </c>
      <c r="EF91" s="71">
        <v>0</v>
      </c>
      <c r="EG91" s="71">
        <v>0</v>
      </c>
      <c r="EH91" s="71">
        <v>0</v>
      </c>
      <c r="EI91" s="71">
        <v>0</v>
      </c>
      <c r="EJ91" s="71">
        <v>0</v>
      </c>
      <c r="EK91" s="71">
        <v>0</v>
      </c>
      <c r="EL91" s="71">
        <v>0</v>
      </c>
      <c r="EM91" s="71">
        <v>0</v>
      </c>
      <c r="EN91" s="71">
        <v>0</v>
      </c>
      <c r="EO91" s="71">
        <v>0</v>
      </c>
      <c r="EP91" s="71">
        <v>0</v>
      </c>
      <c r="EQ91" s="71">
        <v>0</v>
      </c>
      <c r="ER91" s="71">
        <v>0</v>
      </c>
      <c r="ES91" s="71">
        <v>0</v>
      </c>
      <c r="ET91" s="71">
        <v>0</v>
      </c>
      <c r="EU91" s="71">
        <v>0</v>
      </c>
      <c r="EV91" s="71">
        <v>0</v>
      </c>
      <c r="EW91" s="71">
        <v>0</v>
      </c>
      <c r="EX91" s="71">
        <v>0</v>
      </c>
      <c r="EY91" s="71">
        <v>0</v>
      </c>
      <c r="EZ91" s="71">
        <v>0</v>
      </c>
      <c r="FA91" s="71">
        <v>0</v>
      </c>
      <c r="FB91" s="71">
        <v>0</v>
      </c>
      <c r="FC91" s="71">
        <v>0</v>
      </c>
      <c r="FD91" s="71">
        <v>0</v>
      </c>
      <c r="FE91" s="71">
        <v>0</v>
      </c>
      <c r="FF91" s="71">
        <v>0</v>
      </c>
      <c r="FG91" s="71">
        <v>0</v>
      </c>
      <c r="FH91" s="71">
        <v>0</v>
      </c>
      <c r="FI91" s="71">
        <v>0</v>
      </c>
      <c r="FJ91" s="71">
        <v>0</v>
      </c>
      <c r="FK91" s="71">
        <v>0</v>
      </c>
      <c r="FL91" s="71">
        <v>0</v>
      </c>
      <c r="FM91" s="71">
        <v>0</v>
      </c>
      <c r="FN91" s="71">
        <v>0</v>
      </c>
      <c r="FO91" s="71">
        <v>0</v>
      </c>
      <c r="FP91" s="71">
        <v>0</v>
      </c>
      <c r="FQ91" s="71">
        <v>0</v>
      </c>
      <c r="FR91" s="71">
        <v>0</v>
      </c>
      <c r="FS91" s="71">
        <v>0</v>
      </c>
      <c r="FT91" s="71">
        <v>0</v>
      </c>
      <c r="FU91" s="71">
        <v>0</v>
      </c>
      <c r="FV91" s="71">
        <v>0</v>
      </c>
      <c r="FW91" s="71">
        <v>0</v>
      </c>
      <c r="FX91" s="71">
        <v>0</v>
      </c>
      <c r="FY91" s="71">
        <v>0</v>
      </c>
      <c r="FZ91" s="71">
        <v>0</v>
      </c>
      <c r="GA91" s="71">
        <v>0</v>
      </c>
      <c r="GB91" s="71">
        <v>0</v>
      </c>
      <c r="GC91" s="71">
        <v>0</v>
      </c>
      <c r="GD91" s="71">
        <v>0</v>
      </c>
      <c r="GE91" s="71">
        <v>0</v>
      </c>
      <c r="GF91" s="71">
        <v>0</v>
      </c>
      <c r="GG91" s="71">
        <v>0</v>
      </c>
      <c r="GH91" s="71">
        <v>0</v>
      </c>
      <c r="GI91" s="71">
        <v>0</v>
      </c>
      <c r="GJ91" s="71">
        <v>0</v>
      </c>
      <c r="GK91" s="71">
        <v>0</v>
      </c>
      <c r="GL91" s="71">
        <v>0</v>
      </c>
      <c r="GM91" s="71">
        <v>0</v>
      </c>
      <c r="GN91" s="71">
        <v>0</v>
      </c>
      <c r="GO91" s="71">
        <v>0</v>
      </c>
      <c r="GP91" s="71">
        <v>0</v>
      </c>
      <c r="GQ91" s="71">
        <v>0</v>
      </c>
      <c r="GR91" s="71">
        <v>0</v>
      </c>
      <c r="GS91" s="71">
        <v>0</v>
      </c>
      <c r="GT91" s="71">
        <v>0.5</v>
      </c>
      <c r="GU91" s="71">
        <v>2</v>
      </c>
      <c r="GV91" s="71">
        <v>2</v>
      </c>
      <c r="GW91" s="71">
        <v>2</v>
      </c>
      <c r="GX91" s="71">
        <v>2</v>
      </c>
      <c r="GY91" s="71">
        <v>2</v>
      </c>
      <c r="GZ91" s="71">
        <v>2</v>
      </c>
      <c r="HA91" s="71">
        <v>1</v>
      </c>
      <c r="HB91" s="71">
        <v>1</v>
      </c>
      <c r="HC91" s="71">
        <v>1</v>
      </c>
      <c r="HD91" s="71">
        <v>1</v>
      </c>
      <c r="HE91" s="71">
        <v>1</v>
      </c>
      <c r="HF91" s="71">
        <v>2</v>
      </c>
      <c r="HG91" s="71">
        <v>1.5</v>
      </c>
      <c r="HH91" s="71">
        <v>1.5</v>
      </c>
      <c r="HI91" s="71">
        <v>1.5</v>
      </c>
      <c r="HJ91" s="71">
        <v>0.5</v>
      </c>
      <c r="HK91" s="71">
        <v>0.5</v>
      </c>
      <c r="HL91" s="71">
        <v>1</v>
      </c>
      <c r="HM91" s="71">
        <v>1</v>
      </c>
      <c r="HN91" s="71">
        <v>9</v>
      </c>
      <c r="HO91" s="71">
        <v>9</v>
      </c>
      <c r="HP91" s="71">
        <v>7</v>
      </c>
      <c r="HQ91" s="71">
        <v>2</v>
      </c>
      <c r="HR91" s="71">
        <v>3</v>
      </c>
      <c r="HS91" s="71">
        <v>5</v>
      </c>
      <c r="HT91" s="71">
        <v>5</v>
      </c>
      <c r="HU91" s="71">
        <v>11</v>
      </c>
      <c r="HV91" s="71">
        <v>2</v>
      </c>
      <c r="HW91" s="71">
        <v>1.5</v>
      </c>
      <c r="HX91" s="71">
        <v>1</v>
      </c>
      <c r="HY91" s="71">
        <v>1.5</v>
      </c>
      <c r="HZ91" s="71">
        <v>1</v>
      </c>
      <c r="IA91" s="71">
        <v>4</v>
      </c>
      <c r="IB91" s="71">
        <v>0.5</v>
      </c>
      <c r="IC91" s="71">
        <v>0.5</v>
      </c>
      <c r="ID91" s="71">
        <v>0.5</v>
      </c>
      <c r="IE91" s="71">
        <v>0.5</v>
      </c>
      <c r="IF91" s="71">
        <v>0.5</v>
      </c>
      <c r="IG91" s="71">
        <v>0</v>
      </c>
      <c r="IH91" s="71">
        <v>0</v>
      </c>
      <c r="II91" s="62">
        <v>0</v>
      </c>
      <c r="IJ91" s="62">
        <v>0.5</v>
      </c>
      <c r="IK91" s="62">
        <v>0.5</v>
      </c>
      <c r="IL91" s="62">
        <v>0.5</v>
      </c>
      <c r="IM91" s="62">
        <v>0</v>
      </c>
      <c r="IN91" s="62">
        <v>10</v>
      </c>
      <c r="IO91" s="62">
        <v>0</v>
      </c>
      <c r="IP91" s="62">
        <v>0</v>
      </c>
      <c r="IQ91" s="62">
        <v>0</v>
      </c>
      <c r="IR91" s="353">
        <f>AVERAGE([1]CongestionIndex!$C$189:$D$189)</f>
        <v>0</v>
      </c>
      <c r="IS91" s="62">
        <v>0</v>
      </c>
      <c r="IT91" s="62">
        <v>0</v>
      </c>
      <c r="IU91" s="62">
        <v>0</v>
      </c>
      <c r="IV91" s="62">
        <v>0</v>
      </c>
      <c r="IW91" s="62">
        <v>0</v>
      </c>
      <c r="IX91" s="62">
        <v>0</v>
      </c>
      <c r="IY91" s="62">
        <v>0</v>
      </c>
      <c r="IZ91" s="62">
        <v>0</v>
      </c>
      <c r="JA91" s="62">
        <v>0</v>
      </c>
      <c r="JB91" s="62">
        <v>0</v>
      </c>
      <c r="JC91" s="62">
        <v>0</v>
      </c>
      <c r="JD91" s="62">
        <v>0</v>
      </c>
      <c r="JE91" s="62">
        <v>0</v>
      </c>
      <c r="JF91" s="62">
        <v>0</v>
      </c>
      <c r="JG91" s="62">
        <v>0</v>
      </c>
      <c r="JH91" s="62">
        <v>0</v>
      </c>
      <c r="JI91" s="62">
        <v>0</v>
      </c>
      <c r="JJ91" s="62">
        <v>0</v>
      </c>
      <c r="JK91" s="62">
        <v>0</v>
      </c>
      <c r="JL91" s="62">
        <v>0</v>
      </c>
      <c r="JM91" s="62">
        <v>0</v>
      </c>
      <c r="JN91" s="62">
        <v>0</v>
      </c>
      <c r="JO91" s="62">
        <v>0</v>
      </c>
      <c r="JP91" s="62">
        <v>0</v>
      </c>
      <c r="JQ91" s="62">
        <f>AVERAGE(CongestionIndex!$C$189:$D$189)</f>
        <v>0</v>
      </c>
    </row>
    <row r="92" spans="1:280" s="12" customFormat="1" ht="15" customHeight="1">
      <c r="A92" s="68" t="s">
        <v>135</v>
      </c>
      <c r="B92" s="69">
        <v>0</v>
      </c>
      <c r="C92" s="69">
        <v>0.5</v>
      </c>
      <c r="D92" s="69">
        <v>1</v>
      </c>
      <c r="E92" s="69">
        <v>0</v>
      </c>
      <c r="F92" s="69">
        <v>1</v>
      </c>
      <c r="G92" s="69">
        <v>0</v>
      </c>
      <c r="H92" s="69">
        <v>0</v>
      </c>
      <c r="I92" s="69">
        <v>1</v>
      </c>
      <c r="J92" s="69">
        <v>1</v>
      </c>
      <c r="K92" s="69">
        <v>1</v>
      </c>
      <c r="L92" s="69">
        <v>0</v>
      </c>
      <c r="M92" s="69">
        <v>0</v>
      </c>
      <c r="N92" s="69">
        <v>0</v>
      </c>
      <c r="O92" s="69">
        <v>0</v>
      </c>
      <c r="P92" s="69">
        <v>2</v>
      </c>
      <c r="Q92" s="69">
        <v>0.5</v>
      </c>
      <c r="R92" s="69">
        <v>3.5</v>
      </c>
      <c r="S92" s="69">
        <v>1.5</v>
      </c>
      <c r="T92" s="69">
        <v>0</v>
      </c>
      <c r="U92" s="69">
        <v>0</v>
      </c>
      <c r="V92" s="69">
        <v>1</v>
      </c>
      <c r="W92" s="69">
        <v>2</v>
      </c>
      <c r="X92" s="69">
        <v>0.5</v>
      </c>
      <c r="Y92" s="69">
        <v>0.5</v>
      </c>
      <c r="Z92" s="69">
        <v>2</v>
      </c>
      <c r="AA92" s="69">
        <v>2.5</v>
      </c>
      <c r="AB92" s="69">
        <v>0</v>
      </c>
      <c r="AC92" s="69">
        <v>1.5</v>
      </c>
      <c r="AD92" s="69">
        <v>1.5</v>
      </c>
      <c r="AE92" s="69">
        <v>1.5</v>
      </c>
      <c r="AF92" s="69">
        <v>0.5</v>
      </c>
      <c r="AG92" s="69">
        <v>0.5</v>
      </c>
      <c r="AH92" s="69">
        <v>0</v>
      </c>
      <c r="AI92" s="69">
        <v>0</v>
      </c>
      <c r="AJ92" s="69">
        <v>0</v>
      </c>
      <c r="AK92" s="69">
        <v>0</v>
      </c>
      <c r="AL92" s="69">
        <v>0</v>
      </c>
      <c r="AM92" s="69">
        <v>0</v>
      </c>
      <c r="AN92" s="69">
        <v>1.5</v>
      </c>
      <c r="AO92" s="70">
        <v>0</v>
      </c>
      <c r="AP92" s="70">
        <v>0</v>
      </c>
      <c r="AQ92" s="70">
        <v>0</v>
      </c>
      <c r="AR92" s="70">
        <v>2</v>
      </c>
      <c r="AS92" s="69">
        <v>0</v>
      </c>
      <c r="AT92" s="70">
        <v>3.5</v>
      </c>
      <c r="AU92" s="69">
        <v>3</v>
      </c>
      <c r="AV92" s="69">
        <v>3.5</v>
      </c>
      <c r="AW92" s="69">
        <v>0.5</v>
      </c>
      <c r="AX92" s="69">
        <v>6.5</v>
      </c>
      <c r="AY92" s="69">
        <v>3.5</v>
      </c>
      <c r="AZ92" s="69">
        <v>0</v>
      </c>
      <c r="BA92" s="69">
        <v>1</v>
      </c>
      <c r="BB92" s="69">
        <v>0</v>
      </c>
      <c r="BC92" s="69">
        <v>0</v>
      </c>
      <c r="BD92" s="69">
        <v>0</v>
      </c>
      <c r="BE92" s="69">
        <v>1</v>
      </c>
      <c r="BF92" s="69">
        <v>0</v>
      </c>
      <c r="BG92" s="69">
        <v>4</v>
      </c>
      <c r="BH92" s="69">
        <v>0</v>
      </c>
      <c r="BI92" s="69">
        <v>0.5</v>
      </c>
      <c r="BJ92" s="69">
        <v>1.5</v>
      </c>
      <c r="BK92" s="69">
        <v>0</v>
      </c>
      <c r="BL92" s="69">
        <v>0</v>
      </c>
      <c r="BM92" s="69">
        <v>3</v>
      </c>
      <c r="BN92" s="69">
        <v>7.5</v>
      </c>
      <c r="BO92" s="69">
        <v>6.5</v>
      </c>
      <c r="BP92" s="69">
        <v>9.5</v>
      </c>
      <c r="BQ92" s="71">
        <v>0</v>
      </c>
      <c r="BR92" s="71">
        <v>0</v>
      </c>
      <c r="BS92" s="71">
        <v>2.5</v>
      </c>
      <c r="BT92" s="71">
        <v>0</v>
      </c>
      <c r="BU92" s="71">
        <v>0</v>
      </c>
      <c r="BV92" s="71">
        <v>4.5</v>
      </c>
      <c r="BW92" s="71">
        <v>2</v>
      </c>
      <c r="BX92" s="71">
        <v>1.5</v>
      </c>
      <c r="BY92" s="71">
        <v>4</v>
      </c>
      <c r="BZ92" s="71">
        <v>0</v>
      </c>
      <c r="CA92" s="71">
        <v>1</v>
      </c>
      <c r="CB92" s="71">
        <v>0</v>
      </c>
      <c r="CC92" s="71">
        <v>0</v>
      </c>
      <c r="CD92" s="71">
        <v>0</v>
      </c>
      <c r="CE92" s="71">
        <v>0</v>
      </c>
      <c r="CF92" s="71">
        <v>0</v>
      </c>
      <c r="CG92" s="71">
        <v>2.5</v>
      </c>
      <c r="CH92" s="71">
        <v>1.5</v>
      </c>
      <c r="CI92" s="71">
        <v>1</v>
      </c>
      <c r="CJ92" s="71">
        <v>0</v>
      </c>
      <c r="CK92" s="71">
        <v>2</v>
      </c>
      <c r="CL92" s="71">
        <v>1.5</v>
      </c>
      <c r="CM92" s="71">
        <v>0</v>
      </c>
      <c r="CN92" s="71">
        <v>0</v>
      </c>
      <c r="CO92" s="71">
        <v>0</v>
      </c>
      <c r="CP92" s="71">
        <v>0</v>
      </c>
      <c r="CQ92" s="71">
        <v>0</v>
      </c>
      <c r="CR92" s="71">
        <v>0</v>
      </c>
      <c r="CS92" s="71">
        <v>0</v>
      </c>
      <c r="CT92" s="71">
        <v>0</v>
      </c>
      <c r="CU92" s="71">
        <v>0</v>
      </c>
      <c r="CV92" s="71">
        <v>0</v>
      </c>
      <c r="CW92" s="71">
        <v>0</v>
      </c>
      <c r="CX92" s="71">
        <v>0</v>
      </c>
      <c r="CY92" s="71">
        <v>0</v>
      </c>
      <c r="CZ92" s="71">
        <v>0.5</v>
      </c>
      <c r="DA92" s="71">
        <v>0</v>
      </c>
      <c r="DB92" s="71">
        <v>0</v>
      </c>
      <c r="DC92" s="71">
        <v>0</v>
      </c>
      <c r="DD92" s="71">
        <v>0</v>
      </c>
      <c r="DE92" s="71">
        <v>0</v>
      </c>
      <c r="DF92" s="71">
        <v>0</v>
      </c>
      <c r="DG92" s="71">
        <v>0</v>
      </c>
      <c r="DH92" s="71">
        <v>0</v>
      </c>
      <c r="DI92" s="71">
        <v>0</v>
      </c>
      <c r="DJ92" s="71">
        <v>0</v>
      </c>
      <c r="DK92" s="71">
        <v>0</v>
      </c>
      <c r="DL92" s="71">
        <v>0</v>
      </c>
      <c r="DM92" s="71">
        <v>0</v>
      </c>
      <c r="DN92" s="71">
        <v>0</v>
      </c>
      <c r="DO92" s="71">
        <v>0</v>
      </c>
      <c r="DP92" s="71">
        <v>0</v>
      </c>
      <c r="DQ92" s="71">
        <v>0</v>
      </c>
      <c r="DR92" s="71">
        <v>0</v>
      </c>
      <c r="DS92" s="71">
        <v>0</v>
      </c>
      <c r="DT92" s="71">
        <v>0</v>
      </c>
      <c r="DU92" s="71">
        <v>0</v>
      </c>
      <c r="DV92" s="71">
        <v>0</v>
      </c>
      <c r="DW92" s="71">
        <v>0</v>
      </c>
      <c r="DX92" s="71">
        <v>0</v>
      </c>
      <c r="DY92" s="71">
        <v>1</v>
      </c>
      <c r="DZ92" s="71">
        <v>1</v>
      </c>
      <c r="EA92" s="71">
        <v>4</v>
      </c>
      <c r="EB92" s="71">
        <v>4.5</v>
      </c>
      <c r="EC92" s="71">
        <v>5</v>
      </c>
      <c r="ED92" s="71">
        <v>5.5</v>
      </c>
      <c r="EE92" s="71">
        <v>6</v>
      </c>
      <c r="EF92" s="71">
        <v>6.5</v>
      </c>
      <c r="EG92" s="71">
        <v>7</v>
      </c>
      <c r="EH92" s="71">
        <v>7</v>
      </c>
      <c r="EI92" s="71">
        <v>7</v>
      </c>
      <c r="EJ92" s="71">
        <v>7</v>
      </c>
      <c r="EK92" s="71">
        <v>6</v>
      </c>
      <c r="EL92" s="71">
        <v>4.5</v>
      </c>
      <c r="EM92" s="71">
        <v>4.5</v>
      </c>
      <c r="EN92" s="71">
        <v>5</v>
      </c>
      <c r="EO92" s="71">
        <v>4</v>
      </c>
      <c r="EP92" s="71">
        <v>4.5</v>
      </c>
      <c r="EQ92" s="71">
        <v>4</v>
      </c>
      <c r="ER92" s="71">
        <v>0</v>
      </c>
      <c r="ES92" s="71">
        <v>0</v>
      </c>
      <c r="ET92" s="71">
        <v>0</v>
      </c>
      <c r="EU92" s="71">
        <v>0</v>
      </c>
      <c r="EV92" s="71">
        <v>0</v>
      </c>
      <c r="EW92" s="71">
        <v>0</v>
      </c>
      <c r="EX92" s="71">
        <v>0</v>
      </c>
      <c r="EY92" s="71">
        <v>0</v>
      </c>
      <c r="EZ92" s="71">
        <v>0</v>
      </c>
      <c r="FA92" s="71">
        <v>0</v>
      </c>
      <c r="FB92" s="71">
        <v>0</v>
      </c>
      <c r="FC92" s="71">
        <v>0</v>
      </c>
      <c r="FD92" s="71">
        <v>0</v>
      </c>
      <c r="FE92" s="71">
        <v>0</v>
      </c>
      <c r="FF92" s="71">
        <v>0</v>
      </c>
      <c r="FG92" s="71">
        <v>0</v>
      </c>
      <c r="FH92" s="71">
        <v>0</v>
      </c>
      <c r="FI92" s="71">
        <v>0</v>
      </c>
      <c r="FJ92" s="71">
        <v>0</v>
      </c>
      <c r="FK92" s="71">
        <v>0</v>
      </c>
      <c r="FL92" s="71">
        <v>0</v>
      </c>
      <c r="FM92" s="71">
        <v>0</v>
      </c>
      <c r="FN92" s="71">
        <v>0</v>
      </c>
      <c r="FO92" s="71">
        <v>0</v>
      </c>
      <c r="FP92" s="71">
        <v>0</v>
      </c>
      <c r="FQ92" s="71">
        <v>0</v>
      </c>
      <c r="FR92" s="71">
        <v>0</v>
      </c>
      <c r="FS92" s="71">
        <v>0</v>
      </c>
      <c r="FT92" s="71">
        <v>0</v>
      </c>
      <c r="FU92" s="71">
        <v>0</v>
      </c>
      <c r="FV92" s="71">
        <v>0</v>
      </c>
      <c r="FW92" s="71">
        <v>0</v>
      </c>
      <c r="FX92" s="71">
        <v>0</v>
      </c>
      <c r="FY92" s="71">
        <v>0</v>
      </c>
      <c r="FZ92" s="71">
        <v>0</v>
      </c>
      <c r="GA92" s="71">
        <v>0</v>
      </c>
      <c r="GB92" s="71">
        <v>0</v>
      </c>
      <c r="GC92" s="71">
        <v>0</v>
      </c>
      <c r="GD92" s="71">
        <v>0</v>
      </c>
      <c r="GE92" s="71">
        <v>0</v>
      </c>
      <c r="GF92" s="71">
        <v>0</v>
      </c>
      <c r="GG92" s="71">
        <v>0</v>
      </c>
      <c r="GH92" s="71">
        <v>0.5</v>
      </c>
      <c r="GI92" s="71">
        <v>0.5</v>
      </c>
      <c r="GJ92" s="71">
        <v>0.5</v>
      </c>
      <c r="GK92" s="71">
        <v>0.5</v>
      </c>
      <c r="GL92" s="71">
        <v>0.5</v>
      </c>
      <c r="GM92" s="71">
        <v>0.5</v>
      </c>
      <c r="GN92" s="71">
        <v>0.5</v>
      </c>
      <c r="GO92" s="71">
        <v>0.5</v>
      </c>
      <c r="GP92" s="71">
        <v>0.5</v>
      </c>
      <c r="GQ92" s="71">
        <v>0.5</v>
      </c>
      <c r="GR92" s="71">
        <v>0.5</v>
      </c>
      <c r="GS92" s="71">
        <v>0.5</v>
      </c>
      <c r="GT92" s="71">
        <v>0.5</v>
      </c>
      <c r="GU92" s="71">
        <v>0.5</v>
      </c>
      <c r="GV92" s="71">
        <v>0.5</v>
      </c>
      <c r="GW92" s="71">
        <v>0.5</v>
      </c>
      <c r="GX92" s="71">
        <v>0.5</v>
      </c>
      <c r="GY92" s="71">
        <v>0.5</v>
      </c>
      <c r="GZ92" s="71">
        <v>0.5</v>
      </c>
      <c r="HA92" s="71">
        <v>0.5</v>
      </c>
      <c r="HB92" s="71">
        <v>0.5</v>
      </c>
      <c r="HC92" s="71">
        <v>0.5</v>
      </c>
      <c r="HD92" s="71">
        <v>0.5</v>
      </c>
      <c r="HE92" s="71">
        <v>0.5</v>
      </c>
      <c r="HF92" s="71">
        <v>0.5</v>
      </c>
      <c r="HG92" s="71">
        <v>0.5</v>
      </c>
      <c r="HH92" s="71">
        <v>0.5</v>
      </c>
      <c r="HI92" s="71">
        <v>0.5</v>
      </c>
      <c r="HJ92" s="71">
        <v>0.5</v>
      </c>
      <c r="HK92" s="71">
        <v>0.5</v>
      </c>
      <c r="HL92" s="71">
        <v>0.5</v>
      </c>
      <c r="HM92" s="71">
        <v>0.5</v>
      </c>
      <c r="HN92" s="71">
        <v>0.5</v>
      </c>
      <c r="HO92" s="71">
        <v>0.5</v>
      </c>
      <c r="HP92" s="71">
        <v>0.5</v>
      </c>
      <c r="HQ92" s="71">
        <v>0.5</v>
      </c>
      <c r="HR92" s="71">
        <v>0.5</v>
      </c>
      <c r="HS92" s="71">
        <v>0.5</v>
      </c>
      <c r="HT92" s="71">
        <v>0.5</v>
      </c>
      <c r="HU92" s="71">
        <v>0.5</v>
      </c>
      <c r="HV92" s="71">
        <v>0.5</v>
      </c>
      <c r="HW92" s="71">
        <v>0.5</v>
      </c>
      <c r="HX92" s="71">
        <v>0.5</v>
      </c>
      <c r="HY92" s="71">
        <v>0.5</v>
      </c>
      <c r="HZ92" s="71">
        <v>0.5</v>
      </c>
      <c r="IA92" s="71">
        <v>0.5</v>
      </c>
      <c r="IB92" s="71">
        <v>0</v>
      </c>
      <c r="IC92" s="71">
        <v>0</v>
      </c>
      <c r="ID92" s="71">
        <v>0.5</v>
      </c>
      <c r="IE92" s="71">
        <v>0</v>
      </c>
      <c r="IF92" s="71">
        <v>0.5</v>
      </c>
      <c r="IG92" s="71">
        <v>0.5</v>
      </c>
      <c r="IH92" s="71">
        <v>0.5</v>
      </c>
      <c r="II92" s="62">
        <v>0.5</v>
      </c>
      <c r="IJ92" s="62">
        <v>0</v>
      </c>
      <c r="IK92" s="62">
        <v>0</v>
      </c>
      <c r="IL92" s="62">
        <v>0</v>
      </c>
      <c r="IM92" s="62">
        <v>0</v>
      </c>
      <c r="IN92" s="62">
        <v>10</v>
      </c>
      <c r="IO92" s="62">
        <v>0</v>
      </c>
      <c r="IP92" s="62">
        <v>3</v>
      </c>
      <c r="IQ92" s="62">
        <v>0</v>
      </c>
      <c r="IR92" s="353">
        <f>AVERAGE([1]CongestionIndex!$C$190:$D$190)</f>
        <v>0</v>
      </c>
      <c r="IS92" s="62">
        <v>0</v>
      </c>
      <c r="IT92" s="62">
        <v>0</v>
      </c>
      <c r="IU92" s="62">
        <v>0</v>
      </c>
      <c r="IV92" s="62">
        <v>0</v>
      </c>
      <c r="IW92" s="62">
        <v>0</v>
      </c>
      <c r="IX92" s="62">
        <v>0</v>
      </c>
      <c r="IY92" s="62">
        <v>0</v>
      </c>
      <c r="IZ92" s="62">
        <v>0</v>
      </c>
      <c r="JA92" s="62">
        <v>0</v>
      </c>
      <c r="JB92" s="62">
        <v>6</v>
      </c>
      <c r="JC92" s="62">
        <v>0</v>
      </c>
      <c r="JD92" s="62">
        <v>0</v>
      </c>
      <c r="JE92" s="62">
        <v>0</v>
      </c>
      <c r="JF92" s="62">
        <v>0</v>
      </c>
      <c r="JG92" s="62">
        <v>0</v>
      </c>
      <c r="JH92" s="62">
        <v>0</v>
      </c>
      <c r="JI92" s="62">
        <v>0</v>
      </c>
      <c r="JJ92" s="62">
        <v>0</v>
      </c>
      <c r="JK92" s="62">
        <v>0</v>
      </c>
      <c r="JL92" s="62">
        <v>0</v>
      </c>
      <c r="JM92" s="62">
        <v>0</v>
      </c>
      <c r="JN92" s="62">
        <v>0</v>
      </c>
      <c r="JO92" s="62">
        <v>0</v>
      </c>
      <c r="JP92" s="62">
        <v>0</v>
      </c>
      <c r="JQ92" s="62">
        <f>AVERAGE(CongestionIndex!$C$190:$D$190)</f>
        <v>0</v>
      </c>
      <c r="JR92" s="61">
        <f>SUM(JQ88:JQ99)/12</f>
        <v>1.6666666666666667</v>
      </c>
      <c r="JS92" s="61">
        <f>SUM(JP88:JP99)/12</f>
        <v>1.3333333333333333</v>
      </c>
      <c r="JT92" s="156">
        <f>JR92-JS92</f>
        <v>0.33333333333333348</v>
      </c>
    </row>
    <row r="93" spans="1:280" s="12" customFormat="1" ht="15" customHeight="1">
      <c r="A93" s="68" t="s">
        <v>136</v>
      </c>
      <c r="B93" s="69">
        <v>0</v>
      </c>
      <c r="C93" s="69">
        <v>0</v>
      </c>
      <c r="D93" s="69">
        <v>2.5</v>
      </c>
      <c r="E93" s="69">
        <v>0.5</v>
      </c>
      <c r="F93" s="69">
        <v>0.5</v>
      </c>
      <c r="G93" s="69">
        <v>0</v>
      </c>
      <c r="H93" s="69">
        <v>0</v>
      </c>
      <c r="I93" s="69">
        <v>0</v>
      </c>
      <c r="J93" s="69">
        <v>0</v>
      </c>
      <c r="K93" s="69">
        <v>0</v>
      </c>
      <c r="L93" s="69">
        <v>0</v>
      </c>
      <c r="M93" s="69">
        <v>0</v>
      </c>
      <c r="N93" s="69">
        <v>0</v>
      </c>
      <c r="O93" s="69">
        <v>1</v>
      </c>
      <c r="P93" s="69">
        <v>0</v>
      </c>
      <c r="Q93" s="69">
        <v>0</v>
      </c>
      <c r="R93" s="69">
        <v>0</v>
      </c>
      <c r="S93" s="69">
        <v>0</v>
      </c>
      <c r="T93" s="69">
        <v>0</v>
      </c>
      <c r="U93" s="69">
        <v>0</v>
      </c>
      <c r="V93" s="69">
        <v>0</v>
      </c>
      <c r="W93" s="69">
        <v>0.5</v>
      </c>
      <c r="X93" s="69">
        <v>0</v>
      </c>
      <c r="Y93" s="69">
        <v>3.5</v>
      </c>
      <c r="Z93" s="69">
        <v>0</v>
      </c>
      <c r="AA93" s="69">
        <v>0.5</v>
      </c>
      <c r="AB93" s="69">
        <v>0</v>
      </c>
      <c r="AC93" s="69">
        <v>0.5</v>
      </c>
      <c r="AD93" s="69">
        <v>0</v>
      </c>
      <c r="AE93" s="69">
        <v>0</v>
      </c>
      <c r="AF93" s="69">
        <v>0</v>
      </c>
      <c r="AG93" s="69">
        <v>0</v>
      </c>
      <c r="AH93" s="69">
        <v>0</v>
      </c>
      <c r="AI93" s="69">
        <v>0</v>
      </c>
      <c r="AJ93" s="69">
        <v>0</v>
      </c>
      <c r="AK93" s="69">
        <v>0</v>
      </c>
      <c r="AL93" s="69">
        <v>0</v>
      </c>
      <c r="AM93" s="69">
        <v>3</v>
      </c>
      <c r="AN93" s="69">
        <v>0</v>
      </c>
      <c r="AO93" s="70">
        <v>0.5</v>
      </c>
      <c r="AP93" s="70">
        <v>0</v>
      </c>
      <c r="AQ93" s="70">
        <v>0</v>
      </c>
      <c r="AR93" s="70">
        <v>0</v>
      </c>
      <c r="AS93" s="69">
        <v>0</v>
      </c>
      <c r="AT93" s="70">
        <v>9.5</v>
      </c>
      <c r="AU93" s="69">
        <v>0</v>
      </c>
      <c r="AV93" s="69">
        <v>0</v>
      </c>
      <c r="AW93" s="69">
        <v>0</v>
      </c>
      <c r="AX93" s="69">
        <v>0</v>
      </c>
      <c r="AY93" s="69">
        <v>1.5</v>
      </c>
      <c r="AZ93" s="69">
        <v>0</v>
      </c>
      <c r="BA93" s="69">
        <v>0</v>
      </c>
      <c r="BB93" s="69">
        <v>0</v>
      </c>
      <c r="BC93" s="69">
        <v>0</v>
      </c>
      <c r="BD93" s="69">
        <v>0</v>
      </c>
      <c r="BE93" s="69">
        <v>0</v>
      </c>
      <c r="BF93" s="69">
        <v>0</v>
      </c>
      <c r="BG93" s="69">
        <v>0</v>
      </c>
      <c r="BH93" s="69">
        <v>0</v>
      </c>
      <c r="BI93" s="69">
        <v>0</v>
      </c>
      <c r="BJ93" s="69">
        <v>0</v>
      </c>
      <c r="BK93" s="69">
        <v>0</v>
      </c>
      <c r="BL93" s="69">
        <v>0</v>
      </c>
      <c r="BM93" s="69">
        <v>0</v>
      </c>
      <c r="BN93" s="69">
        <v>0</v>
      </c>
      <c r="BO93" s="69">
        <v>0</v>
      </c>
      <c r="BP93" s="69">
        <v>0</v>
      </c>
      <c r="BQ93" s="71">
        <v>0</v>
      </c>
      <c r="BR93" s="71">
        <v>0</v>
      </c>
      <c r="BS93" s="71">
        <v>0</v>
      </c>
      <c r="BT93" s="71">
        <v>0</v>
      </c>
      <c r="BU93" s="71">
        <v>0</v>
      </c>
      <c r="BV93" s="71">
        <v>0.5</v>
      </c>
      <c r="BW93" s="71">
        <v>0</v>
      </c>
      <c r="BX93" s="71">
        <v>1.5</v>
      </c>
      <c r="BY93" s="71">
        <v>0</v>
      </c>
      <c r="BZ93" s="71">
        <v>0</v>
      </c>
      <c r="CA93" s="71">
        <v>0</v>
      </c>
      <c r="CB93" s="71">
        <v>0</v>
      </c>
      <c r="CC93" s="71">
        <v>0</v>
      </c>
      <c r="CD93" s="71">
        <v>0</v>
      </c>
      <c r="CE93" s="71">
        <v>0</v>
      </c>
      <c r="CF93" s="71">
        <v>0</v>
      </c>
      <c r="CG93" s="71">
        <v>0</v>
      </c>
      <c r="CH93" s="71">
        <v>0</v>
      </c>
      <c r="CI93" s="71">
        <v>0</v>
      </c>
      <c r="CJ93" s="71">
        <v>0</v>
      </c>
      <c r="CK93" s="71">
        <v>0</v>
      </c>
      <c r="CL93" s="71">
        <v>0</v>
      </c>
      <c r="CM93" s="71">
        <v>0</v>
      </c>
      <c r="CN93" s="71">
        <v>0</v>
      </c>
      <c r="CO93" s="71">
        <v>0</v>
      </c>
      <c r="CP93" s="71">
        <v>0</v>
      </c>
      <c r="CQ93" s="71">
        <v>0</v>
      </c>
      <c r="CR93" s="71">
        <v>0</v>
      </c>
      <c r="CS93" s="71">
        <v>0</v>
      </c>
      <c r="CT93" s="71">
        <v>0</v>
      </c>
      <c r="CU93" s="71">
        <v>0</v>
      </c>
      <c r="CV93" s="71">
        <v>0</v>
      </c>
      <c r="CW93" s="71">
        <v>0</v>
      </c>
      <c r="CX93" s="71">
        <v>0</v>
      </c>
      <c r="CY93" s="71">
        <v>0</v>
      </c>
      <c r="CZ93" s="71">
        <v>0</v>
      </c>
      <c r="DA93" s="71">
        <v>0</v>
      </c>
      <c r="DB93" s="71">
        <v>0</v>
      </c>
      <c r="DC93" s="71">
        <v>0</v>
      </c>
      <c r="DD93" s="71">
        <v>0</v>
      </c>
      <c r="DE93" s="71">
        <v>0</v>
      </c>
      <c r="DF93" s="71">
        <v>0</v>
      </c>
      <c r="DG93" s="71">
        <v>0</v>
      </c>
      <c r="DH93" s="71">
        <v>0</v>
      </c>
      <c r="DI93" s="71">
        <v>0</v>
      </c>
      <c r="DJ93" s="71">
        <v>0</v>
      </c>
      <c r="DK93" s="71">
        <v>0</v>
      </c>
      <c r="DL93" s="71">
        <v>0</v>
      </c>
      <c r="DM93" s="71">
        <v>0</v>
      </c>
      <c r="DN93" s="71">
        <v>4.5</v>
      </c>
      <c r="DO93" s="71">
        <v>0</v>
      </c>
      <c r="DP93" s="71">
        <v>0</v>
      </c>
      <c r="DQ93" s="71">
        <v>0</v>
      </c>
      <c r="DR93" s="71">
        <v>0</v>
      </c>
      <c r="DS93" s="71">
        <v>0</v>
      </c>
      <c r="DT93" s="71">
        <v>0</v>
      </c>
      <c r="DU93" s="71">
        <v>0</v>
      </c>
      <c r="DV93" s="71">
        <v>0</v>
      </c>
      <c r="DW93" s="71">
        <v>0</v>
      </c>
      <c r="DX93" s="71">
        <v>0</v>
      </c>
      <c r="DY93" s="71">
        <v>0</v>
      </c>
      <c r="DZ93" s="71">
        <v>0</v>
      </c>
      <c r="EA93" s="71">
        <v>0</v>
      </c>
      <c r="EB93" s="71">
        <v>0</v>
      </c>
      <c r="EC93" s="71">
        <v>0</v>
      </c>
      <c r="ED93" s="71">
        <v>0</v>
      </c>
      <c r="EE93" s="71">
        <v>0</v>
      </c>
      <c r="EF93" s="71">
        <v>0</v>
      </c>
      <c r="EG93" s="71">
        <v>0</v>
      </c>
      <c r="EH93" s="71">
        <v>0.5</v>
      </c>
      <c r="EI93" s="71">
        <v>1</v>
      </c>
      <c r="EJ93" s="71">
        <v>0.5</v>
      </c>
      <c r="EK93" s="71">
        <v>0.5</v>
      </c>
      <c r="EL93" s="71">
        <v>1</v>
      </c>
      <c r="EM93" s="71">
        <v>0.5</v>
      </c>
      <c r="EN93" s="71">
        <v>0.5</v>
      </c>
      <c r="EO93" s="71">
        <v>0.5</v>
      </c>
      <c r="EP93" s="71">
        <v>0.5</v>
      </c>
      <c r="EQ93" s="71">
        <v>0.5</v>
      </c>
      <c r="ER93" s="71">
        <v>10.5</v>
      </c>
      <c r="ES93" s="71">
        <v>10.5</v>
      </c>
      <c r="ET93" s="71">
        <v>11.5</v>
      </c>
      <c r="EU93" s="71">
        <v>8.5</v>
      </c>
      <c r="EV93" s="71">
        <v>6</v>
      </c>
      <c r="EW93" s="71">
        <v>6</v>
      </c>
      <c r="EX93" s="71">
        <v>5</v>
      </c>
      <c r="EY93" s="71">
        <v>5.5</v>
      </c>
      <c r="EZ93" s="71">
        <v>3.5</v>
      </c>
      <c r="FA93" s="71">
        <v>4</v>
      </c>
      <c r="FB93" s="71">
        <v>1.5</v>
      </c>
      <c r="FC93" s="71">
        <v>3</v>
      </c>
      <c r="FD93" s="71">
        <v>3</v>
      </c>
      <c r="FE93" s="71">
        <v>0</v>
      </c>
      <c r="FF93" s="71">
        <v>0</v>
      </c>
      <c r="FG93" s="71">
        <v>0</v>
      </c>
      <c r="FH93" s="71">
        <v>0</v>
      </c>
      <c r="FI93" s="71">
        <v>0</v>
      </c>
      <c r="FJ93" s="71">
        <v>0</v>
      </c>
      <c r="FK93" s="71">
        <v>0</v>
      </c>
      <c r="FL93" s="71">
        <v>0</v>
      </c>
      <c r="FM93" s="71">
        <v>0</v>
      </c>
      <c r="FN93" s="71">
        <v>0</v>
      </c>
      <c r="FO93" s="71">
        <v>0</v>
      </c>
      <c r="FP93" s="71">
        <v>0</v>
      </c>
      <c r="FQ93" s="71">
        <v>0</v>
      </c>
      <c r="FR93" s="71">
        <v>0</v>
      </c>
      <c r="FS93" s="71">
        <v>0</v>
      </c>
      <c r="FT93" s="71">
        <v>0</v>
      </c>
      <c r="FU93" s="71">
        <v>0</v>
      </c>
      <c r="FV93" s="71">
        <v>0</v>
      </c>
      <c r="FW93" s="71">
        <v>0</v>
      </c>
      <c r="FX93" s="71">
        <v>0</v>
      </c>
      <c r="FY93" s="71">
        <v>0</v>
      </c>
      <c r="FZ93" s="71">
        <v>0</v>
      </c>
      <c r="GA93" s="71">
        <v>0</v>
      </c>
      <c r="GB93" s="71">
        <v>0</v>
      </c>
      <c r="GC93" s="71">
        <v>0</v>
      </c>
      <c r="GD93" s="71">
        <v>0</v>
      </c>
      <c r="GE93" s="71">
        <v>0</v>
      </c>
      <c r="GF93" s="71">
        <v>0</v>
      </c>
      <c r="GG93" s="71">
        <v>0</v>
      </c>
      <c r="GH93" s="71">
        <v>0</v>
      </c>
      <c r="GI93" s="71">
        <v>0</v>
      </c>
      <c r="GJ93" s="71">
        <v>0</v>
      </c>
      <c r="GK93" s="71">
        <v>0</v>
      </c>
      <c r="GL93" s="71">
        <v>0</v>
      </c>
      <c r="GM93" s="71">
        <v>0</v>
      </c>
      <c r="GN93" s="71">
        <v>0</v>
      </c>
      <c r="GO93" s="71">
        <v>0</v>
      </c>
      <c r="GP93" s="71">
        <v>0</v>
      </c>
      <c r="GQ93" s="71">
        <v>0</v>
      </c>
      <c r="GR93" s="71">
        <v>0</v>
      </c>
      <c r="GS93" s="71">
        <v>0</v>
      </c>
      <c r="GT93" s="71">
        <v>0</v>
      </c>
      <c r="GU93" s="71">
        <v>0</v>
      </c>
      <c r="GV93" s="71">
        <v>0</v>
      </c>
      <c r="GW93" s="71">
        <v>0</v>
      </c>
      <c r="GX93" s="71">
        <v>0</v>
      </c>
      <c r="GY93" s="71">
        <v>0</v>
      </c>
      <c r="GZ93" s="71">
        <v>0</v>
      </c>
      <c r="HA93" s="71">
        <v>0</v>
      </c>
      <c r="HB93" s="71">
        <v>1</v>
      </c>
      <c r="HC93" s="71">
        <v>1</v>
      </c>
      <c r="HD93" s="71">
        <v>1</v>
      </c>
      <c r="HE93" s="71">
        <v>1</v>
      </c>
      <c r="HF93" s="71">
        <v>1</v>
      </c>
      <c r="HG93" s="71">
        <v>1</v>
      </c>
      <c r="HH93" s="71">
        <v>1</v>
      </c>
      <c r="HI93" s="71">
        <v>1</v>
      </c>
      <c r="HJ93" s="71">
        <v>1</v>
      </c>
      <c r="HK93" s="71">
        <v>1</v>
      </c>
      <c r="HL93" s="71">
        <v>1</v>
      </c>
      <c r="HM93" s="71">
        <v>1</v>
      </c>
      <c r="HN93" s="71">
        <v>1</v>
      </c>
      <c r="HO93" s="71">
        <v>1</v>
      </c>
      <c r="HP93" s="71">
        <v>1</v>
      </c>
      <c r="HQ93" s="71">
        <v>1</v>
      </c>
      <c r="HR93" s="71">
        <v>1</v>
      </c>
      <c r="HS93" s="71">
        <v>1</v>
      </c>
      <c r="HT93" s="71">
        <v>1</v>
      </c>
      <c r="HU93" s="71">
        <v>0.5</v>
      </c>
      <c r="HV93" s="71">
        <v>0.5</v>
      </c>
      <c r="HW93" s="71">
        <v>0.5</v>
      </c>
      <c r="HX93" s="71">
        <v>0.5</v>
      </c>
      <c r="HY93" s="71">
        <v>0.5</v>
      </c>
      <c r="HZ93" s="71">
        <v>0.5</v>
      </c>
      <c r="IA93" s="71">
        <v>0.5</v>
      </c>
      <c r="IB93" s="71">
        <v>2</v>
      </c>
      <c r="IC93" s="71">
        <v>2</v>
      </c>
      <c r="ID93" s="71">
        <v>0</v>
      </c>
      <c r="IE93" s="71">
        <v>0</v>
      </c>
      <c r="IF93" s="71">
        <v>0</v>
      </c>
      <c r="IG93" s="71">
        <v>0</v>
      </c>
      <c r="IH93" s="71">
        <v>0</v>
      </c>
      <c r="II93" s="62">
        <v>0</v>
      </c>
      <c r="IJ93" s="62">
        <v>4.5</v>
      </c>
      <c r="IK93" s="62">
        <v>2.5</v>
      </c>
      <c r="IL93" s="62">
        <v>0</v>
      </c>
      <c r="IM93" s="62">
        <v>2</v>
      </c>
      <c r="IN93" s="62">
        <v>0</v>
      </c>
      <c r="IO93" s="62">
        <v>1</v>
      </c>
      <c r="IP93" s="62">
        <v>1.5</v>
      </c>
      <c r="IQ93" s="62">
        <v>1</v>
      </c>
      <c r="IR93" s="353">
        <f>AVERAGE([1]CongestionIndex!$C$191:$D$191)</f>
        <v>1.5</v>
      </c>
      <c r="IS93" s="62">
        <v>3</v>
      </c>
      <c r="IT93" s="62">
        <v>1.5</v>
      </c>
      <c r="IU93" s="62">
        <v>2.5</v>
      </c>
      <c r="IV93" s="62">
        <v>5</v>
      </c>
      <c r="IW93" s="62">
        <v>6.5</v>
      </c>
      <c r="IX93" s="62">
        <v>3</v>
      </c>
      <c r="IY93" s="62">
        <v>2.5</v>
      </c>
      <c r="IZ93" s="62">
        <v>1.5</v>
      </c>
      <c r="JA93" s="62">
        <v>0</v>
      </c>
      <c r="JB93" s="62">
        <v>1.5</v>
      </c>
      <c r="JC93" s="62">
        <v>1</v>
      </c>
      <c r="JD93" s="62">
        <v>2</v>
      </c>
      <c r="JE93" s="62">
        <v>3</v>
      </c>
      <c r="JF93" s="62">
        <v>3.5</v>
      </c>
      <c r="JG93" s="62">
        <v>7</v>
      </c>
      <c r="JH93" s="62">
        <v>1</v>
      </c>
      <c r="JI93" s="62">
        <v>0</v>
      </c>
      <c r="JJ93" s="62">
        <v>1</v>
      </c>
      <c r="JK93" s="62">
        <v>0</v>
      </c>
      <c r="JL93" s="62">
        <v>1.5</v>
      </c>
      <c r="JM93" s="62">
        <v>0.5</v>
      </c>
      <c r="JN93" s="62">
        <v>0</v>
      </c>
      <c r="JO93" s="62">
        <v>1</v>
      </c>
      <c r="JP93" s="62">
        <v>0</v>
      </c>
      <c r="JQ93" s="62">
        <f>AVERAGE(CongestionIndex!$C$191:$D$191)</f>
        <v>0</v>
      </c>
    </row>
    <row r="94" spans="1:280" s="12" customFormat="1" ht="15" customHeight="1">
      <c r="A94" s="68" t="s">
        <v>137</v>
      </c>
      <c r="B94" s="69">
        <v>0</v>
      </c>
      <c r="C94" s="69">
        <v>0</v>
      </c>
      <c r="D94" s="69">
        <v>0</v>
      </c>
      <c r="E94" s="69">
        <v>0</v>
      </c>
      <c r="F94" s="69">
        <v>0</v>
      </c>
      <c r="G94" s="69">
        <v>0</v>
      </c>
      <c r="H94" s="69">
        <v>0</v>
      </c>
      <c r="I94" s="69">
        <v>0</v>
      </c>
      <c r="J94" s="69">
        <v>0</v>
      </c>
      <c r="K94" s="69">
        <v>0</v>
      </c>
      <c r="L94" s="69">
        <v>0</v>
      </c>
      <c r="M94" s="69">
        <v>0</v>
      </c>
      <c r="N94" s="69">
        <v>0</v>
      </c>
      <c r="O94" s="69">
        <v>0</v>
      </c>
      <c r="P94" s="69">
        <v>0</v>
      </c>
      <c r="Q94" s="69">
        <v>0</v>
      </c>
      <c r="R94" s="69">
        <v>1</v>
      </c>
      <c r="S94" s="69">
        <v>0</v>
      </c>
      <c r="T94" s="69">
        <v>0</v>
      </c>
      <c r="U94" s="69">
        <v>0</v>
      </c>
      <c r="V94" s="69">
        <v>1</v>
      </c>
      <c r="W94" s="69">
        <v>0.5</v>
      </c>
      <c r="X94" s="69">
        <v>2</v>
      </c>
      <c r="Y94" s="69">
        <v>0</v>
      </c>
      <c r="Z94" s="69">
        <v>0</v>
      </c>
      <c r="AA94" s="69">
        <v>2.5</v>
      </c>
      <c r="AB94" s="69">
        <v>0</v>
      </c>
      <c r="AC94" s="69">
        <v>4.5</v>
      </c>
      <c r="AD94" s="69">
        <v>4.5</v>
      </c>
      <c r="AE94" s="69">
        <v>4.5</v>
      </c>
      <c r="AF94" s="69">
        <v>1.5</v>
      </c>
      <c r="AG94" s="69">
        <v>1.5</v>
      </c>
      <c r="AH94" s="69">
        <v>0</v>
      </c>
      <c r="AI94" s="69">
        <v>0</v>
      </c>
      <c r="AJ94" s="69">
        <v>0</v>
      </c>
      <c r="AK94" s="69">
        <v>0</v>
      </c>
      <c r="AL94" s="69">
        <v>10.5</v>
      </c>
      <c r="AM94" s="69">
        <v>0</v>
      </c>
      <c r="AN94" s="69">
        <v>0</v>
      </c>
      <c r="AO94" s="70">
        <v>0</v>
      </c>
      <c r="AP94" s="70">
        <v>0</v>
      </c>
      <c r="AQ94" s="70">
        <v>0</v>
      </c>
      <c r="AR94" s="70">
        <v>0</v>
      </c>
      <c r="AS94" s="69">
        <v>0</v>
      </c>
      <c r="AT94" s="70">
        <v>0</v>
      </c>
      <c r="AU94" s="69">
        <v>0</v>
      </c>
      <c r="AV94" s="69">
        <v>0</v>
      </c>
      <c r="AW94" s="69">
        <v>3</v>
      </c>
      <c r="AX94" s="69">
        <v>0</v>
      </c>
      <c r="AY94" s="69">
        <v>0</v>
      </c>
      <c r="AZ94" s="69">
        <v>0</v>
      </c>
      <c r="BA94" s="69">
        <v>0</v>
      </c>
      <c r="BB94" s="69">
        <v>0</v>
      </c>
      <c r="BC94" s="69">
        <v>0</v>
      </c>
      <c r="BD94" s="69">
        <v>0</v>
      </c>
      <c r="BE94" s="69">
        <v>0</v>
      </c>
      <c r="BF94" s="69">
        <v>0</v>
      </c>
      <c r="BG94" s="69">
        <v>1.5</v>
      </c>
      <c r="BH94" s="69">
        <v>0</v>
      </c>
      <c r="BI94" s="69">
        <v>3.5</v>
      </c>
      <c r="BJ94" s="69">
        <v>0.5</v>
      </c>
      <c r="BK94" s="69">
        <v>2</v>
      </c>
      <c r="BL94" s="69">
        <v>2</v>
      </c>
      <c r="BM94" s="69">
        <v>1</v>
      </c>
      <c r="BN94" s="69">
        <v>7.5</v>
      </c>
      <c r="BO94" s="69">
        <v>0</v>
      </c>
      <c r="BP94" s="69">
        <v>0</v>
      </c>
      <c r="BQ94" s="71">
        <v>0</v>
      </c>
      <c r="BR94" s="71">
        <v>0</v>
      </c>
      <c r="BS94" s="71">
        <v>0</v>
      </c>
      <c r="BT94" s="71">
        <v>0</v>
      </c>
      <c r="BU94" s="71">
        <v>2</v>
      </c>
      <c r="BV94" s="71">
        <v>3</v>
      </c>
      <c r="BW94" s="71">
        <v>6.5</v>
      </c>
      <c r="BX94" s="71">
        <v>3</v>
      </c>
      <c r="BY94" s="71">
        <v>0</v>
      </c>
      <c r="BZ94" s="71">
        <v>0</v>
      </c>
      <c r="CA94" s="71">
        <v>3.5</v>
      </c>
      <c r="CB94" s="71">
        <v>0</v>
      </c>
      <c r="CC94" s="71">
        <v>0</v>
      </c>
      <c r="CD94" s="71">
        <v>0</v>
      </c>
      <c r="CE94" s="71">
        <v>0</v>
      </c>
      <c r="CF94" s="71">
        <v>0</v>
      </c>
      <c r="CG94" s="71">
        <v>0</v>
      </c>
      <c r="CH94" s="71">
        <v>0</v>
      </c>
      <c r="CI94" s="71">
        <v>5</v>
      </c>
      <c r="CJ94" s="71">
        <v>1.5</v>
      </c>
      <c r="CK94" s="71">
        <v>3</v>
      </c>
      <c r="CL94" s="71">
        <v>4</v>
      </c>
      <c r="CM94" s="71">
        <v>2</v>
      </c>
      <c r="CN94" s="71">
        <v>1</v>
      </c>
      <c r="CO94" s="71">
        <v>3</v>
      </c>
      <c r="CP94" s="71">
        <v>3.5</v>
      </c>
      <c r="CQ94" s="71">
        <v>2</v>
      </c>
      <c r="CR94" s="71">
        <v>0.5</v>
      </c>
      <c r="CS94" s="71">
        <v>0.5</v>
      </c>
      <c r="CT94" s="71">
        <v>4</v>
      </c>
      <c r="CU94" s="71">
        <v>2</v>
      </c>
      <c r="CV94" s="71">
        <v>0.5</v>
      </c>
      <c r="CW94" s="71">
        <v>1</v>
      </c>
      <c r="CX94" s="71">
        <v>1.5</v>
      </c>
      <c r="CY94" s="71">
        <v>2</v>
      </c>
      <c r="CZ94" s="71">
        <v>3.5</v>
      </c>
      <c r="DA94" s="71">
        <v>7.5</v>
      </c>
      <c r="DB94" s="71">
        <v>5</v>
      </c>
      <c r="DC94" s="71">
        <v>3.5</v>
      </c>
      <c r="DD94" s="71">
        <v>3.5</v>
      </c>
      <c r="DE94" s="71">
        <v>1</v>
      </c>
      <c r="DF94" s="71">
        <v>0</v>
      </c>
      <c r="DG94" s="71">
        <v>1.5</v>
      </c>
      <c r="DH94" s="71">
        <v>0</v>
      </c>
      <c r="DI94" s="71">
        <v>0</v>
      </c>
      <c r="DJ94" s="71">
        <v>1</v>
      </c>
      <c r="DK94" s="71">
        <v>2</v>
      </c>
      <c r="DL94" s="71">
        <v>2.5</v>
      </c>
      <c r="DM94" s="71">
        <v>2</v>
      </c>
      <c r="DN94" s="71">
        <v>3</v>
      </c>
      <c r="DO94" s="71">
        <v>3</v>
      </c>
      <c r="DP94" s="71">
        <v>3.5</v>
      </c>
      <c r="DQ94" s="71">
        <v>2</v>
      </c>
      <c r="DR94" s="71">
        <v>7</v>
      </c>
      <c r="DS94" s="71">
        <v>5</v>
      </c>
      <c r="DT94" s="71">
        <v>7</v>
      </c>
      <c r="DU94" s="71">
        <v>7</v>
      </c>
      <c r="DV94" s="71">
        <v>8</v>
      </c>
      <c r="DW94" s="71">
        <v>9</v>
      </c>
      <c r="DX94" s="71">
        <v>8.5</v>
      </c>
      <c r="DY94" s="71">
        <v>8</v>
      </c>
      <c r="DZ94" s="71">
        <v>2.5</v>
      </c>
      <c r="EA94" s="71">
        <v>5</v>
      </c>
      <c r="EB94" s="71">
        <v>5.5</v>
      </c>
      <c r="EC94" s="71">
        <v>6</v>
      </c>
      <c r="ED94" s="71">
        <v>5.5</v>
      </c>
      <c r="EE94" s="71">
        <v>5.5</v>
      </c>
      <c r="EF94" s="71">
        <v>6</v>
      </c>
      <c r="EG94" s="71">
        <v>5</v>
      </c>
      <c r="EH94" s="71">
        <v>5</v>
      </c>
      <c r="EI94" s="71">
        <v>5</v>
      </c>
      <c r="EJ94" s="71">
        <v>5.5</v>
      </c>
      <c r="EK94" s="71">
        <v>7</v>
      </c>
      <c r="EL94" s="71">
        <v>5.5</v>
      </c>
      <c r="EM94" s="71">
        <v>4</v>
      </c>
      <c r="EN94" s="71">
        <v>5</v>
      </c>
      <c r="EO94" s="71">
        <v>4</v>
      </c>
      <c r="EP94" s="71">
        <v>3</v>
      </c>
      <c r="EQ94" s="71">
        <v>2</v>
      </c>
      <c r="ER94" s="71">
        <v>2</v>
      </c>
      <c r="ES94" s="71">
        <v>2</v>
      </c>
      <c r="ET94" s="71">
        <v>1.5</v>
      </c>
      <c r="EU94" s="71">
        <v>1.5</v>
      </c>
      <c r="EV94" s="71">
        <v>0.5</v>
      </c>
      <c r="EW94" s="71">
        <v>0.5</v>
      </c>
      <c r="EX94" s="71">
        <v>1.5</v>
      </c>
      <c r="EY94" s="71">
        <v>1.5</v>
      </c>
      <c r="EZ94" s="71">
        <v>1.5</v>
      </c>
      <c r="FA94" s="71">
        <v>2</v>
      </c>
      <c r="FB94" s="71">
        <v>2.5</v>
      </c>
      <c r="FC94" s="71">
        <v>2</v>
      </c>
      <c r="FD94" s="71">
        <v>2</v>
      </c>
      <c r="FE94" s="71">
        <v>7.5</v>
      </c>
      <c r="FF94" s="71">
        <v>4</v>
      </c>
      <c r="FG94" s="71">
        <v>4.5</v>
      </c>
      <c r="FH94" s="71">
        <v>2.5</v>
      </c>
      <c r="FI94" s="71">
        <v>3</v>
      </c>
      <c r="FJ94" s="71">
        <v>3.5</v>
      </c>
      <c r="FK94" s="71">
        <v>3.5</v>
      </c>
      <c r="FL94" s="71">
        <v>4</v>
      </c>
      <c r="FM94" s="71">
        <v>3</v>
      </c>
      <c r="FN94" s="71">
        <v>3</v>
      </c>
      <c r="FO94" s="71">
        <v>2</v>
      </c>
      <c r="FP94" s="71">
        <v>2</v>
      </c>
      <c r="FQ94" s="71">
        <v>3</v>
      </c>
      <c r="FR94" s="71">
        <v>3</v>
      </c>
      <c r="FS94" s="71">
        <v>2.5</v>
      </c>
      <c r="FT94" s="71">
        <v>3.5</v>
      </c>
      <c r="FU94" s="71">
        <v>3.5</v>
      </c>
      <c r="FV94" s="71">
        <v>4</v>
      </c>
      <c r="FW94" s="71">
        <v>3.5</v>
      </c>
      <c r="FX94" s="71">
        <v>3</v>
      </c>
      <c r="FY94" s="71">
        <v>4.5</v>
      </c>
      <c r="FZ94" s="71">
        <v>5.5</v>
      </c>
      <c r="GA94" s="71">
        <v>7</v>
      </c>
      <c r="GB94" s="71">
        <v>4</v>
      </c>
      <c r="GC94" s="71">
        <v>5</v>
      </c>
      <c r="GD94" s="71">
        <v>3</v>
      </c>
      <c r="GE94" s="71">
        <v>2</v>
      </c>
      <c r="GF94" s="71">
        <v>3</v>
      </c>
      <c r="GG94" s="71">
        <v>4</v>
      </c>
      <c r="GH94" s="71">
        <v>4.5</v>
      </c>
      <c r="GI94" s="71">
        <v>6</v>
      </c>
      <c r="GJ94" s="71">
        <v>5</v>
      </c>
      <c r="GK94" s="71">
        <v>4</v>
      </c>
      <c r="GL94" s="71">
        <v>5</v>
      </c>
      <c r="GM94" s="71">
        <v>5</v>
      </c>
      <c r="GN94" s="71">
        <v>3.5</v>
      </c>
      <c r="GO94" s="71">
        <v>3.5</v>
      </c>
      <c r="GP94" s="71">
        <v>4.5</v>
      </c>
      <c r="GQ94" s="71">
        <v>5.5</v>
      </c>
      <c r="GR94" s="71">
        <v>7</v>
      </c>
      <c r="GS94" s="71">
        <v>6</v>
      </c>
      <c r="GT94" s="71">
        <v>1.5</v>
      </c>
      <c r="GU94" s="71">
        <v>1.5</v>
      </c>
      <c r="GV94" s="71">
        <v>1</v>
      </c>
      <c r="GW94" s="71">
        <v>1</v>
      </c>
      <c r="GX94" s="71">
        <v>1</v>
      </c>
      <c r="GY94" s="71">
        <v>1</v>
      </c>
      <c r="GZ94" s="71">
        <v>1</v>
      </c>
      <c r="HA94" s="71">
        <v>1</v>
      </c>
      <c r="HB94" s="71">
        <v>1</v>
      </c>
      <c r="HC94" s="71">
        <v>1</v>
      </c>
      <c r="HD94" s="71">
        <v>2</v>
      </c>
      <c r="HE94" s="71">
        <v>3.5</v>
      </c>
      <c r="HF94" s="71">
        <v>4</v>
      </c>
      <c r="HG94" s="71">
        <v>2</v>
      </c>
      <c r="HH94" s="71">
        <v>2</v>
      </c>
      <c r="HI94" s="71">
        <v>3.5</v>
      </c>
      <c r="HJ94" s="71">
        <v>4.5</v>
      </c>
      <c r="HK94" s="71">
        <v>5</v>
      </c>
      <c r="HL94" s="71">
        <v>6</v>
      </c>
      <c r="HM94" s="71">
        <v>4.5</v>
      </c>
      <c r="HN94" s="71">
        <v>4.5</v>
      </c>
      <c r="HO94" s="71">
        <v>4.5</v>
      </c>
      <c r="HP94" s="71">
        <v>7</v>
      </c>
      <c r="HQ94" s="71">
        <v>3.5</v>
      </c>
      <c r="HR94" s="71">
        <v>6</v>
      </c>
      <c r="HS94" s="71">
        <v>7</v>
      </c>
      <c r="HT94" s="71">
        <v>4</v>
      </c>
      <c r="HU94" s="71">
        <v>6.5</v>
      </c>
      <c r="HV94" s="71">
        <v>6</v>
      </c>
      <c r="HW94" s="71">
        <v>4.5</v>
      </c>
      <c r="HX94" s="71">
        <v>2</v>
      </c>
      <c r="HY94" s="71">
        <v>5</v>
      </c>
      <c r="HZ94" s="71">
        <v>3</v>
      </c>
      <c r="IA94" s="71">
        <v>1.5</v>
      </c>
      <c r="IB94" s="71">
        <v>0.5</v>
      </c>
      <c r="IC94" s="71">
        <v>2.5</v>
      </c>
      <c r="ID94" s="71">
        <v>5</v>
      </c>
      <c r="IE94" s="71">
        <v>6</v>
      </c>
      <c r="IF94" s="71">
        <v>7</v>
      </c>
      <c r="IG94" s="71">
        <v>8</v>
      </c>
      <c r="IH94" s="71">
        <v>8</v>
      </c>
      <c r="II94" s="62">
        <v>2</v>
      </c>
      <c r="IJ94" s="62">
        <v>0.5</v>
      </c>
      <c r="IK94" s="62">
        <v>0.5</v>
      </c>
      <c r="IL94" s="62">
        <v>0</v>
      </c>
      <c r="IM94" s="62">
        <v>0</v>
      </c>
      <c r="IN94" s="62">
        <v>0</v>
      </c>
      <c r="IO94" s="62">
        <v>0</v>
      </c>
      <c r="IP94" s="62">
        <v>0</v>
      </c>
      <c r="IQ94" s="62">
        <v>0</v>
      </c>
      <c r="IR94" s="353">
        <f>AVERAGE([1]CongestionIndex!$C$192:$D$192)</f>
        <v>0</v>
      </c>
      <c r="IS94" s="62">
        <v>0</v>
      </c>
      <c r="IT94" s="62">
        <v>0</v>
      </c>
      <c r="IU94" s="62">
        <v>0</v>
      </c>
      <c r="IV94" s="62">
        <v>0</v>
      </c>
      <c r="IW94" s="62">
        <v>0</v>
      </c>
      <c r="IX94" s="62">
        <v>0</v>
      </c>
      <c r="IY94" s="62">
        <v>0</v>
      </c>
      <c r="IZ94" s="62">
        <v>0</v>
      </c>
      <c r="JA94" s="62">
        <v>0</v>
      </c>
      <c r="JB94" s="62">
        <v>0</v>
      </c>
      <c r="JC94" s="62">
        <v>0</v>
      </c>
      <c r="JD94" s="62">
        <v>0</v>
      </c>
      <c r="JE94" s="62">
        <v>0</v>
      </c>
      <c r="JF94" s="62">
        <v>0</v>
      </c>
      <c r="JG94" s="62">
        <v>0</v>
      </c>
      <c r="JH94" s="62">
        <v>0</v>
      </c>
      <c r="JI94" s="62">
        <v>0</v>
      </c>
      <c r="JJ94" s="62">
        <v>0</v>
      </c>
      <c r="JK94" s="62">
        <v>0</v>
      </c>
      <c r="JL94" s="62">
        <v>0</v>
      </c>
      <c r="JM94" s="62">
        <v>0</v>
      </c>
      <c r="JN94" s="62">
        <v>0</v>
      </c>
      <c r="JO94" s="62">
        <v>0</v>
      </c>
      <c r="JP94" s="62">
        <v>0</v>
      </c>
      <c r="JQ94" s="62">
        <f>AVERAGE(CongestionIndex!$C$192:$D$192)</f>
        <v>0</v>
      </c>
    </row>
    <row r="95" spans="1:280" s="12" customFormat="1" ht="20.25" customHeight="1">
      <c r="A95" s="68" t="s">
        <v>590</v>
      </c>
      <c r="B95" s="69">
        <v>0</v>
      </c>
      <c r="C95" s="69">
        <v>0</v>
      </c>
      <c r="D95" s="69">
        <v>0</v>
      </c>
      <c r="E95" s="69">
        <v>0</v>
      </c>
      <c r="F95" s="69">
        <v>0</v>
      </c>
      <c r="G95" s="69">
        <v>0</v>
      </c>
      <c r="H95" s="69">
        <v>0</v>
      </c>
      <c r="I95" s="69">
        <v>0</v>
      </c>
      <c r="J95" s="69">
        <v>0</v>
      </c>
      <c r="K95" s="69">
        <v>0</v>
      </c>
      <c r="L95" s="69">
        <v>0</v>
      </c>
      <c r="M95" s="69">
        <v>0</v>
      </c>
      <c r="N95" s="69">
        <v>0</v>
      </c>
      <c r="O95" s="69">
        <v>0</v>
      </c>
      <c r="P95" s="69">
        <v>0.5</v>
      </c>
      <c r="Q95" s="69">
        <v>0</v>
      </c>
      <c r="R95" s="69">
        <v>0</v>
      </c>
      <c r="S95" s="69">
        <v>0</v>
      </c>
      <c r="T95" s="69">
        <v>0</v>
      </c>
      <c r="U95" s="69">
        <v>0</v>
      </c>
      <c r="V95" s="69">
        <v>0</v>
      </c>
      <c r="W95" s="69">
        <v>0</v>
      </c>
      <c r="X95" s="69">
        <v>0</v>
      </c>
      <c r="Y95" s="69">
        <v>0</v>
      </c>
      <c r="Z95" s="69">
        <v>0</v>
      </c>
      <c r="AA95" s="69">
        <v>0.5</v>
      </c>
      <c r="AB95" s="69">
        <v>0</v>
      </c>
      <c r="AC95" s="69">
        <v>0</v>
      </c>
      <c r="AD95" s="69">
        <v>0</v>
      </c>
      <c r="AE95" s="69">
        <v>0</v>
      </c>
      <c r="AF95" s="69">
        <v>0</v>
      </c>
      <c r="AG95" s="69">
        <v>0</v>
      </c>
      <c r="AH95" s="69">
        <v>0</v>
      </c>
      <c r="AI95" s="69">
        <v>0</v>
      </c>
      <c r="AJ95" s="69">
        <v>0</v>
      </c>
      <c r="AK95" s="69">
        <v>0</v>
      </c>
      <c r="AL95" s="69">
        <v>0</v>
      </c>
      <c r="AM95" s="69">
        <v>0</v>
      </c>
      <c r="AN95" s="69">
        <v>0</v>
      </c>
      <c r="AO95" s="70">
        <v>0</v>
      </c>
      <c r="AP95" s="70">
        <v>0</v>
      </c>
      <c r="AQ95" s="70">
        <v>0</v>
      </c>
      <c r="AR95" s="70">
        <v>0</v>
      </c>
      <c r="AS95" s="69">
        <v>0</v>
      </c>
      <c r="AT95" s="70">
        <v>0</v>
      </c>
      <c r="AU95" s="69">
        <v>0</v>
      </c>
      <c r="AV95" s="69">
        <v>0</v>
      </c>
      <c r="AW95" s="69">
        <v>3.5</v>
      </c>
      <c r="AX95" s="69">
        <v>0</v>
      </c>
      <c r="AY95" s="69">
        <v>1</v>
      </c>
      <c r="AZ95" s="69">
        <v>2</v>
      </c>
      <c r="BA95" s="69">
        <v>4</v>
      </c>
      <c r="BB95" s="69">
        <v>5.5</v>
      </c>
      <c r="BC95" s="69">
        <v>6.5</v>
      </c>
      <c r="BD95" s="69">
        <v>0</v>
      </c>
      <c r="BE95" s="69">
        <v>0</v>
      </c>
      <c r="BF95" s="69">
        <v>0</v>
      </c>
      <c r="BG95" s="69">
        <v>0</v>
      </c>
      <c r="BH95" s="69">
        <v>0</v>
      </c>
      <c r="BI95" s="69">
        <v>0</v>
      </c>
      <c r="BJ95" s="69">
        <v>0</v>
      </c>
      <c r="BK95" s="69">
        <v>0</v>
      </c>
      <c r="BL95" s="69">
        <v>0</v>
      </c>
      <c r="BM95" s="69">
        <v>0</v>
      </c>
      <c r="BN95" s="69">
        <v>0</v>
      </c>
      <c r="BO95" s="69">
        <v>3.5</v>
      </c>
      <c r="BP95" s="69">
        <v>6</v>
      </c>
      <c r="BQ95" s="71">
        <v>0</v>
      </c>
      <c r="BR95" s="71">
        <v>0</v>
      </c>
      <c r="BS95" s="71">
        <v>0</v>
      </c>
      <c r="BT95" s="71">
        <v>0</v>
      </c>
      <c r="BU95" s="71">
        <v>0</v>
      </c>
      <c r="BV95" s="71">
        <v>0</v>
      </c>
      <c r="BW95" s="71">
        <v>0</v>
      </c>
      <c r="BX95" s="71">
        <v>0</v>
      </c>
      <c r="BY95" s="71">
        <v>0</v>
      </c>
      <c r="BZ95" s="71">
        <v>0</v>
      </c>
      <c r="CA95" s="71">
        <v>0</v>
      </c>
      <c r="CB95" s="71">
        <v>1</v>
      </c>
      <c r="CC95" s="71">
        <v>0.5</v>
      </c>
      <c r="CD95" s="71">
        <v>1</v>
      </c>
      <c r="CE95" s="71">
        <v>0</v>
      </c>
      <c r="CF95" s="71">
        <v>0</v>
      </c>
      <c r="CG95" s="71">
        <v>0</v>
      </c>
      <c r="CH95" s="71">
        <v>0</v>
      </c>
      <c r="CI95" s="71">
        <v>3.5</v>
      </c>
      <c r="CJ95" s="71">
        <v>0</v>
      </c>
      <c r="CK95" s="71">
        <v>0</v>
      </c>
      <c r="CL95" s="71">
        <v>1</v>
      </c>
      <c r="CM95" s="71">
        <v>0</v>
      </c>
      <c r="CN95" s="71">
        <v>0.5</v>
      </c>
      <c r="CO95" s="71">
        <v>0</v>
      </c>
      <c r="CP95" s="71">
        <v>0</v>
      </c>
      <c r="CQ95" s="71">
        <v>0</v>
      </c>
      <c r="CR95" s="71">
        <v>2</v>
      </c>
      <c r="CS95" s="71">
        <v>2</v>
      </c>
      <c r="CT95" s="71">
        <v>0.5</v>
      </c>
      <c r="CU95" s="71">
        <v>0</v>
      </c>
      <c r="CV95" s="71">
        <v>3</v>
      </c>
      <c r="CW95" s="71">
        <v>0</v>
      </c>
      <c r="CX95" s="71">
        <v>0</v>
      </c>
      <c r="CY95" s="71">
        <v>0</v>
      </c>
      <c r="CZ95" s="71">
        <v>1</v>
      </c>
      <c r="DA95" s="71">
        <v>1.5</v>
      </c>
      <c r="DB95" s="71">
        <v>0</v>
      </c>
      <c r="DC95" s="71">
        <v>0</v>
      </c>
      <c r="DD95" s="71">
        <v>2</v>
      </c>
      <c r="DE95" s="71">
        <v>0</v>
      </c>
      <c r="DF95" s="71">
        <v>1</v>
      </c>
      <c r="DG95" s="71">
        <v>0</v>
      </c>
      <c r="DH95" s="71">
        <v>1.5</v>
      </c>
      <c r="DI95" s="71">
        <v>0</v>
      </c>
      <c r="DJ95" s="71">
        <v>0</v>
      </c>
      <c r="DK95" s="71">
        <v>0</v>
      </c>
      <c r="DL95" s="71">
        <v>0</v>
      </c>
      <c r="DM95" s="71">
        <v>2.5</v>
      </c>
      <c r="DN95" s="71">
        <v>4</v>
      </c>
      <c r="DO95" s="71">
        <v>0</v>
      </c>
      <c r="DP95" s="71">
        <v>0</v>
      </c>
      <c r="DQ95" s="71">
        <v>0</v>
      </c>
      <c r="DR95" s="71">
        <v>0</v>
      </c>
      <c r="DS95" s="71">
        <v>0</v>
      </c>
      <c r="DT95" s="71">
        <v>0</v>
      </c>
      <c r="DU95" s="71">
        <v>0</v>
      </c>
      <c r="DV95" s="71">
        <v>0</v>
      </c>
      <c r="DW95" s="71">
        <v>0</v>
      </c>
      <c r="DX95" s="71">
        <v>0</v>
      </c>
      <c r="DY95" s="71">
        <v>0</v>
      </c>
      <c r="DZ95" s="71">
        <v>0</v>
      </c>
      <c r="EA95" s="71">
        <v>0</v>
      </c>
      <c r="EB95" s="71">
        <v>0</v>
      </c>
      <c r="EC95" s="71">
        <v>0</v>
      </c>
      <c r="ED95" s="71">
        <v>0</v>
      </c>
      <c r="EE95" s="71">
        <v>0</v>
      </c>
      <c r="EF95" s="71">
        <v>0</v>
      </c>
      <c r="EG95" s="71">
        <v>0</v>
      </c>
      <c r="EH95" s="71">
        <v>0</v>
      </c>
      <c r="EI95" s="71">
        <v>0</v>
      </c>
      <c r="EJ95" s="71">
        <v>0</v>
      </c>
      <c r="EK95" s="71">
        <v>0</v>
      </c>
      <c r="EL95" s="71">
        <v>0</v>
      </c>
      <c r="EM95" s="71">
        <v>0</v>
      </c>
      <c r="EN95" s="71">
        <v>0</v>
      </c>
      <c r="EO95" s="71">
        <v>0</v>
      </c>
      <c r="EP95" s="71">
        <v>0</v>
      </c>
      <c r="EQ95" s="71">
        <v>0</v>
      </c>
      <c r="ER95" s="71">
        <v>0</v>
      </c>
      <c r="ES95" s="71">
        <v>0</v>
      </c>
      <c r="ET95" s="71">
        <v>0</v>
      </c>
      <c r="EU95" s="71">
        <v>0</v>
      </c>
      <c r="EV95" s="71">
        <v>0</v>
      </c>
      <c r="EW95" s="71">
        <v>0</v>
      </c>
      <c r="EX95" s="71">
        <v>0</v>
      </c>
      <c r="EY95" s="71">
        <v>0</v>
      </c>
      <c r="EZ95" s="71">
        <v>0</v>
      </c>
      <c r="FA95" s="71">
        <v>0</v>
      </c>
      <c r="FB95" s="71">
        <v>0</v>
      </c>
      <c r="FC95" s="71">
        <v>0</v>
      </c>
      <c r="FD95" s="71">
        <v>0</v>
      </c>
      <c r="FE95" s="71">
        <v>0</v>
      </c>
      <c r="FF95" s="71">
        <v>0</v>
      </c>
      <c r="FG95" s="71">
        <v>0</v>
      </c>
      <c r="FH95" s="71">
        <v>0</v>
      </c>
      <c r="FI95" s="71">
        <v>0</v>
      </c>
      <c r="FJ95" s="71">
        <v>0</v>
      </c>
      <c r="FK95" s="71">
        <v>0</v>
      </c>
      <c r="FL95" s="71">
        <v>0</v>
      </c>
      <c r="FM95" s="71">
        <v>0</v>
      </c>
      <c r="FN95" s="71">
        <v>0</v>
      </c>
      <c r="FO95" s="71">
        <v>0</v>
      </c>
      <c r="FP95" s="71">
        <v>0</v>
      </c>
      <c r="FQ95" s="71">
        <v>0</v>
      </c>
      <c r="FR95" s="71">
        <v>0</v>
      </c>
      <c r="FS95" s="71">
        <v>0</v>
      </c>
      <c r="FT95" s="71">
        <v>0</v>
      </c>
      <c r="FU95" s="71">
        <v>0</v>
      </c>
      <c r="FV95" s="71">
        <v>0</v>
      </c>
      <c r="FW95" s="71">
        <v>0</v>
      </c>
      <c r="FX95" s="71">
        <v>0</v>
      </c>
      <c r="FY95" s="71">
        <v>0</v>
      </c>
      <c r="FZ95" s="71">
        <v>0</v>
      </c>
      <c r="GA95" s="71">
        <v>0</v>
      </c>
      <c r="GB95" s="71">
        <v>0</v>
      </c>
      <c r="GC95" s="71">
        <v>0</v>
      </c>
      <c r="GD95" s="71">
        <v>0</v>
      </c>
      <c r="GE95" s="71">
        <v>0</v>
      </c>
      <c r="GF95" s="71">
        <v>0</v>
      </c>
      <c r="GG95" s="71">
        <v>0</v>
      </c>
      <c r="GH95" s="71">
        <v>0</v>
      </c>
      <c r="GI95" s="71">
        <v>0</v>
      </c>
      <c r="GJ95" s="71">
        <v>0</v>
      </c>
      <c r="GK95" s="71">
        <v>0</v>
      </c>
      <c r="GL95" s="71">
        <v>0</v>
      </c>
      <c r="GM95" s="71">
        <v>0</v>
      </c>
      <c r="GN95" s="71">
        <v>0</v>
      </c>
      <c r="GO95" s="71">
        <v>0</v>
      </c>
      <c r="GP95" s="71">
        <v>0</v>
      </c>
      <c r="GQ95" s="71">
        <v>0</v>
      </c>
      <c r="GR95" s="71">
        <v>0</v>
      </c>
      <c r="GS95" s="71">
        <v>0</v>
      </c>
      <c r="GT95" s="71">
        <v>0.5</v>
      </c>
      <c r="GU95" s="71">
        <v>0.5</v>
      </c>
      <c r="GV95" s="71">
        <v>0.5</v>
      </c>
      <c r="GW95" s="71">
        <v>0.5</v>
      </c>
      <c r="GX95" s="71">
        <v>0.5</v>
      </c>
      <c r="GY95" s="71">
        <v>0.5</v>
      </c>
      <c r="GZ95" s="71">
        <v>0.5</v>
      </c>
      <c r="HA95" s="71">
        <v>1</v>
      </c>
      <c r="HB95" s="71">
        <v>1</v>
      </c>
      <c r="HC95" s="71">
        <v>1</v>
      </c>
      <c r="HD95" s="71">
        <v>0.5</v>
      </c>
      <c r="HE95" s="71">
        <v>0.5</v>
      </c>
      <c r="HF95" s="71">
        <v>1</v>
      </c>
      <c r="HG95" s="71">
        <v>1</v>
      </c>
      <c r="HH95" s="71">
        <v>1</v>
      </c>
      <c r="HI95" s="71">
        <v>1</v>
      </c>
      <c r="HJ95" s="71">
        <v>0.5</v>
      </c>
      <c r="HK95" s="71">
        <v>0.5</v>
      </c>
      <c r="HL95" s="71">
        <v>0.5</v>
      </c>
      <c r="HM95" s="71">
        <v>0.5</v>
      </c>
      <c r="HN95" s="71">
        <v>0.5</v>
      </c>
      <c r="HO95" s="71">
        <v>0.5</v>
      </c>
      <c r="HP95" s="71">
        <v>0.5</v>
      </c>
      <c r="HQ95" s="71">
        <v>0.5</v>
      </c>
      <c r="HR95" s="71">
        <v>0.5</v>
      </c>
      <c r="HS95" s="71">
        <v>0.5</v>
      </c>
      <c r="HT95" s="71">
        <v>0.5</v>
      </c>
      <c r="HU95" s="71">
        <v>0.5</v>
      </c>
      <c r="HV95" s="71">
        <v>0.5</v>
      </c>
      <c r="HW95" s="71">
        <v>0.5</v>
      </c>
      <c r="HX95" s="71">
        <v>0.5</v>
      </c>
      <c r="HY95" s="71">
        <v>0.5</v>
      </c>
      <c r="HZ95" s="71">
        <v>0.5</v>
      </c>
      <c r="IA95" s="71">
        <v>0.5</v>
      </c>
      <c r="IB95" s="71">
        <v>0.5</v>
      </c>
      <c r="IC95" s="71">
        <v>0.5</v>
      </c>
      <c r="ID95" s="71">
        <v>0.5</v>
      </c>
      <c r="IE95" s="71">
        <v>0.5</v>
      </c>
      <c r="IF95" s="71">
        <v>0.5</v>
      </c>
      <c r="IG95" s="71">
        <v>0.5</v>
      </c>
      <c r="IH95" s="71">
        <v>0.5</v>
      </c>
      <c r="II95" s="62">
        <v>0.5</v>
      </c>
      <c r="IJ95" s="62">
        <v>4.5</v>
      </c>
      <c r="IK95" s="62">
        <v>10.5</v>
      </c>
      <c r="IL95" s="62">
        <v>8.5</v>
      </c>
      <c r="IM95" s="62">
        <v>8</v>
      </c>
      <c r="IN95" s="62">
        <v>8</v>
      </c>
      <c r="IO95" s="62">
        <v>2.5</v>
      </c>
      <c r="IP95" s="62">
        <v>6</v>
      </c>
      <c r="IQ95" s="62">
        <v>0.5</v>
      </c>
      <c r="IR95" s="353">
        <f>AVERAGE([1]CongestionIndex!$C$193:$D$193)</f>
        <v>2.5</v>
      </c>
      <c r="IS95" s="62">
        <v>0</v>
      </c>
      <c r="IT95" s="62">
        <v>3.5</v>
      </c>
      <c r="IU95" s="62">
        <v>4.5</v>
      </c>
      <c r="IV95" s="62">
        <v>4.5</v>
      </c>
      <c r="IW95" s="62">
        <v>5.5</v>
      </c>
      <c r="IX95" s="62">
        <v>1.5</v>
      </c>
      <c r="IY95" s="62">
        <v>3.5</v>
      </c>
      <c r="IZ95" s="62">
        <v>5.5</v>
      </c>
      <c r="JA95" s="62">
        <v>6.5</v>
      </c>
      <c r="JB95" s="62">
        <v>6.5</v>
      </c>
      <c r="JC95" s="62">
        <v>7</v>
      </c>
      <c r="JD95" s="62">
        <v>8</v>
      </c>
      <c r="JE95" s="62">
        <v>5</v>
      </c>
      <c r="JF95" s="62">
        <v>6.5</v>
      </c>
      <c r="JG95" s="62">
        <v>5.5</v>
      </c>
      <c r="JH95" s="62">
        <v>0</v>
      </c>
      <c r="JI95" s="62">
        <v>6</v>
      </c>
      <c r="JJ95" s="62">
        <v>8</v>
      </c>
      <c r="JK95" s="62">
        <v>10</v>
      </c>
      <c r="JL95" s="62">
        <v>10</v>
      </c>
      <c r="JM95" s="62">
        <v>8.5</v>
      </c>
      <c r="JN95" s="62">
        <v>1.5</v>
      </c>
      <c r="JO95" s="62">
        <v>4</v>
      </c>
      <c r="JP95" s="62">
        <v>8</v>
      </c>
      <c r="JQ95" s="62">
        <f>AVERAGE(CongestionIndex!$C$193:$D$193)</f>
        <v>7</v>
      </c>
    </row>
    <row r="96" spans="1:280" s="12" customFormat="1" ht="20.25" customHeight="1">
      <c r="A96" s="68" t="s">
        <v>629</v>
      </c>
      <c r="B96" s="69">
        <v>0</v>
      </c>
      <c r="C96" s="69">
        <v>0</v>
      </c>
      <c r="D96" s="69">
        <v>0</v>
      </c>
      <c r="E96" s="69">
        <v>0</v>
      </c>
      <c r="F96" s="69">
        <v>0</v>
      </c>
      <c r="G96" s="69">
        <v>0</v>
      </c>
      <c r="H96" s="69">
        <v>0</v>
      </c>
      <c r="I96" s="69">
        <v>0</v>
      </c>
      <c r="J96" s="69">
        <v>0</v>
      </c>
      <c r="K96" s="69">
        <v>0</v>
      </c>
      <c r="L96" s="69">
        <v>0</v>
      </c>
      <c r="M96" s="69">
        <v>0</v>
      </c>
      <c r="N96" s="69">
        <v>0</v>
      </c>
      <c r="O96" s="69">
        <v>0</v>
      </c>
      <c r="P96" s="69">
        <v>0</v>
      </c>
      <c r="Q96" s="69">
        <v>0.5</v>
      </c>
      <c r="R96" s="69">
        <v>0.5</v>
      </c>
      <c r="S96" s="69">
        <v>0</v>
      </c>
      <c r="T96" s="69">
        <v>0</v>
      </c>
      <c r="U96" s="69">
        <v>0</v>
      </c>
      <c r="V96" s="69">
        <v>0</v>
      </c>
      <c r="W96" s="69">
        <v>0</v>
      </c>
      <c r="X96" s="69">
        <v>0</v>
      </c>
      <c r="Y96" s="69">
        <v>0.5</v>
      </c>
      <c r="Z96" s="69">
        <v>3</v>
      </c>
      <c r="AA96" s="69">
        <v>3</v>
      </c>
      <c r="AB96" s="69">
        <v>0</v>
      </c>
      <c r="AC96" s="69">
        <v>3.5</v>
      </c>
      <c r="AD96" s="69">
        <v>3.5</v>
      </c>
      <c r="AE96" s="69">
        <v>3.5</v>
      </c>
      <c r="AF96" s="69">
        <v>2.5</v>
      </c>
      <c r="AG96" s="69">
        <v>2.5</v>
      </c>
      <c r="AH96" s="69">
        <v>5.5</v>
      </c>
      <c r="AI96" s="69">
        <v>4</v>
      </c>
      <c r="AJ96" s="69">
        <v>5.5</v>
      </c>
      <c r="AK96" s="69">
        <v>5</v>
      </c>
      <c r="AL96" s="69">
        <v>1.5</v>
      </c>
      <c r="AM96" s="69">
        <v>2.5</v>
      </c>
      <c r="AN96" s="69">
        <v>2.5</v>
      </c>
      <c r="AO96" s="70">
        <v>4</v>
      </c>
      <c r="AP96" s="70">
        <v>2</v>
      </c>
      <c r="AQ96" s="70">
        <v>3.5</v>
      </c>
      <c r="AR96" s="70">
        <v>5</v>
      </c>
      <c r="AS96" s="69">
        <v>4</v>
      </c>
      <c r="AT96" s="70">
        <v>5</v>
      </c>
      <c r="AU96" s="69">
        <v>1</v>
      </c>
      <c r="AV96" s="69">
        <v>5</v>
      </c>
      <c r="AW96" s="69">
        <v>5</v>
      </c>
      <c r="AX96" s="69">
        <v>3.5</v>
      </c>
      <c r="AY96" s="69">
        <v>5</v>
      </c>
      <c r="AZ96" s="69">
        <v>7.5</v>
      </c>
      <c r="BA96" s="69">
        <v>6</v>
      </c>
      <c r="BB96" s="69">
        <v>5.5</v>
      </c>
      <c r="BC96" s="69">
        <v>6</v>
      </c>
      <c r="BD96" s="69">
        <v>6.5</v>
      </c>
      <c r="BE96" s="69">
        <v>6.5</v>
      </c>
      <c r="BF96" s="69">
        <v>5</v>
      </c>
      <c r="BG96" s="69">
        <v>2.5</v>
      </c>
      <c r="BH96" s="69">
        <v>5.5</v>
      </c>
      <c r="BI96" s="69">
        <v>3.5</v>
      </c>
      <c r="BJ96" s="69">
        <v>2.5</v>
      </c>
      <c r="BK96" s="69">
        <v>1.5</v>
      </c>
      <c r="BL96" s="69">
        <v>1.5</v>
      </c>
      <c r="BM96" s="69">
        <v>1.5</v>
      </c>
      <c r="BN96" s="69">
        <v>2.5</v>
      </c>
      <c r="BO96" s="69">
        <v>5.5</v>
      </c>
      <c r="BP96" s="69">
        <v>9</v>
      </c>
      <c r="BQ96" s="71">
        <v>7.5</v>
      </c>
      <c r="BR96" s="71">
        <v>3</v>
      </c>
      <c r="BS96" s="71">
        <v>5.5</v>
      </c>
      <c r="BT96" s="71">
        <v>3.5</v>
      </c>
      <c r="BU96" s="71">
        <v>2</v>
      </c>
      <c r="BV96" s="71">
        <v>8</v>
      </c>
      <c r="BW96" s="71">
        <v>7</v>
      </c>
      <c r="BX96" s="71">
        <v>3.5</v>
      </c>
      <c r="BY96" s="71">
        <v>1</v>
      </c>
      <c r="BZ96" s="71">
        <v>0.5</v>
      </c>
      <c r="CA96" s="71">
        <v>3</v>
      </c>
      <c r="CB96" s="71">
        <v>3</v>
      </c>
      <c r="CC96" s="71">
        <v>2</v>
      </c>
      <c r="CD96" s="71">
        <v>3.5</v>
      </c>
      <c r="CE96" s="71">
        <v>3</v>
      </c>
      <c r="CF96" s="71">
        <v>0</v>
      </c>
      <c r="CG96" s="71">
        <v>5</v>
      </c>
      <c r="CH96" s="71">
        <v>6</v>
      </c>
      <c r="CI96" s="71">
        <v>3.5</v>
      </c>
      <c r="CJ96" s="71">
        <v>1</v>
      </c>
      <c r="CK96" s="71">
        <v>2</v>
      </c>
      <c r="CL96" s="71">
        <v>3</v>
      </c>
      <c r="CM96" s="71">
        <v>2.5</v>
      </c>
      <c r="CN96" s="71">
        <v>1</v>
      </c>
      <c r="CO96" s="71">
        <v>1</v>
      </c>
      <c r="CP96" s="71">
        <v>1</v>
      </c>
      <c r="CQ96" s="71">
        <v>2</v>
      </c>
      <c r="CR96" s="71">
        <v>1.5</v>
      </c>
      <c r="CS96" s="71">
        <v>1.5</v>
      </c>
      <c r="CT96" s="71">
        <v>1.5</v>
      </c>
      <c r="CU96" s="71">
        <v>2.5</v>
      </c>
      <c r="CV96" s="71">
        <v>2.5</v>
      </c>
      <c r="CW96" s="71">
        <v>0</v>
      </c>
      <c r="CX96" s="71">
        <v>1.5</v>
      </c>
      <c r="CY96" s="71">
        <v>3.5</v>
      </c>
      <c r="CZ96" s="71">
        <v>3</v>
      </c>
      <c r="DA96" s="71">
        <v>8.5</v>
      </c>
      <c r="DB96" s="71">
        <v>2.5</v>
      </c>
      <c r="DC96" s="71">
        <v>2.5</v>
      </c>
      <c r="DD96" s="71">
        <v>3.5</v>
      </c>
      <c r="DE96" s="71">
        <v>1.5</v>
      </c>
      <c r="DF96" s="71">
        <v>1.5</v>
      </c>
      <c r="DG96" s="71">
        <v>3</v>
      </c>
      <c r="DH96" s="71">
        <v>3</v>
      </c>
      <c r="DI96" s="71">
        <v>2.5</v>
      </c>
      <c r="DJ96" s="71">
        <v>3</v>
      </c>
      <c r="DK96" s="71">
        <v>3</v>
      </c>
      <c r="DL96" s="71">
        <v>7</v>
      </c>
      <c r="DM96" s="71">
        <v>6.5</v>
      </c>
      <c r="DN96" s="71">
        <v>5.5</v>
      </c>
      <c r="DO96" s="71">
        <v>7.5</v>
      </c>
      <c r="DP96" s="71">
        <v>4</v>
      </c>
      <c r="DQ96" s="71">
        <v>4</v>
      </c>
      <c r="DR96" s="71">
        <v>3.5</v>
      </c>
      <c r="DS96" s="71">
        <v>4</v>
      </c>
      <c r="DT96" s="71">
        <v>7</v>
      </c>
      <c r="DU96" s="71">
        <v>5.5</v>
      </c>
      <c r="DV96" s="71">
        <v>4</v>
      </c>
      <c r="DW96" s="71">
        <v>5</v>
      </c>
      <c r="DX96" s="71">
        <v>6</v>
      </c>
      <c r="DY96" s="71">
        <v>7</v>
      </c>
      <c r="DZ96" s="71">
        <v>6.5</v>
      </c>
      <c r="EA96" s="71">
        <v>9</v>
      </c>
      <c r="EB96" s="71">
        <v>10.5</v>
      </c>
      <c r="EC96" s="71">
        <v>10</v>
      </c>
      <c r="ED96" s="71">
        <v>9.5</v>
      </c>
      <c r="EE96" s="71">
        <v>9</v>
      </c>
      <c r="EF96" s="71">
        <v>8</v>
      </c>
      <c r="EG96" s="71">
        <v>7</v>
      </c>
      <c r="EH96" s="71">
        <v>7.5</v>
      </c>
      <c r="EI96" s="71">
        <v>8.5</v>
      </c>
      <c r="EJ96" s="71">
        <v>7.5</v>
      </c>
      <c r="EK96" s="71">
        <v>9</v>
      </c>
      <c r="EL96" s="71">
        <v>8</v>
      </c>
      <c r="EM96" s="71">
        <v>7</v>
      </c>
      <c r="EN96" s="71">
        <v>8</v>
      </c>
      <c r="EO96" s="71">
        <v>7</v>
      </c>
      <c r="EP96" s="71">
        <v>7.5</v>
      </c>
      <c r="EQ96" s="71">
        <v>8</v>
      </c>
      <c r="ER96" s="71">
        <v>3.5</v>
      </c>
      <c r="ES96" s="71">
        <v>3.5</v>
      </c>
      <c r="ET96" s="71">
        <v>3</v>
      </c>
      <c r="EU96" s="71">
        <v>4</v>
      </c>
      <c r="EV96" s="71">
        <v>6</v>
      </c>
      <c r="EW96" s="71">
        <v>7</v>
      </c>
      <c r="EX96" s="71">
        <v>6</v>
      </c>
      <c r="EY96" s="71">
        <v>6</v>
      </c>
      <c r="EZ96" s="71">
        <v>6.5</v>
      </c>
      <c r="FA96" s="71">
        <v>8</v>
      </c>
      <c r="FB96" s="71">
        <v>3.5</v>
      </c>
      <c r="FC96" s="71">
        <v>3.5</v>
      </c>
      <c r="FD96" s="71">
        <v>5</v>
      </c>
      <c r="FE96" s="71">
        <v>2</v>
      </c>
      <c r="FF96" s="71">
        <v>2</v>
      </c>
      <c r="FG96" s="71">
        <v>2.5</v>
      </c>
      <c r="FH96" s="71">
        <v>2.5</v>
      </c>
      <c r="FI96" s="71">
        <v>3</v>
      </c>
      <c r="FJ96" s="71">
        <v>2</v>
      </c>
      <c r="FK96" s="71">
        <v>3</v>
      </c>
      <c r="FL96" s="71">
        <v>3.5</v>
      </c>
      <c r="FM96" s="71">
        <v>3.5</v>
      </c>
      <c r="FN96" s="71">
        <v>5</v>
      </c>
      <c r="FO96" s="71">
        <v>6</v>
      </c>
      <c r="FP96" s="71">
        <v>8</v>
      </c>
      <c r="FQ96" s="71">
        <v>8</v>
      </c>
      <c r="FR96" s="71">
        <v>9</v>
      </c>
      <c r="FS96" s="71">
        <v>11</v>
      </c>
      <c r="FT96" s="71">
        <v>11</v>
      </c>
      <c r="FU96" s="71">
        <v>11</v>
      </c>
      <c r="FV96" s="71">
        <v>10</v>
      </c>
      <c r="FW96" s="71">
        <v>12</v>
      </c>
      <c r="FX96" s="71">
        <v>10</v>
      </c>
      <c r="FY96" s="71">
        <v>10</v>
      </c>
      <c r="FZ96" s="71">
        <v>11</v>
      </c>
      <c r="GA96" s="71">
        <v>11</v>
      </c>
      <c r="GB96" s="71">
        <v>9</v>
      </c>
      <c r="GC96" s="71">
        <v>9</v>
      </c>
      <c r="GD96" s="71">
        <v>10</v>
      </c>
      <c r="GE96" s="71">
        <v>11</v>
      </c>
      <c r="GF96" s="71">
        <v>12</v>
      </c>
      <c r="GG96" s="71">
        <v>13</v>
      </c>
      <c r="GH96" s="71">
        <v>8</v>
      </c>
      <c r="GI96" s="71">
        <v>11</v>
      </c>
      <c r="GJ96" s="71">
        <v>15</v>
      </c>
      <c r="GK96" s="71">
        <v>13</v>
      </c>
      <c r="GL96" s="71">
        <v>12</v>
      </c>
      <c r="GM96" s="71">
        <v>12</v>
      </c>
      <c r="GN96" s="71">
        <v>14</v>
      </c>
      <c r="GO96" s="71">
        <v>16</v>
      </c>
      <c r="GP96" s="71">
        <v>13</v>
      </c>
      <c r="GQ96" s="71">
        <v>10</v>
      </c>
      <c r="GR96" s="71">
        <v>13</v>
      </c>
      <c r="GS96" s="71">
        <v>13</v>
      </c>
      <c r="GT96" s="71">
        <v>4.5</v>
      </c>
      <c r="GU96" s="71">
        <v>5</v>
      </c>
      <c r="GV96" s="71">
        <v>3</v>
      </c>
      <c r="GW96" s="71">
        <v>3</v>
      </c>
      <c r="GX96" s="71">
        <v>3</v>
      </c>
      <c r="GY96" s="71">
        <v>3</v>
      </c>
      <c r="GZ96" s="71">
        <v>3</v>
      </c>
      <c r="HA96" s="71">
        <v>8.5</v>
      </c>
      <c r="HB96" s="71">
        <v>2</v>
      </c>
      <c r="HC96" s="71">
        <v>2</v>
      </c>
      <c r="HD96" s="71">
        <v>5</v>
      </c>
      <c r="HE96" s="71">
        <v>3</v>
      </c>
      <c r="HF96" s="71">
        <v>2.5</v>
      </c>
      <c r="HG96" s="71">
        <v>5</v>
      </c>
      <c r="HH96" s="71">
        <v>5</v>
      </c>
      <c r="HI96" s="71">
        <v>6</v>
      </c>
      <c r="HJ96" s="71">
        <v>9</v>
      </c>
      <c r="HK96" s="71">
        <v>4</v>
      </c>
      <c r="HL96" s="71">
        <v>4</v>
      </c>
      <c r="HM96" s="71">
        <v>7</v>
      </c>
      <c r="HN96" s="71">
        <v>7</v>
      </c>
      <c r="HO96" s="71">
        <v>7</v>
      </c>
      <c r="HP96" s="71">
        <v>7.5</v>
      </c>
      <c r="HQ96" s="71">
        <v>7.5</v>
      </c>
      <c r="HR96" s="71">
        <v>5.5</v>
      </c>
      <c r="HS96" s="71">
        <v>7</v>
      </c>
      <c r="HT96" s="71">
        <v>6</v>
      </c>
      <c r="HU96" s="71">
        <v>12</v>
      </c>
      <c r="HV96" s="71">
        <v>7</v>
      </c>
      <c r="HW96" s="71">
        <v>4</v>
      </c>
      <c r="HX96" s="71">
        <v>2.5</v>
      </c>
      <c r="HY96" s="71">
        <v>2</v>
      </c>
      <c r="HZ96" s="71">
        <v>3.5</v>
      </c>
      <c r="IA96" s="71">
        <v>4</v>
      </c>
      <c r="IB96" s="71">
        <v>4.5</v>
      </c>
      <c r="IC96" s="71">
        <v>3.5</v>
      </c>
      <c r="ID96" s="71">
        <v>1.5</v>
      </c>
      <c r="IE96" s="71">
        <v>4</v>
      </c>
      <c r="IF96" s="71">
        <v>3</v>
      </c>
      <c r="IG96" s="71">
        <v>2</v>
      </c>
      <c r="IH96" s="71">
        <v>2</v>
      </c>
      <c r="II96" s="62">
        <v>2</v>
      </c>
      <c r="IJ96" s="62">
        <v>0.5</v>
      </c>
      <c r="IK96" s="62">
        <v>0.5</v>
      </c>
      <c r="IL96" s="62">
        <v>0</v>
      </c>
      <c r="IM96" s="62">
        <v>0</v>
      </c>
      <c r="IN96" s="62">
        <v>0</v>
      </c>
      <c r="IO96" s="62">
        <v>0</v>
      </c>
      <c r="IP96" s="62">
        <v>0</v>
      </c>
      <c r="IQ96" s="62">
        <v>0</v>
      </c>
      <c r="IR96" s="353">
        <f>AVERAGE([1]CongestionIndex!$C$194:$D$194)</f>
        <v>0</v>
      </c>
      <c r="IS96" s="62">
        <v>0</v>
      </c>
      <c r="IT96" s="62">
        <v>0</v>
      </c>
      <c r="IU96" s="62">
        <v>0</v>
      </c>
      <c r="IV96" s="62">
        <v>0</v>
      </c>
      <c r="IW96" s="62">
        <v>0</v>
      </c>
      <c r="IX96" s="62">
        <v>0</v>
      </c>
      <c r="IY96" s="62">
        <v>0</v>
      </c>
      <c r="IZ96" s="62">
        <v>0</v>
      </c>
      <c r="JA96" s="62">
        <v>0</v>
      </c>
      <c r="JB96" s="62">
        <v>0</v>
      </c>
      <c r="JC96" s="62">
        <v>0</v>
      </c>
      <c r="JD96" s="62">
        <v>0</v>
      </c>
      <c r="JE96" s="62">
        <v>0</v>
      </c>
      <c r="JF96" s="62">
        <v>0</v>
      </c>
      <c r="JG96" s="62">
        <v>0</v>
      </c>
      <c r="JH96" s="62">
        <v>0</v>
      </c>
      <c r="JI96" s="62">
        <v>0</v>
      </c>
      <c r="JJ96" s="62">
        <v>0</v>
      </c>
      <c r="JK96" s="62">
        <v>0</v>
      </c>
      <c r="JL96" s="62">
        <v>0</v>
      </c>
      <c r="JM96" s="62">
        <v>0</v>
      </c>
      <c r="JN96" s="62">
        <v>0</v>
      </c>
      <c r="JO96" s="62">
        <v>0</v>
      </c>
      <c r="JP96" s="62">
        <v>0</v>
      </c>
      <c r="JQ96" s="62">
        <f>AVERAGE(CongestionIndex!$C$194:$D$194)</f>
        <v>0</v>
      </c>
    </row>
    <row r="97" spans="1:280" s="12" customFormat="1" ht="15" customHeight="1">
      <c r="A97" s="68" t="s">
        <v>630</v>
      </c>
      <c r="B97" s="69">
        <v>0</v>
      </c>
      <c r="C97" s="69">
        <v>0</v>
      </c>
      <c r="D97" s="69">
        <v>0</v>
      </c>
      <c r="E97" s="69">
        <v>0</v>
      </c>
      <c r="F97" s="69">
        <v>0</v>
      </c>
      <c r="G97" s="69">
        <v>0</v>
      </c>
      <c r="H97" s="69">
        <v>0</v>
      </c>
      <c r="I97" s="69">
        <v>0</v>
      </c>
      <c r="J97" s="69">
        <v>0</v>
      </c>
      <c r="K97" s="69">
        <v>0</v>
      </c>
      <c r="L97" s="69">
        <v>0</v>
      </c>
      <c r="M97" s="69">
        <v>0</v>
      </c>
      <c r="N97" s="69">
        <v>0</v>
      </c>
      <c r="O97" s="69">
        <v>1.5</v>
      </c>
      <c r="P97" s="69">
        <v>0</v>
      </c>
      <c r="Q97" s="69">
        <v>0.5</v>
      </c>
      <c r="R97" s="69">
        <v>1.5</v>
      </c>
      <c r="S97" s="69">
        <v>0</v>
      </c>
      <c r="T97" s="69">
        <v>0</v>
      </c>
      <c r="U97" s="69">
        <v>0</v>
      </c>
      <c r="V97" s="69">
        <v>0</v>
      </c>
      <c r="W97" s="69">
        <v>0</v>
      </c>
      <c r="X97" s="69">
        <v>0</v>
      </c>
      <c r="Y97" s="69">
        <v>5</v>
      </c>
      <c r="Z97" s="69">
        <v>3.5</v>
      </c>
      <c r="AA97" s="69">
        <v>2.5</v>
      </c>
      <c r="AB97" s="69">
        <v>0</v>
      </c>
      <c r="AC97" s="69">
        <v>0.5</v>
      </c>
      <c r="AD97" s="69">
        <v>4</v>
      </c>
      <c r="AE97" s="69">
        <v>4</v>
      </c>
      <c r="AF97" s="69">
        <v>2</v>
      </c>
      <c r="AG97" s="69">
        <v>2</v>
      </c>
      <c r="AH97" s="69">
        <v>2.5</v>
      </c>
      <c r="AI97" s="69">
        <v>1</v>
      </c>
      <c r="AJ97" s="69">
        <v>0</v>
      </c>
      <c r="AK97" s="69">
        <v>0</v>
      </c>
      <c r="AL97" s="69">
        <v>0</v>
      </c>
      <c r="AM97" s="69">
        <v>1</v>
      </c>
      <c r="AN97" s="69">
        <v>0</v>
      </c>
      <c r="AO97" s="70">
        <v>0</v>
      </c>
      <c r="AP97" s="70">
        <v>6</v>
      </c>
      <c r="AQ97" s="70">
        <v>8</v>
      </c>
      <c r="AR97" s="70">
        <v>4.5</v>
      </c>
      <c r="AS97" s="69">
        <v>8.5</v>
      </c>
      <c r="AT97" s="70">
        <v>0</v>
      </c>
      <c r="AU97" s="69">
        <v>0</v>
      </c>
      <c r="AV97" s="69">
        <v>4</v>
      </c>
      <c r="AW97" s="69">
        <v>5.5</v>
      </c>
      <c r="AX97" s="69">
        <v>0.5</v>
      </c>
      <c r="AY97" s="69">
        <v>2.5</v>
      </c>
      <c r="AZ97" s="69">
        <v>5.5</v>
      </c>
      <c r="BA97" s="69">
        <v>5.5</v>
      </c>
      <c r="BB97" s="69">
        <v>0.5</v>
      </c>
      <c r="BC97" s="69">
        <v>3.5</v>
      </c>
      <c r="BD97" s="69">
        <v>0</v>
      </c>
      <c r="BE97" s="69">
        <v>0</v>
      </c>
      <c r="BF97" s="69">
        <v>0</v>
      </c>
      <c r="BG97" s="69">
        <v>0</v>
      </c>
      <c r="BH97" s="69">
        <v>0</v>
      </c>
      <c r="BI97" s="69">
        <v>0</v>
      </c>
      <c r="BJ97" s="69">
        <v>0</v>
      </c>
      <c r="BK97" s="69">
        <v>0</v>
      </c>
      <c r="BL97" s="69">
        <v>0</v>
      </c>
      <c r="BM97" s="69">
        <v>0</v>
      </c>
      <c r="BN97" s="69">
        <v>0</v>
      </c>
      <c r="BO97" s="69">
        <v>0</v>
      </c>
      <c r="BP97" s="69">
        <v>0</v>
      </c>
      <c r="BQ97" s="71">
        <v>0</v>
      </c>
      <c r="BR97" s="71">
        <v>0</v>
      </c>
      <c r="BS97" s="71">
        <v>0</v>
      </c>
      <c r="BT97" s="71">
        <v>0</v>
      </c>
      <c r="BU97" s="71">
        <v>0</v>
      </c>
      <c r="BV97" s="71">
        <v>0</v>
      </c>
      <c r="BW97" s="71">
        <v>0</v>
      </c>
      <c r="BX97" s="71">
        <v>0</v>
      </c>
      <c r="BY97" s="71">
        <v>0</v>
      </c>
      <c r="BZ97" s="71">
        <v>0</v>
      </c>
      <c r="CA97" s="71">
        <v>0</v>
      </c>
      <c r="CB97" s="71">
        <v>0</v>
      </c>
      <c r="CC97" s="71">
        <v>0</v>
      </c>
      <c r="CD97" s="71">
        <v>0</v>
      </c>
      <c r="CE97" s="71">
        <v>0</v>
      </c>
      <c r="CF97" s="71">
        <v>0</v>
      </c>
      <c r="CG97" s="71">
        <v>0</v>
      </c>
      <c r="CH97" s="71">
        <v>0</v>
      </c>
      <c r="CI97" s="71">
        <v>0</v>
      </c>
      <c r="CJ97" s="71">
        <v>0</v>
      </c>
      <c r="CK97" s="71">
        <v>0</v>
      </c>
      <c r="CL97" s="71">
        <v>0</v>
      </c>
      <c r="CM97" s="71">
        <v>0</v>
      </c>
      <c r="CN97" s="71">
        <v>0</v>
      </c>
      <c r="CO97" s="71">
        <v>0</v>
      </c>
      <c r="CP97" s="71">
        <v>0</v>
      </c>
      <c r="CQ97" s="71">
        <v>0</v>
      </c>
      <c r="CR97" s="71">
        <v>0</v>
      </c>
      <c r="CS97" s="71">
        <v>0</v>
      </c>
      <c r="CT97" s="71">
        <v>0</v>
      </c>
      <c r="CU97" s="71">
        <v>0</v>
      </c>
      <c r="CV97" s="71">
        <v>0</v>
      </c>
      <c r="CW97" s="71">
        <v>0</v>
      </c>
      <c r="CX97" s="71">
        <v>0</v>
      </c>
      <c r="CY97" s="71">
        <v>0</v>
      </c>
      <c r="CZ97" s="71">
        <v>0</v>
      </c>
      <c r="DA97" s="71">
        <v>0</v>
      </c>
      <c r="DB97" s="71">
        <v>0</v>
      </c>
      <c r="DC97" s="71">
        <v>0</v>
      </c>
      <c r="DD97" s="71">
        <v>0</v>
      </c>
      <c r="DE97" s="71">
        <v>0</v>
      </c>
      <c r="DF97" s="71">
        <v>0</v>
      </c>
      <c r="DG97" s="71">
        <v>0</v>
      </c>
      <c r="DH97" s="71">
        <v>0</v>
      </c>
      <c r="DI97" s="71">
        <v>7</v>
      </c>
      <c r="DJ97" s="71">
        <v>0</v>
      </c>
      <c r="DK97" s="71">
        <v>0</v>
      </c>
      <c r="DL97" s="71">
        <v>0</v>
      </c>
      <c r="DM97" s="71">
        <v>0</v>
      </c>
      <c r="DN97" s="71">
        <v>0</v>
      </c>
      <c r="DO97" s="71">
        <v>0</v>
      </c>
      <c r="DP97" s="71">
        <v>0</v>
      </c>
      <c r="DQ97" s="71">
        <v>0</v>
      </c>
      <c r="DR97" s="71">
        <v>0</v>
      </c>
      <c r="DS97" s="71">
        <v>0</v>
      </c>
      <c r="DT97" s="71">
        <v>0</v>
      </c>
      <c r="DU97" s="71">
        <v>0</v>
      </c>
      <c r="DV97" s="71">
        <v>0</v>
      </c>
      <c r="DW97" s="71">
        <v>0</v>
      </c>
      <c r="DX97" s="71">
        <v>0</v>
      </c>
      <c r="DY97" s="71">
        <v>0</v>
      </c>
      <c r="DZ97" s="71">
        <v>0</v>
      </c>
      <c r="EA97" s="71">
        <v>0</v>
      </c>
      <c r="EB97" s="71">
        <v>0</v>
      </c>
      <c r="EC97" s="71">
        <v>0</v>
      </c>
      <c r="ED97" s="71">
        <v>0</v>
      </c>
      <c r="EE97" s="71">
        <v>0</v>
      </c>
      <c r="EF97" s="71">
        <v>0</v>
      </c>
      <c r="EG97" s="71">
        <v>0</v>
      </c>
      <c r="EH97" s="71">
        <v>0</v>
      </c>
      <c r="EI97" s="71">
        <v>0</v>
      </c>
      <c r="EJ97" s="71">
        <v>0</v>
      </c>
      <c r="EK97" s="71">
        <v>0</v>
      </c>
      <c r="EL97" s="71">
        <v>0</v>
      </c>
      <c r="EM97" s="71">
        <v>0</v>
      </c>
      <c r="EN97" s="71">
        <v>0</v>
      </c>
      <c r="EO97" s="71">
        <v>0</v>
      </c>
      <c r="EP97" s="71">
        <v>0</v>
      </c>
      <c r="EQ97" s="71">
        <v>0</v>
      </c>
      <c r="ER97" s="71">
        <v>0</v>
      </c>
      <c r="ES97" s="71">
        <v>0</v>
      </c>
      <c r="ET97" s="71">
        <v>0</v>
      </c>
      <c r="EU97" s="71">
        <v>0</v>
      </c>
      <c r="EV97" s="71">
        <v>0</v>
      </c>
      <c r="EW97" s="71">
        <v>0</v>
      </c>
      <c r="EX97" s="71">
        <v>0</v>
      </c>
      <c r="EY97" s="71">
        <v>0</v>
      </c>
      <c r="EZ97" s="71">
        <v>0</v>
      </c>
      <c r="FA97" s="71">
        <v>0</v>
      </c>
      <c r="FB97" s="71">
        <v>0</v>
      </c>
      <c r="FC97" s="71">
        <v>0</v>
      </c>
      <c r="FD97" s="71">
        <v>0</v>
      </c>
      <c r="FE97" s="71">
        <v>0</v>
      </c>
      <c r="FF97" s="71">
        <v>0</v>
      </c>
      <c r="FG97" s="71">
        <v>0</v>
      </c>
      <c r="FH97" s="71">
        <v>0</v>
      </c>
      <c r="FI97" s="71">
        <v>0</v>
      </c>
      <c r="FJ97" s="71">
        <v>0</v>
      </c>
      <c r="FK97" s="71">
        <v>0</v>
      </c>
      <c r="FL97" s="71">
        <v>0</v>
      </c>
      <c r="FM97" s="71">
        <v>0</v>
      </c>
      <c r="FN97" s="71">
        <v>0</v>
      </c>
      <c r="FO97" s="71">
        <v>0</v>
      </c>
      <c r="FP97" s="71">
        <v>0</v>
      </c>
      <c r="FQ97" s="71">
        <v>0</v>
      </c>
      <c r="FR97" s="71">
        <v>0</v>
      </c>
      <c r="FS97" s="71">
        <v>0</v>
      </c>
      <c r="FT97" s="71">
        <v>0</v>
      </c>
      <c r="FU97" s="71">
        <v>0</v>
      </c>
      <c r="FV97" s="71">
        <v>0</v>
      </c>
      <c r="FW97" s="71">
        <v>0</v>
      </c>
      <c r="FX97" s="71">
        <v>0</v>
      </c>
      <c r="FY97" s="71">
        <v>0</v>
      </c>
      <c r="FZ97" s="71">
        <v>0</v>
      </c>
      <c r="GA97" s="71">
        <v>0</v>
      </c>
      <c r="GB97" s="71">
        <v>0</v>
      </c>
      <c r="GC97" s="71">
        <v>0</v>
      </c>
      <c r="GD97" s="71">
        <v>0</v>
      </c>
      <c r="GE97" s="71">
        <v>0</v>
      </c>
      <c r="GF97" s="71">
        <v>0</v>
      </c>
      <c r="GG97" s="71">
        <v>0</v>
      </c>
      <c r="GH97" s="71">
        <v>0</v>
      </c>
      <c r="GI97" s="71">
        <v>0</v>
      </c>
      <c r="GJ97" s="71">
        <v>0</v>
      </c>
      <c r="GK97" s="71">
        <v>0</v>
      </c>
      <c r="GL97" s="71">
        <v>0</v>
      </c>
      <c r="GM97" s="71">
        <v>0</v>
      </c>
      <c r="GN97" s="71">
        <v>0</v>
      </c>
      <c r="GO97" s="71">
        <v>0</v>
      </c>
      <c r="GP97" s="71">
        <v>3.5</v>
      </c>
      <c r="GQ97" s="71">
        <v>2.5</v>
      </c>
      <c r="GR97" s="71">
        <v>3</v>
      </c>
      <c r="GS97" s="71">
        <v>2.5</v>
      </c>
      <c r="GT97" s="71">
        <v>6</v>
      </c>
      <c r="GU97" s="71">
        <v>6</v>
      </c>
      <c r="GV97" s="71">
        <v>6</v>
      </c>
      <c r="GW97" s="71">
        <v>6</v>
      </c>
      <c r="GX97" s="71">
        <v>6</v>
      </c>
      <c r="GY97" s="71">
        <v>6</v>
      </c>
      <c r="GZ97" s="71">
        <v>6</v>
      </c>
      <c r="HA97" s="71">
        <v>1</v>
      </c>
      <c r="HB97" s="71">
        <v>1</v>
      </c>
      <c r="HC97" s="71">
        <v>1</v>
      </c>
      <c r="HD97" s="71">
        <v>1</v>
      </c>
      <c r="HE97" s="71">
        <v>1</v>
      </c>
      <c r="HF97" s="71">
        <v>1.5</v>
      </c>
      <c r="HG97" s="71">
        <v>1.5</v>
      </c>
      <c r="HH97" s="71">
        <v>1.5</v>
      </c>
      <c r="HI97" s="71">
        <v>1.5</v>
      </c>
      <c r="HJ97" s="71">
        <v>0.5</v>
      </c>
      <c r="HK97" s="71">
        <v>0.5</v>
      </c>
      <c r="HL97" s="71">
        <v>0.5</v>
      </c>
      <c r="HM97" s="71">
        <v>0.5</v>
      </c>
      <c r="HN97" s="71">
        <v>0.5</v>
      </c>
      <c r="HO97" s="71">
        <v>0.5</v>
      </c>
      <c r="HP97" s="71">
        <v>0.5</v>
      </c>
      <c r="HQ97" s="71">
        <v>0.5</v>
      </c>
      <c r="HR97" s="71">
        <v>0.5</v>
      </c>
      <c r="HS97" s="71">
        <v>0.5</v>
      </c>
      <c r="HT97" s="71">
        <v>0.5</v>
      </c>
      <c r="HU97" s="71">
        <v>0.5</v>
      </c>
      <c r="HV97" s="71">
        <v>0.5</v>
      </c>
      <c r="HW97" s="71">
        <v>0.5</v>
      </c>
      <c r="HX97" s="71">
        <v>0.5</v>
      </c>
      <c r="HY97" s="71">
        <v>0.5</v>
      </c>
      <c r="HZ97" s="71">
        <v>0.5</v>
      </c>
      <c r="IA97" s="71">
        <v>0.5</v>
      </c>
      <c r="IB97" s="71">
        <v>0.5</v>
      </c>
      <c r="IC97" s="71">
        <v>0.5</v>
      </c>
      <c r="ID97" s="71">
        <v>0.5</v>
      </c>
      <c r="IE97" s="71">
        <v>0.5</v>
      </c>
      <c r="IF97" s="71">
        <v>0.5</v>
      </c>
      <c r="IG97" s="71">
        <v>0.5</v>
      </c>
      <c r="IH97" s="71">
        <v>0.5</v>
      </c>
      <c r="II97" s="62">
        <v>0.5</v>
      </c>
      <c r="IJ97" s="62">
        <v>2.5</v>
      </c>
      <c r="IK97" s="62">
        <v>2</v>
      </c>
      <c r="IL97" s="62">
        <v>4</v>
      </c>
      <c r="IM97" s="62">
        <v>0.5</v>
      </c>
      <c r="IN97" s="62">
        <v>10</v>
      </c>
      <c r="IO97" s="62">
        <v>3.5</v>
      </c>
      <c r="IP97" s="62">
        <v>1</v>
      </c>
      <c r="IQ97" s="62">
        <v>3.5</v>
      </c>
      <c r="IR97" s="353">
        <f>AVERAGE([1]CongestionIndex!$C$195:$D$195)</f>
        <v>1.5</v>
      </c>
      <c r="IS97" s="62">
        <v>0</v>
      </c>
      <c r="IT97" s="62">
        <v>0.5</v>
      </c>
      <c r="IU97" s="62">
        <v>1.5</v>
      </c>
      <c r="IV97" s="62">
        <v>2</v>
      </c>
      <c r="IW97" s="62">
        <v>2.5</v>
      </c>
      <c r="IX97" s="62">
        <v>1</v>
      </c>
      <c r="IY97" s="62">
        <v>0</v>
      </c>
      <c r="IZ97" s="62">
        <v>1</v>
      </c>
      <c r="JA97" s="62">
        <v>0</v>
      </c>
      <c r="JB97" s="62">
        <v>2</v>
      </c>
      <c r="JC97" s="62">
        <v>1</v>
      </c>
      <c r="JD97" s="62">
        <v>0</v>
      </c>
      <c r="JE97" s="62">
        <v>0</v>
      </c>
      <c r="JF97" s="62">
        <v>0</v>
      </c>
      <c r="JG97" s="62">
        <v>1.5</v>
      </c>
      <c r="JH97" s="62">
        <v>2</v>
      </c>
      <c r="JI97" s="62">
        <v>1</v>
      </c>
      <c r="JJ97" s="62">
        <v>2.5</v>
      </c>
      <c r="JK97" s="62">
        <v>5</v>
      </c>
      <c r="JL97" s="62">
        <v>1.5</v>
      </c>
      <c r="JM97" s="62">
        <v>0</v>
      </c>
      <c r="JN97" s="62">
        <v>1.5</v>
      </c>
      <c r="JO97" s="62">
        <v>2.5</v>
      </c>
      <c r="JP97" s="62">
        <v>1</v>
      </c>
      <c r="JQ97" s="62">
        <f>AVERAGE(CongestionIndex!$C$195:$D$195)</f>
        <v>1</v>
      </c>
    </row>
    <row r="98" spans="1:280" s="12" customFormat="1" ht="15.75" customHeight="1">
      <c r="A98" s="68" t="s">
        <v>141</v>
      </c>
      <c r="B98" s="69">
        <v>0</v>
      </c>
      <c r="C98" s="69">
        <v>0</v>
      </c>
      <c r="D98" s="69">
        <v>0</v>
      </c>
      <c r="E98" s="69">
        <v>0</v>
      </c>
      <c r="F98" s="69">
        <v>0</v>
      </c>
      <c r="G98" s="69">
        <v>0</v>
      </c>
      <c r="H98" s="69">
        <v>0</v>
      </c>
      <c r="I98" s="69">
        <v>0</v>
      </c>
      <c r="J98" s="69">
        <v>0</v>
      </c>
      <c r="K98" s="69">
        <v>0</v>
      </c>
      <c r="L98" s="69">
        <v>0</v>
      </c>
      <c r="M98" s="69">
        <v>0</v>
      </c>
      <c r="N98" s="69">
        <v>0</v>
      </c>
      <c r="O98" s="69">
        <v>0</v>
      </c>
      <c r="P98" s="69">
        <v>1.5</v>
      </c>
      <c r="Q98" s="69">
        <v>1</v>
      </c>
      <c r="R98" s="69">
        <v>0.5</v>
      </c>
      <c r="S98" s="69">
        <v>0</v>
      </c>
      <c r="T98" s="69">
        <v>0</v>
      </c>
      <c r="U98" s="69">
        <v>0.5</v>
      </c>
      <c r="V98" s="69">
        <v>0</v>
      </c>
      <c r="W98" s="69">
        <v>0.5</v>
      </c>
      <c r="X98" s="69">
        <v>0</v>
      </c>
      <c r="Y98" s="69">
        <v>0</v>
      </c>
      <c r="Z98" s="69">
        <v>0</v>
      </c>
      <c r="AA98" s="69">
        <v>0</v>
      </c>
      <c r="AB98" s="69">
        <v>0</v>
      </c>
      <c r="AC98" s="69">
        <v>1.5</v>
      </c>
      <c r="AD98" s="69">
        <v>0</v>
      </c>
      <c r="AE98" s="69">
        <v>0</v>
      </c>
      <c r="AF98" s="69">
        <v>1.5</v>
      </c>
      <c r="AG98" s="69">
        <v>1.5</v>
      </c>
      <c r="AH98" s="69">
        <v>2</v>
      </c>
      <c r="AI98" s="69">
        <v>0</v>
      </c>
      <c r="AJ98" s="69">
        <v>2.5</v>
      </c>
      <c r="AK98" s="69">
        <v>0</v>
      </c>
      <c r="AL98" s="69">
        <v>0</v>
      </c>
      <c r="AM98" s="69">
        <v>0</v>
      </c>
      <c r="AN98" s="69">
        <v>0</v>
      </c>
      <c r="AO98" s="70">
        <v>0</v>
      </c>
      <c r="AP98" s="70">
        <v>0</v>
      </c>
      <c r="AQ98" s="70">
        <v>0</v>
      </c>
      <c r="AR98" s="70">
        <v>0</v>
      </c>
      <c r="AS98" s="69">
        <v>5.5</v>
      </c>
      <c r="AT98" s="70">
        <v>3</v>
      </c>
      <c r="AU98" s="69">
        <v>2.5</v>
      </c>
      <c r="AV98" s="69">
        <v>5</v>
      </c>
      <c r="AW98" s="69">
        <v>4</v>
      </c>
      <c r="AX98" s="69">
        <v>4</v>
      </c>
      <c r="AY98" s="69">
        <v>1.5</v>
      </c>
      <c r="AZ98" s="69">
        <v>3.5</v>
      </c>
      <c r="BA98" s="69">
        <v>4.5</v>
      </c>
      <c r="BB98" s="69">
        <v>4.5</v>
      </c>
      <c r="BC98" s="69">
        <v>7</v>
      </c>
      <c r="BD98" s="69">
        <v>2</v>
      </c>
      <c r="BE98" s="69">
        <v>0</v>
      </c>
      <c r="BF98" s="69">
        <v>0.5</v>
      </c>
      <c r="BG98" s="69">
        <v>2.5</v>
      </c>
      <c r="BH98" s="69">
        <v>3</v>
      </c>
      <c r="BI98" s="69">
        <v>2</v>
      </c>
      <c r="BJ98" s="69">
        <v>1.5</v>
      </c>
      <c r="BK98" s="69">
        <v>1.5</v>
      </c>
      <c r="BL98" s="69">
        <v>1.5</v>
      </c>
      <c r="BM98" s="69">
        <v>2.5</v>
      </c>
      <c r="BN98" s="69">
        <v>3</v>
      </c>
      <c r="BO98" s="69">
        <v>0.5</v>
      </c>
      <c r="BP98" s="69">
        <v>0</v>
      </c>
      <c r="BQ98" s="71">
        <v>3</v>
      </c>
      <c r="BR98" s="71">
        <v>0</v>
      </c>
      <c r="BS98" s="71">
        <v>1</v>
      </c>
      <c r="BT98" s="71">
        <v>1.5</v>
      </c>
      <c r="BU98" s="71">
        <v>0</v>
      </c>
      <c r="BV98" s="71">
        <v>0.5</v>
      </c>
      <c r="BW98" s="71">
        <v>1</v>
      </c>
      <c r="BX98" s="71">
        <v>2.5</v>
      </c>
      <c r="BY98" s="71">
        <v>3</v>
      </c>
      <c r="BZ98" s="71">
        <v>1.5</v>
      </c>
      <c r="CA98" s="71">
        <v>1.5</v>
      </c>
      <c r="CB98" s="71">
        <v>3</v>
      </c>
      <c r="CC98" s="71">
        <v>3</v>
      </c>
      <c r="CD98" s="71">
        <v>2.5</v>
      </c>
      <c r="CE98" s="71">
        <v>2.5</v>
      </c>
      <c r="CF98" s="71">
        <v>0</v>
      </c>
      <c r="CG98" s="71">
        <v>1.5</v>
      </c>
      <c r="CH98" s="71">
        <v>1</v>
      </c>
      <c r="CI98" s="71">
        <v>3.5</v>
      </c>
      <c r="CJ98" s="71">
        <v>1</v>
      </c>
      <c r="CK98" s="71">
        <v>2.5</v>
      </c>
      <c r="CL98" s="71">
        <v>0.5</v>
      </c>
      <c r="CM98" s="71">
        <v>3.5</v>
      </c>
      <c r="CN98" s="71">
        <v>1</v>
      </c>
      <c r="CO98" s="71">
        <v>0.5</v>
      </c>
      <c r="CP98" s="71">
        <v>2</v>
      </c>
      <c r="CQ98" s="71">
        <v>4</v>
      </c>
      <c r="CR98" s="71">
        <v>0</v>
      </c>
      <c r="CS98" s="71">
        <v>0.5</v>
      </c>
      <c r="CT98" s="71">
        <v>1.5</v>
      </c>
      <c r="CU98" s="71">
        <v>2.5</v>
      </c>
      <c r="CV98" s="71">
        <v>3</v>
      </c>
      <c r="CW98" s="71">
        <v>2.5</v>
      </c>
      <c r="CX98" s="71">
        <v>4</v>
      </c>
      <c r="CY98" s="71">
        <v>3</v>
      </c>
      <c r="CZ98" s="71">
        <v>1</v>
      </c>
      <c r="DA98" s="71">
        <v>2.5</v>
      </c>
      <c r="DB98" s="71">
        <v>1.5</v>
      </c>
      <c r="DC98" s="71">
        <v>2</v>
      </c>
      <c r="DD98" s="71">
        <v>2.5</v>
      </c>
      <c r="DE98" s="71">
        <v>1</v>
      </c>
      <c r="DF98" s="71">
        <v>0.5</v>
      </c>
      <c r="DG98" s="71">
        <v>3.5</v>
      </c>
      <c r="DH98" s="71">
        <v>0.5</v>
      </c>
      <c r="DI98" s="71">
        <v>2.5</v>
      </c>
      <c r="DJ98" s="71">
        <v>4</v>
      </c>
      <c r="DK98" s="71">
        <v>2.5</v>
      </c>
      <c r="DL98" s="71">
        <v>3</v>
      </c>
      <c r="DM98" s="71">
        <v>4</v>
      </c>
      <c r="DN98" s="71">
        <v>3.5</v>
      </c>
      <c r="DO98" s="71">
        <v>1.5</v>
      </c>
      <c r="DP98" s="71">
        <v>0</v>
      </c>
      <c r="DQ98" s="71">
        <v>1</v>
      </c>
      <c r="DR98" s="71">
        <v>6</v>
      </c>
      <c r="DS98" s="71">
        <v>5</v>
      </c>
      <c r="DT98" s="71">
        <v>3.5</v>
      </c>
      <c r="DU98" s="71">
        <v>3.5</v>
      </c>
      <c r="DV98" s="71">
        <v>4.5</v>
      </c>
      <c r="DW98" s="71">
        <v>4.5</v>
      </c>
      <c r="DX98" s="71">
        <v>5.5</v>
      </c>
      <c r="DY98" s="71">
        <v>4</v>
      </c>
      <c r="DZ98" s="71">
        <v>3</v>
      </c>
      <c r="EA98" s="71">
        <v>4</v>
      </c>
      <c r="EB98" s="71">
        <v>4.5</v>
      </c>
      <c r="EC98" s="71">
        <v>5</v>
      </c>
      <c r="ED98" s="71">
        <v>5.5</v>
      </c>
      <c r="EE98" s="71">
        <v>5</v>
      </c>
      <c r="EF98" s="71">
        <v>6</v>
      </c>
      <c r="EG98" s="71">
        <v>4.5</v>
      </c>
      <c r="EH98" s="71">
        <v>4.5</v>
      </c>
      <c r="EI98" s="71">
        <v>3.5</v>
      </c>
      <c r="EJ98" s="71">
        <v>3.5</v>
      </c>
      <c r="EK98" s="71">
        <v>4.5</v>
      </c>
      <c r="EL98" s="71">
        <v>3</v>
      </c>
      <c r="EM98" s="71">
        <v>4</v>
      </c>
      <c r="EN98" s="71">
        <v>4</v>
      </c>
      <c r="EO98" s="71">
        <v>4.5</v>
      </c>
      <c r="EP98" s="71">
        <v>3.5</v>
      </c>
      <c r="EQ98" s="71">
        <v>3.5</v>
      </c>
      <c r="ER98" s="71">
        <v>2</v>
      </c>
      <c r="ES98" s="71">
        <v>3</v>
      </c>
      <c r="ET98" s="71">
        <v>4</v>
      </c>
      <c r="EU98" s="71">
        <v>4</v>
      </c>
      <c r="EV98" s="71">
        <v>4</v>
      </c>
      <c r="EW98" s="71">
        <v>3.5</v>
      </c>
      <c r="EX98" s="71">
        <v>4.5</v>
      </c>
      <c r="EY98" s="71">
        <v>3.5</v>
      </c>
      <c r="EZ98" s="71">
        <v>4</v>
      </c>
      <c r="FA98" s="71">
        <v>4.5</v>
      </c>
      <c r="FB98" s="71">
        <v>5.5</v>
      </c>
      <c r="FC98" s="71">
        <v>3.5</v>
      </c>
      <c r="FD98" s="71">
        <v>5</v>
      </c>
      <c r="FE98" s="71">
        <v>5</v>
      </c>
      <c r="FF98" s="71">
        <v>5</v>
      </c>
      <c r="FG98" s="71">
        <v>5.5</v>
      </c>
      <c r="FH98" s="71">
        <v>4.5</v>
      </c>
      <c r="FI98" s="71">
        <v>4.5</v>
      </c>
      <c r="FJ98" s="71">
        <v>3.5</v>
      </c>
      <c r="FK98" s="71">
        <v>3.5</v>
      </c>
      <c r="FL98" s="71">
        <v>3</v>
      </c>
      <c r="FM98" s="71">
        <v>3</v>
      </c>
      <c r="FN98" s="71">
        <v>5</v>
      </c>
      <c r="FO98" s="71">
        <v>4.5</v>
      </c>
      <c r="FP98" s="71">
        <v>4.5</v>
      </c>
      <c r="FQ98" s="71">
        <v>5</v>
      </c>
      <c r="FR98" s="71">
        <v>5</v>
      </c>
      <c r="FS98" s="71">
        <v>4</v>
      </c>
      <c r="FT98" s="71">
        <v>5</v>
      </c>
      <c r="FU98" s="71">
        <v>5</v>
      </c>
      <c r="FV98" s="71">
        <v>4.5</v>
      </c>
      <c r="FW98" s="71">
        <v>4</v>
      </c>
      <c r="FX98" s="71">
        <v>3.5</v>
      </c>
      <c r="FY98" s="71">
        <v>5</v>
      </c>
      <c r="FZ98" s="71">
        <v>5</v>
      </c>
      <c r="GA98" s="71">
        <v>6</v>
      </c>
      <c r="GB98" s="71">
        <v>7</v>
      </c>
      <c r="GC98" s="71">
        <v>5</v>
      </c>
      <c r="GD98" s="71">
        <v>4</v>
      </c>
      <c r="GE98" s="71">
        <v>4</v>
      </c>
      <c r="GF98" s="71">
        <v>5</v>
      </c>
      <c r="GG98" s="71">
        <v>6</v>
      </c>
      <c r="GH98" s="71">
        <v>4</v>
      </c>
      <c r="GI98" s="71">
        <v>3</v>
      </c>
      <c r="GJ98" s="71">
        <v>4</v>
      </c>
      <c r="GK98" s="71">
        <v>4</v>
      </c>
      <c r="GL98" s="71">
        <v>5</v>
      </c>
      <c r="GM98" s="71">
        <v>5</v>
      </c>
      <c r="GN98" s="71">
        <v>8</v>
      </c>
      <c r="GO98" s="71">
        <v>6</v>
      </c>
      <c r="GP98" s="71">
        <v>6</v>
      </c>
      <c r="GQ98" s="71">
        <v>6.5</v>
      </c>
      <c r="GR98" s="71">
        <v>7</v>
      </c>
      <c r="GS98" s="71">
        <v>6</v>
      </c>
      <c r="GT98" s="71">
        <v>2</v>
      </c>
      <c r="GU98" s="71">
        <v>1.5</v>
      </c>
      <c r="GV98" s="71">
        <v>3</v>
      </c>
      <c r="GW98" s="71">
        <v>3</v>
      </c>
      <c r="GX98" s="71">
        <v>4</v>
      </c>
      <c r="GY98" s="71">
        <v>4</v>
      </c>
      <c r="GZ98" s="71">
        <v>4</v>
      </c>
      <c r="HA98" s="71">
        <v>2</v>
      </c>
      <c r="HB98" s="71">
        <v>1</v>
      </c>
      <c r="HC98" s="71">
        <v>1</v>
      </c>
      <c r="HD98" s="71">
        <v>4.5</v>
      </c>
      <c r="HE98" s="71">
        <v>4.5</v>
      </c>
      <c r="HF98" s="71">
        <v>5</v>
      </c>
      <c r="HG98" s="71">
        <v>3</v>
      </c>
      <c r="HH98" s="71">
        <v>3</v>
      </c>
      <c r="HI98" s="71">
        <v>3</v>
      </c>
      <c r="HJ98" s="71">
        <v>4</v>
      </c>
      <c r="HK98" s="71">
        <v>4</v>
      </c>
      <c r="HL98" s="71">
        <v>4.5</v>
      </c>
      <c r="HM98" s="71">
        <v>4</v>
      </c>
      <c r="HN98" s="71">
        <v>3.5</v>
      </c>
      <c r="HO98" s="71">
        <v>2.5</v>
      </c>
      <c r="HP98" s="71">
        <v>5.5</v>
      </c>
      <c r="HQ98" s="71">
        <v>5.5</v>
      </c>
      <c r="HR98" s="71">
        <v>4.5</v>
      </c>
      <c r="HS98" s="71">
        <v>3.5</v>
      </c>
      <c r="HT98" s="71">
        <v>2.5</v>
      </c>
      <c r="HU98" s="71">
        <v>7</v>
      </c>
      <c r="HV98" s="71">
        <v>1.5</v>
      </c>
      <c r="HW98" s="71">
        <v>2</v>
      </c>
      <c r="HX98" s="71">
        <v>1</v>
      </c>
      <c r="HY98" s="71">
        <v>5</v>
      </c>
      <c r="HZ98" s="71">
        <v>3.5</v>
      </c>
      <c r="IA98" s="71">
        <v>4</v>
      </c>
      <c r="IB98" s="71">
        <v>3</v>
      </c>
      <c r="IC98" s="71">
        <v>2.5</v>
      </c>
      <c r="ID98" s="71">
        <v>6</v>
      </c>
      <c r="IE98" s="71">
        <v>6</v>
      </c>
      <c r="IF98" s="71">
        <v>2.5</v>
      </c>
      <c r="IG98" s="71">
        <v>12</v>
      </c>
      <c r="IH98" s="71">
        <v>12</v>
      </c>
      <c r="II98" s="62">
        <v>1</v>
      </c>
      <c r="IJ98" s="62">
        <v>0.5</v>
      </c>
      <c r="IK98" s="62">
        <v>0.5</v>
      </c>
      <c r="IL98" s="62">
        <v>0</v>
      </c>
      <c r="IM98" s="62">
        <v>0</v>
      </c>
      <c r="IN98" s="62">
        <v>0</v>
      </c>
      <c r="IO98" s="62">
        <v>0</v>
      </c>
      <c r="IP98" s="62">
        <v>0</v>
      </c>
      <c r="IQ98" s="62">
        <v>0</v>
      </c>
      <c r="IR98" s="353">
        <f>AVERAGE([1]CongestionIndex!$C$196:$D$196)</f>
        <v>0</v>
      </c>
      <c r="IS98" s="62">
        <v>0</v>
      </c>
      <c r="IT98" s="62">
        <v>0</v>
      </c>
      <c r="IU98" s="62">
        <v>0</v>
      </c>
      <c r="IV98" s="62">
        <v>0</v>
      </c>
      <c r="IW98" s="62">
        <v>0</v>
      </c>
      <c r="IX98" s="62">
        <v>0</v>
      </c>
      <c r="IY98" s="62">
        <v>0</v>
      </c>
      <c r="IZ98" s="62">
        <v>0</v>
      </c>
      <c r="JA98" s="62">
        <v>0</v>
      </c>
      <c r="JB98" s="62">
        <v>0</v>
      </c>
      <c r="JC98" s="62">
        <v>0</v>
      </c>
      <c r="JD98" s="62">
        <v>0</v>
      </c>
      <c r="JE98" s="62">
        <v>0</v>
      </c>
      <c r="JF98" s="62">
        <v>0</v>
      </c>
      <c r="JG98" s="62">
        <v>0</v>
      </c>
      <c r="JH98" s="62">
        <v>0</v>
      </c>
      <c r="JI98" s="62">
        <v>0</v>
      </c>
      <c r="JJ98" s="62">
        <v>0</v>
      </c>
      <c r="JK98" s="62">
        <v>0</v>
      </c>
      <c r="JL98" s="62">
        <v>0</v>
      </c>
      <c r="JM98" s="62">
        <v>0</v>
      </c>
      <c r="JN98" s="62">
        <v>0</v>
      </c>
      <c r="JO98" s="62">
        <v>0</v>
      </c>
      <c r="JP98" s="62">
        <v>0</v>
      </c>
      <c r="JQ98" s="62">
        <f>AVERAGE(CongestionIndex!$C$196:$D$196)</f>
        <v>0</v>
      </c>
    </row>
    <row r="99" spans="1:280" s="12" customFormat="1" ht="14.25" customHeight="1">
      <c r="A99" s="68" t="s">
        <v>631</v>
      </c>
      <c r="B99" s="69">
        <v>0</v>
      </c>
      <c r="C99" s="69">
        <v>0</v>
      </c>
      <c r="D99" s="69">
        <v>0</v>
      </c>
      <c r="E99" s="69">
        <v>0</v>
      </c>
      <c r="F99" s="69">
        <v>0</v>
      </c>
      <c r="G99" s="69">
        <v>0</v>
      </c>
      <c r="H99" s="69">
        <v>0</v>
      </c>
      <c r="I99" s="69">
        <v>0</v>
      </c>
      <c r="J99" s="69">
        <v>0.5</v>
      </c>
      <c r="K99" s="69">
        <v>0.5</v>
      </c>
      <c r="L99" s="69">
        <v>0</v>
      </c>
      <c r="M99" s="69">
        <v>0</v>
      </c>
      <c r="N99" s="69">
        <v>0</v>
      </c>
      <c r="O99" s="69">
        <v>0</v>
      </c>
      <c r="P99" s="69">
        <v>0.5</v>
      </c>
      <c r="Q99" s="69">
        <v>0.5</v>
      </c>
      <c r="R99" s="69">
        <v>0</v>
      </c>
      <c r="S99" s="69">
        <v>0</v>
      </c>
      <c r="T99" s="69">
        <v>0</v>
      </c>
      <c r="U99" s="69">
        <v>0</v>
      </c>
      <c r="V99" s="69">
        <v>0</v>
      </c>
      <c r="W99" s="69">
        <v>0.5</v>
      </c>
      <c r="X99" s="69">
        <v>0.5</v>
      </c>
      <c r="Y99" s="69">
        <v>0</v>
      </c>
      <c r="Z99" s="69">
        <v>0</v>
      </c>
      <c r="AA99" s="69">
        <v>0</v>
      </c>
      <c r="AB99" s="69">
        <v>0</v>
      </c>
      <c r="AC99" s="69">
        <v>0</v>
      </c>
      <c r="AD99" s="69">
        <v>0</v>
      </c>
      <c r="AE99" s="69">
        <v>0</v>
      </c>
      <c r="AF99" s="69">
        <v>0</v>
      </c>
      <c r="AG99" s="69">
        <v>0</v>
      </c>
      <c r="AH99" s="69">
        <v>0</v>
      </c>
      <c r="AI99" s="69">
        <v>0</v>
      </c>
      <c r="AJ99" s="69">
        <v>0</v>
      </c>
      <c r="AK99" s="69">
        <v>0</v>
      </c>
      <c r="AL99" s="69">
        <v>0</v>
      </c>
      <c r="AM99" s="69">
        <v>0</v>
      </c>
      <c r="AN99" s="69">
        <v>0</v>
      </c>
      <c r="AO99" s="70">
        <v>0</v>
      </c>
      <c r="AP99" s="70">
        <v>0</v>
      </c>
      <c r="AQ99" s="70">
        <v>0</v>
      </c>
      <c r="AR99" s="70">
        <v>0</v>
      </c>
      <c r="AS99" s="69">
        <v>0</v>
      </c>
      <c r="AT99" s="70">
        <v>0</v>
      </c>
      <c r="AU99" s="69">
        <v>0</v>
      </c>
      <c r="AV99" s="69">
        <v>0</v>
      </c>
      <c r="AW99" s="69">
        <v>0</v>
      </c>
      <c r="AX99" s="69">
        <v>0</v>
      </c>
      <c r="AY99" s="69">
        <v>0</v>
      </c>
      <c r="AZ99" s="69">
        <v>10</v>
      </c>
      <c r="BA99" s="69">
        <v>8</v>
      </c>
      <c r="BB99" s="69">
        <v>0</v>
      </c>
      <c r="BC99" s="69">
        <v>11.5</v>
      </c>
      <c r="BD99" s="69">
        <v>0</v>
      </c>
      <c r="BE99" s="69">
        <v>2.5</v>
      </c>
      <c r="BF99" s="69">
        <v>4</v>
      </c>
      <c r="BG99" s="69">
        <v>0</v>
      </c>
      <c r="BH99" s="69">
        <v>0</v>
      </c>
      <c r="BI99" s="69">
        <v>0</v>
      </c>
      <c r="BJ99" s="69">
        <v>0</v>
      </c>
      <c r="BK99" s="69">
        <v>0</v>
      </c>
      <c r="BL99" s="69">
        <v>0</v>
      </c>
      <c r="BM99" s="69">
        <v>0</v>
      </c>
      <c r="BN99" s="69">
        <v>0</v>
      </c>
      <c r="BO99" s="69">
        <v>0</v>
      </c>
      <c r="BP99" s="69">
        <v>0</v>
      </c>
      <c r="BQ99" s="71">
        <v>4.5</v>
      </c>
      <c r="BR99" s="71">
        <v>5.5</v>
      </c>
      <c r="BS99" s="71">
        <v>9</v>
      </c>
      <c r="BT99" s="71">
        <v>0</v>
      </c>
      <c r="BU99" s="71">
        <v>0</v>
      </c>
      <c r="BV99" s="71">
        <v>0</v>
      </c>
      <c r="BW99" s="71">
        <v>0</v>
      </c>
      <c r="BX99" s="71">
        <v>0</v>
      </c>
      <c r="BY99" s="71">
        <v>0</v>
      </c>
      <c r="BZ99" s="71">
        <v>0</v>
      </c>
      <c r="CA99" s="71">
        <v>0</v>
      </c>
      <c r="CB99" s="71">
        <v>0</v>
      </c>
      <c r="CC99" s="71">
        <v>0</v>
      </c>
      <c r="CD99" s="71">
        <v>0</v>
      </c>
      <c r="CE99" s="71">
        <v>0</v>
      </c>
      <c r="CF99" s="71">
        <v>0</v>
      </c>
      <c r="CG99" s="71">
        <v>0</v>
      </c>
      <c r="CH99" s="71">
        <v>0</v>
      </c>
      <c r="CI99" s="71">
        <v>0</v>
      </c>
      <c r="CJ99" s="71">
        <v>0</v>
      </c>
      <c r="CK99" s="71">
        <v>0</v>
      </c>
      <c r="CL99" s="71">
        <v>0</v>
      </c>
      <c r="CM99" s="71">
        <v>0</v>
      </c>
      <c r="CN99" s="71">
        <v>0</v>
      </c>
      <c r="CO99" s="71">
        <v>0</v>
      </c>
      <c r="CP99" s="71">
        <v>0</v>
      </c>
      <c r="CQ99" s="71">
        <v>0</v>
      </c>
      <c r="CR99" s="71">
        <v>0</v>
      </c>
      <c r="CS99" s="71">
        <v>0</v>
      </c>
      <c r="CT99" s="71">
        <v>0</v>
      </c>
      <c r="CU99" s="71">
        <v>0</v>
      </c>
      <c r="CV99" s="71">
        <v>0</v>
      </c>
      <c r="CW99" s="71">
        <v>0</v>
      </c>
      <c r="CX99" s="71">
        <v>0</v>
      </c>
      <c r="CY99" s="71">
        <v>0</v>
      </c>
      <c r="CZ99" s="71">
        <v>0</v>
      </c>
      <c r="DA99" s="71">
        <v>0</v>
      </c>
      <c r="DB99" s="71">
        <v>0</v>
      </c>
      <c r="DC99" s="71">
        <v>0</v>
      </c>
      <c r="DD99" s="71">
        <v>0</v>
      </c>
      <c r="DE99" s="71">
        <v>0</v>
      </c>
      <c r="DF99" s="71">
        <v>0</v>
      </c>
      <c r="DG99" s="71">
        <v>0</v>
      </c>
      <c r="DH99" s="71">
        <v>0</v>
      </c>
      <c r="DI99" s="71">
        <v>0</v>
      </c>
      <c r="DJ99" s="71">
        <v>0</v>
      </c>
      <c r="DK99" s="71">
        <v>0</v>
      </c>
      <c r="DL99" s="71">
        <v>0</v>
      </c>
      <c r="DM99" s="71">
        <v>0</v>
      </c>
      <c r="DN99" s="71">
        <v>0</v>
      </c>
      <c r="DO99" s="71">
        <v>0</v>
      </c>
      <c r="DP99" s="71">
        <v>0</v>
      </c>
      <c r="DQ99" s="71">
        <v>0</v>
      </c>
      <c r="DR99" s="71">
        <v>0</v>
      </c>
      <c r="DS99" s="71">
        <v>0</v>
      </c>
      <c r="DT99" s="71">
        <v>0</v>
      </c>
      <c r="DU99" s="71">
        <v>0</v>
      </c>
      <c r="DV99" s="71">
        <v>0</v>
      </c>
      <c r="DW99" s="71">
        <v>0</v>
      </c>
      <c r="DX99" s="71">
        <v>0</v>
      </c>
      <c r="DY99" s="71">
        <v>0</v>
      </c>
      <c r="DZ99" s="71">
        <v>0</v>
      </c>
      <c r="EA99" s="71">
        <v>0</v>
      </c>
      <c r="EB99" s="71">
        <v>0</v>
      </c>
      <c r="EC99" s="71">
        <v>0</v>
      </c>
      <c r="ED99" s="71">
        <v>0</v>
      </c>
      <c r="EE99" s="71">
        <v>0</v>
      </c>
      <c r="EF99" s="71">
        <v>0</v>
      </c>
      <c r="EG99" s="71">
        <v>0</v>
      </c>
      <c r="EH99" s="71">
        <v>0</v>
      </c>
      <c r="EI99" s="71">
        <v>0</v>
      </c>
      <c r="EJ99" s="71">
        <v>0</v>
      </c>
      <c r="EK99" s="71">
        <v>0</v>
      </c>
      <c r="EL99" s="71">
        <v>0</v>
      </c>
      <c r="EM99" s="71">
        <v>0</v>
      </c>
      <c r="EN99" s="71">
        <v>0</v>
      </c>
      <c r="EO99" s="71">
        <v>0</v>
      </c>
      <c r="EP99" s="71">
        <v>0</v>
      </c>
      <c r="EQ99" s="71">
        <v>0</v>
      </c>
      <c r="ER99" s="71">
        <v>0</v>
      </c>
      <c r="ES99" s="71">
        <v>0</v>
      </c>
      <c r="ET99" s="71">
        <v>0</v>
      </c>
      <c r="EU99" s="71">
        <v>0</v>
      </c>
      <c r="EV99" s="71">
        <v>0</v>
      </c>
      <c r="EW99" s="71">
        <v>0</v>
      </c>
      <c r="EX99" s="71">
        <v>0</v>
      </c>
      <c r="EY99" s="71">
        <v>0</v>
      </c>
      <c r="EZ99" s="71">
        <v>0</v>
      </c>
      <c r="FA99" s="71">
        <v>0</v>
      </c>
      <c r="FB99" s="71">
        <v>0</v>
      </c>
      <c r="FC99" s="71">
        <v>0</v>
      </c>
      <c r="FD99" s="71">
        <v>0</v>
      </c>
      <c r="FE99" s="71">
        <v>0</v>
      </c>
      <c r="FF99" s="71">
        <v>0</v>
      </c>
      <c r="FG99" s="71">
        <v>0</v>
      </c>
      <c r="FH99" s="71">
        <v>0</v>
      </c>
      <c r="FI99" s="71">
        <v>0</v>
      </c>
      <c r="FJ99" s="71">
        <v>0</v>
      </c>
      <c r="FK99" s="71">
        <v>0</v>
      </c>
      <c r="FL99" s="71">
        <v>0</v>
      </c>
      <c r="FM99" s="71">
        <v>0</v>
      </c>
      <c r="FN99" s="71">
        <v>0</v>
      </c>
      <c r="FO99" s="71">
        <v>0</v>
      </c>
      <c r="FP99" s="71">
        <v>0</v>
      </c>
      <c r="FQ99" s="71">
        <v>0</v>
      </c>
      <c r="FR99" s="71">
        <v>0</v>
      </c>
      <c r="FS99" s="71">
        <v>0</v>
      </c>
      <c r="FT99" s="71">
        <v>0</v>
      </c>
      <c r="FU99" s="71">
        <v>0</v>
      </c>
      <c r="FV99" s="71">
        <v>0</v>
      </c>
      <c r="FW99" s="71">
        <v>0</v>
      </c>
      <c r="FX99" s="71">
        <v>0</v>
      </c>
      <c r="FY99" s="71">
        <v>0</v>
      </c>
      <c r="FZ99" s="71">
        <v>0</v>
      </c>
      <c r="GA99" s="71">
        <v>0</v>
      </c>
      <c r="GB99" s="71">
        <v>0</v>
      </c>
      <c r="GC99" s="71">
        <v>0</v>
      </c>
      <c r="GD99" s="71">
        <v>0</v>
      </c>
      <c r="GE99" s="71">
        <v>0</v>
      </c>
      <c r="GF99" s="71">
        <v>0</v>
      </c>
      <c r="GG99" s="71">
        <v>0</v>
      </c>
      <c r="GH99" s="71">
        <v>0</v>
      </c>
      <c r="GI99" s="71">
        <v>0</v>
      </c>
      <c r="GJ99" s="71">
        <v>0</v>
      </c>
      <c r="GK99" s="71">
        <v>0</v>
      </c>
      <c r="GL99" s="71">
        <v>0</v>
      </c>
      <c r="GM99" s="71">
        <v>0</v>
      </c>
      <c r="GN99" s="71">
        <v>0</v>
      </c>
      <c r="GO99" s="71">
        <v>0</v>
      </c>
      <c r="GP99" s="71">
        <v>0</v>
      </c>
      <c r="GQ99" s="71">
        <v>0</v>
      </c>
      <c r="GR99" s="71">
        <v>0</v>
      </c>
      <c r="GS99" s="71">
        <v>0</v>
      </c>
      <c r="GT99" s="71">
        <v>0</v>
      </c>
      <c r="GU99" s="71">
        <v>0</v>
      </c>
      <c r="GV99" s="71">
        <v>0</v>
      </c>
      <c r="GW99" s="71">
        <v>0</v>
      </c>
      <c r="GX99" s="71">
        <v>0</v>
      </c>
      <c r="GY99" s="71">
        <v>0</v>
      </c>
      <c r="GZ99" s="71">
        <v>0</v>
      </c>
      <c r="HA99" s="71">
        <v>0</v>
      </c>
      <c r="HB99" s="71">
        <v>0</v>
      </c>
      <c r="HC99" s="71">
        <v>0</v>
      </c>
      <c r="HD99" s="71">
        <v>0.5</v>
      </c>
      <c r="HE99" s="71">
        <v>0.5</v>
      </c>
      <c r="HF99" s="71">
        <v>1</v>
      </c>
      <c r="HG99" s="71">
        <v>1</v>
      </c>
      <c r="HH99" s="71">
        <v>1</v>
      </c>
      <c r="HI99" s="71">
        <v>1</v>
      </c>
      <c r="HJ99" s="71">
        <v>0.5</v>
      </c>
      <c r="HK99" s="71">
        <v>0.5</v>
      </c>
      <c r="HL99" s="71">
        <v>0.5</v>
      </c>
      <c r="HM99" s="71">
        <v>0.5</v>
      </c>
      <c r="HN99" s="71">
        <v>0.5</v>
      </c>
      <c r="HO99" s="71">
        <v>0.5</v>
      </c>
      <c r="HP99" s="71">
        <v>0.5</v>
      </c>
      <c r="HQ99" s="71">
        <v>0.5</v>
      </c>
      <c r="HR99" s="71">
        <v>0.5</v>
      </c>
      <c r="HS99" s="71">
        <v>0.5</v>
      </c>
      <c r="HT99" s="71">
        <v>0.5</v>
      </c>
      <c r="HU99" s="71">
        <v>0.5</v>
      </c>
      <c r="HV99" s="71">
        <v>0.5</v>
      </c>
      <c r="HW99" s="71">
        <v>0.5</v>
      </c>
      <c r="HX99" s="71">
        <v>0.5</v>
      </c>
      <c r="HY99" s="71">
        <v>0.5</v>
      </c>
      <c r="HZ99" s="71">
        <v>0.5</v>
      </c>
      <c r="IA99" s="71">
        <v>0.5</v>
      </c>
      <c r="IB99" s="71">
        <v>0.5</v>
      </c>
      <c r="IC99" s="71">
        <v>0.5</v>
      </c>
      <c r="ID99" s="71">
        <v>0.5</v>
      </c>
      <c r="IE99" s="71">
        <v>0.5</v>
      </c>
      <c r="IF99" s="71">
        <v>0.5</v>
      </c>
      <c r="IG99" s="71">
        <v>0.5</v>
      </c>
      <c r="IH99" s="71">
        <v>0.5</v>
      </c>
      <c r="II99" s="62">
        <v>0.5</v>
      </c>
      <c r="IJ99" s="62">
        <v>0.5</v>
      </c>
      <c r="IK99" s="62">
        <v>0.5</v>
      </c>
      <c r="IL99" s="62">
        <v>0.5</v>
      </c>
      <c r="IM99" s="62">
        <v>0.5</v>
      </c>
      <c r="IN99" s="62">
        <v>0</v>
      </c>
      <c r="IO99" s="62">
        <v>0</v>
      </c>
      <c r="IP99" s="62">
        <v>0</v>
      </c>
      <c r="IQ99" s="62">
        <v>0</v>
      </c>
      <c r="IR99" s="353">
        <v>0</v>
      </c>
      <c r="IS99" s="62">
        <v>0</v>
      </c>
      <c r="IT99" s="62">
        <v>0</v>
      </c>
      <c r="IU99" s="62">
        <v>0</v>
      </c>
      <c r="IV99" s="62">
        <v>0</v>
      </c>
      <c r="IW99" s="62">
        <v>0</v>
      </c>
      <c r="IX99" s="62">
        <v>0</v>
      </c>
      <c r="IY99" s="62">
        <v>0</v>
      </c>
      <c r="IZ99" s="62">
        <v>0</v>
      </c>
      <c r="JA99" s="62">
        <v>0</v>
      </c>
      <c r="JB99" s="62">
        <v>0</v>
      </c>
      <c r="JC99" s="62">
        <v>0</v>
      </c>
      <c r="JD99" s="62">
        <v>0</v>
      </c>
      <c r="JE99" s="62">
        <v>0</v>
      </c>
      <c r="JF99" s="62">
        <v>0</v>
      </c>
      <c r="JG99" s="62">
        <v>0</v>
      </c>
      <c r="JH99" s="62">
        <v>0</v>
      </c>
      <c r="JI99" s="62">
        <v>0</v>
      </c>
      <c r="JJ99" s="62">
        <v>0</v>
      </c>
      <c r="JK99" s="62">
        <v>0</v>
      </c>
      <c r="JL99" s="62">
        <v>0</v>
      </c>
      <c r="JM99" s="62">
        <v>0</v>
      </c>
      <c r="JN99" s="62">
        <v>0</v>
      </c>
      <c r="JO99" s="62">
        <v>0</v>
      </c>
      <c r="JP99" s="62">
        <v>0</v>
      </c>
      <c r="JQ99" s="62">
        <v>0</v>
      </c>
    </row>
    <row r="100" spans="1:280" s="69" customFormat="1" ht="14.25" customHeight="1">
      <c r="A100" s="68"/>
      <c r="AO100" s="70"/>
      <c r="AP100" s="70"/>
      <c r="AQ100" s="70"/>
      <c r="AR100" s="70"/>
      <c r="AT100" s="70"/>
      <c r="IR100" s="354"/>
      <c r="JR100" s="72"/>
    </row>
    <row r="101" spans="1:280" s="11" customFormat="1" ht="13.5">
      <c r="A101" s="58" t="s">
        <v>611</v>
      </c>
      <c r="IR101" s="346"/>
      <c r="JR101" s="62"/>
      <c r="JS101" s="78"/>
      <c r="JT101" s="78"/>
    </row>
    <row r="102" spans="1:280" s="62" customFormat="1" ht="13.5">
      <c r="A102" s="64" t="s">
        <v>147</v>
      </c>
      <c r="B102" s="11">
        <v>0</v>
      </c>
      <c r="C102" s="11">
        <v>0</v>
      </c>
      <c r="D102" s="11">
        <v>0</v>
      </c>
      <c r="E102" s="11">
        <v>0</v>
      </c>
      <c r="F102" s="11">
        <v>0</v>
      </c>
      <c r="G102" s="11">
        <v>0</v>
      </c>
      <c r="H102" s="11">
        <v>0</v>
      </c>
      <c r="I102" s="11">
        <v>0</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s="11">
        <v>0</v>
      </c>
      <c r="BY102" s="11">
        <v>0</v>
      </c>
      <c r="BZ102" s="11">
        <v>0</v>
      </c>
      <c r="CA102" s="11">
        <v>0</v>
      </c>
      <c r="CB102" s="11">
        <v>0</v>
      </c>
      <c r="CC102" s="11">
        <v>0</v>
      </c>
      <c r="CD102" s="11">
        <v>0</v>
      </c>
      <c r="CE102" s="11">
        <v>0</v>
      </c>
      <c r="CF102" s="11">
        <v>0</v>
      </c>
      <c r="CG102" s="11">
        <v>0</v>
      </c>
      <c r="CH102" s="11">
        <v>0</v>
      </c>
      <c r="CI102" s="11">
        <v>0</v>
      </c>
      <c r="CJ102" s="11">
        <v>0</v>
      </c>
      <c r="CK102" s="11">
        <v>0</v>
      </c>
      <c r="CL102" s="11">
        <v>0</v>
      </c>
      <c r="CM102" s="11">
        <v>0</v>
      </c>
      <c r="CN102" s="11">
        <v>0</v>
      </c>
      <c r="CO102" s="11">
        <v>0</v>
      </c>
      <c r="CP102" s="11">
        <v>0</v>
      </c>
      <c r="CQ102" s="11">
        <v>0</v>
      </c>
      <c r="CR102" s="11">
        <v>0</v>
      </c>
      <c r="CS102" s="11">
        <v>0</v>
      </c>
      <c r="CT102" s="11">
        <v>0</v>
      </c>
      <c r="CU102" s="11">
        <v>0</v>
      </c>
      <c r="CV102" s="11">
        <v>0</v>
      </c>
      <c r="CW102" s="11">
        <v>0</v>
      </c>
      <c r="CX102" s="11">
        <v>0</v>
      </c>
      <c r="CY102" s="11">
        <v>0</v>
      </c>
      <c r="CZ102" s="11">
        <v>0</v>
      </c>
      <c r="DA102" s="11">
        <v>0</v>
      </c>
      <c r="DB102" s="11">
        <v>0</v>
      </c>
      <c r="DC102" s="11">
        <v>0</v>
      </c>
      <c r="DD102" s="11">
        <v>0</v>
      </c>
      <c r="DE102" s="11">
        <v>0</v>
      </c>
      <c r="DF102" s="11">
        <v>0</v>
      </c>
      <c r="DG102" s="11">
        <v>0</v>
      </c>
      <c r="DH102" s="11">
        <v>0</v>
      </c>
      <c r="DI102" s="11">
        <v>0</v>
      </c>
      <c r="DJ102" s="11">
        <v>0</v>
      </c>
      <c r="DK102" s="11">
        <v>0</v>
      </c>
      <c r="DL102" s="11">
        <v>0</v>
      </c>
      <c r="DM102" s="11">
        <v>0</v>
      </c>
      <c r="DN102" s="11">
        <v>0</v>
      </c>
      <c r="DO102" s="11">
        <v>0</v>
      </c>
      <c r="DP102" s="11">
        <v>0</v>
      </c>
      <c r="DQ102" s="11">
        <v>0</v>
      </c>
      <c r="DR102" s="11">
        <v>0</v>
      </c>
      <c r="DS102" s="11">
        <v>0</v>
      </c>
      <c r="DT102" s="11">
        <v>0</v>
      </c>
      <c r="DU102" s="11">
        <v>0</v>
      </c>
      <c r="DV102" s="11">
        <v>0</v>
      </c>
      <c r="DW102" s="11">
        <v>0</v>
      </c>
      <c r="DX102" s="11">
        <v>0</v>
      </c>
      <c r="DY102" s="11">
        <v>0</v>
      </c>
      <c r="DZ102" s="11">
        <v>0</v>
      </c>
      <c r="EA102" s="11">
        <v>0</v>
      </c>
      <c r="EB102" s="11">
        <v>0</v>
      </c>
      <c r="EC102" s="11">
        <v>0</v>
      </c>
      <c r="ED102" s="11">
        <v>0</v>
      </c>
      <c r="EE102" s="11">
        <v>0</v>
      </c>
      <c r="EF102" s="11">
        <v>0</v>
      </c>
      <c r="EG102" s="11">
        <v>0</v>
      </c>
      <c r="EH102" s="11">
        <v>0</v>
      </c>
      <c r="EI102" s="11">
        <v>0</v>
      </c>
      <c r="EJ102" s="11">
        <v>0</v>
      </c>
      <c r="EK102" s="11">
        <v>0</v>
      </c>
      <c r="EL102" s="11">
        <v>0</v>
      </c>
      <c r="EM102" s="11">
        <v>0</v>
      </c>
      <c r="EN102" s="11">
        <v>0</v>
      </c>
      <c r="EO102" s="11">
        <v>0</v>
      </c>
      <c r="EP102" s="11">
        <v>0</v>
      </c>
      <c r="EQ102" s="11">
        <v>0</v>
      </c>
      <c r="ER102" s="11">
        <v>0</v>
      </c>
      <c r="ES102" s="11">
        <v>0</v>
      </c>
      <c r="ET102" s="11">
        <v>0</v>
      </c>
      <c r="EU102" s="11">
        <v>0</v>
      </c>
      <c r="EV102" s="11">
        <v>0</v>
      </c>
      <c r="EW102" s="11">
        <v>0</v>
      </c>
      <c r="EX102" s="11">
        <v>0</v>
      </c>
      <c r="EY102" s="11">
        <v>0</v>
      </c>
      <c r="EZ102" s="11">
        <v>0</v>
      </c>
      <c r="FA102" s="11">
        <v>0</v>
      </c>
      <c r="FB102" s="11">
        <v>0</v>
      </c>
      <c r="FC102" s="11">
        <v>0</v>
      </c>
      <c r="FD102" s="11">
        <v>0</v>
      </c>
      <c r="FE102" s="11">
        <v>0</v>
      </c>
      <c r="FF102" s="11">
        <v>0</v>
      </c>
      <c r="FG102" s="11">
        <v>0</v>
      </c>
      <c r="FH102" s="11">
        <v>0</v>
      </c>
      <c r="FI102" s="11">
        <v>0</v>
      </c>
      <c r="FJ102" s="11">
        <v>0</v>
      </c>
      <c r="FK102" s="11">
        <v>0</v>
      </c>
      <c r="FL102" s="11">
        <v>0</v>
      </c>
      <c r="FM102" s="11">
        <v>0</v>
      </c>
      <c r="FN102" s="11">
        <v>0</v>
      </c>
      <c r="FO102" s="11">
        <v>1</v>
      </c>
      <c r="FP102" s="11">
        <v>4.5</v>
      </c>
      <c r="FQ102" s="11">
        <v>3</v>
      </c>
      <c r="FR102" s="11">
        <v>4.5</v>
      </c>
      <c r="FS102" s="11">
        <v>3</v>
      </c>
      <c r="FT102" s="11">
        <v>1</v>
      </c>
      <c r="FU102" s="11">
        <v>3</v>
      </c>
      <c r="FV102" s="11">
        <v>2</v>
      </c>
      <c r="FW102" s="11">
        <v>1</v>
      </c>
      <c r="FX102" s="11">
        <v>1</v>
      </c>
      <c r="FY102" s="11">
        <v>1</v>
      </c>
      <c r="FZ102" s="11">
        <v>5</v>
      </c>
      <c r="GA102" s="11">
        <v>2</v>
      </c>
      <c r="GB102" s="11">
        <v>2</v>
      </c>
      <c r="GC102" s="11">
        <v>1</v>
      </c>
      <c r="GD102" s="11">
        <v>0.5</v>
      </c>
      <c r="GE102" s="11">
        <v>0.5</v>
      </c>
      <c r="GF102" s="11">
        <v>2</v>
      </c>
      <c r="GG102" s="11">
        <v>6</v>
      </c>
      <c r="GH102" s="11">
        <v>6</v>
      </c>
      <c r="GI102" s="11">
        <v>4</v>
      </c>
      <c r="GJ102" s="11">
        <v>5</v>
      </c>
      <c r="GK102" s="11">
        <v>6</v>
      </c>
      <c r="GL102" s="11">
        <v>4.5</v>
      </c>
      <c r="GM102" s="11">
        <v>4.5</v>
      </c>
      <c r="GN102" s="11">
        <v>5.5</v>
      </c>
      <c r="GO102" s="11">
        <v>5.5</v>
      </c>
      <c r="GP102" s="11">
        <v>7</v>
      </c>
      <c r="GQ102" s="11">
        <v>7</v>
      </c>
      <c r="GR102" s="11">
        <v>8</v>
      </c>
      <c r="GS102" s="11">
        <v>9</v>
      </c>
      <c r="GT102" s="11">
        <v>5.5</v>
      </c>
      <c r="GU102" s="11">
        <v>1</v>
      </c>
      <c r="GV102" s="11">
        <v>1.5</v>
      </c>
      <c r="GW102" s="11">
        <v>1</v>
      </c>
      <c r="GX102" s="11">
        <v>2.5</v>
      </c>
      <c r="GY102" s="11">
        <v>2.5</v>
      </c>
      <c r="GZ102" s="11">
        <v>1.5</v>
      </c>
      <c r="HA102" s="11">
        <v>1.5</v>
      </c>
      <c r="HB102" s="11">
        <v>2</v>
      </c>
      <c r="HC102" s="11">
        <v>1</v>
      </c>
      <c r="HD102" s="11">
        <v>1.5</v>
      </c>
      <c r="HE102" s="11">
        <v>2</v>
      </c>
      <c r="HF102" s="11">
        <v>1.5</v>
      </c>
      <c r="HG102" s="11">
        <v>1.5</v>
      </c>
      <c r="HH102" s="11">
        <v>2</v>
      </c>
      <c r="HI102" s="11">
        <v>1.5</v>
      </c>
      <c r="HJ102" s="11">
        <v>1</v>
      </c>
      <c r="HK102" s="11">
        <v>0.5</v>
      </c>
      <c r="HL102" s="11">
        <v>1.5</v>
      </c>
      <c r="HM102" s="11">
        <v>1.5</v>
      </c>
      <c r="HN102" s="11">
        <v>1</v>
      </c>
      <c r="HO102" s="11">
        <v>1</v>
      </c>
      <c r="HP102" s="11">
        <v>1</v>
      </c>
      <c r="HQ102" s="11">
        <v>1.5</v>
      </c>
      <c r="HR102" s="11">
        <v>1.5</v>
      </c>
      <c r="HS102" s="11">
        <v>2</v>
      </c>
      <c r="HT102" s="11">
        <v>2.5</v>
      </c>
      <c r="HU102" s="11">
        <v>5</v>
      </c>
      <c r="HV102" s="11">
        <v>1.5</v>
      </c>
      <c r="HW102" s="11">
        <v>1</v>
      </c>
      <c r="HX102" s="11">
        <v>1</v>
      </c>
      <c r="HY102" s="11">
        <v>3</v>
      </c>
      <c r="HZ102" s="11">
        <v>2</v>
      </c>
      <c r="IA102" s="11">
        <v>3.5</v>
      </c>
      <c r="IB102" s="11">
        <v>3.5</v>
      </c>
      <c r="IC102" s="11">
        <v>4</v>
      </c>
      <c r="ID102" s="11">
        <v>6</v>
      </c>
      <c r="IE102" s="11">
        <v>3</v>
      </c>
      <c r="IF102" s="11">
        <v>0</v>
      </c>
      <c r="IG102" s="112">
        <v>0</v>
      </c>
      <c r="IH102" s="112">
        <v>0</v>
      </c>
      <c r="II102" s="79">
        <v>2</v>
      </c>
      <c r="IJ102" s="62">
        <v>2</v>
      </c>
      <c r="IK102" s="62">
        <v>2</v>
      </c>
      <c r="IL102" s="62">
        <v>2</v>
      </c>
      <c r="IM102" s="62">
        <f>AVERAGE(CongestionIndex!C203:D203)</f>
        <v>0</v>
      </c>
      <c r="IN102" s="62">
        <v>0</v>
      </c>
      <c r="IO102" s="62">
        <v>0</v>
      </c>
      <c r="IP102" s="62">
        <v>0</v>
      </c>
      <c r="IQ102" s="62">
        <v>0</v>
      </c>
      <c r="IR102" s="353">
        <f>AVERAGE([1]CongestionIndex!$C$203:$D$203)</f>
        <v>0</v>
      </c>
      <c r="IS102" s="62">
        <v>0</v>
      </c>
      <c r="IT102" s="62">
        <v>0</v>
      </c>
      <c r="IU102" s="62">
        <v>0</v>
      </c>
      <c r="IV102" s="62">
        <v>0</v>
      </c>
      <c r="IW102" s="62">
        <v>0</v>
      </c>
      <c r="IX102" s="62">
        <v>0</v>
      </c>
      <c r="IY102" s="62">
        <v>0</v>
      </c>
      <c r="IZ102" s="62">
        <v>0</v>
      </c>
      <c r="JA102" s="62">
        <v>0</v>
      </c>
      <c r="JB102" s="62">
        <v>0</v>
      </c>
      <c r="JC102" s="62">
        <v>0</v>
      </c>
      <c r="JD102" s="62">
        <v>0</v>
      </c>
      <c r="JE102" s="62">
        <v>0</v>
      </c>
      <c r="JF102" s="62">
        <v>0</v>
      </c>
      <c r="JG102" s="62">
        <v>0</v>
      </c>
      <c r="JH102" s="62">
        <v>0</v>
      </c>
      <c r="JI102" s="62">
        <v>0</v>
      </c>
      <c r="JJ102" s="62">
        <v>0</v>
      </c>
      <c r="JK102" s="62">
        <v>0</v>
      </c>
      <c r="JL102" s="62">
        <v>0</v>
      </c>
      <c r="JM102" s="62">
        <v>0</v>
      </c>
      <c r="JN102" s="62">
        <v>0</v>
      </c>
      <c r="JO102" s="62">
        <v>4</v>
      </c>
      <c r="JP102" s="62">
        <v>0</v>
      </c>
      <c r="JQ102" s="62">
        <f>AVERAGE(CongestionIndex!$C$203:$D$203)</f>
        <v>0</v>
      </c>
      <c r="JR102" s="150"/>
      <c r="JS102" s="167"/>
      <c r="JT102" s="167"/>
    </row>
    <row r="103" spans="1:280">
      <c r="A103" s="64" t="s">
        <v>148</v>
      </c>
      <c r="B103" s="11">
        <v>0</v>
      </c>
      <c r="C103" s="11">
        <v>0</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0</v>
      </c>
      <c r="AI103" s="11">
        <v>0</v>
      </c>
      <c r="AJ103" s="11">
        <v>0</v>
      </c>
      <c r="AK103" s="11">
        <v>0</v>
      </c>
      <c r="AL103" s="11">
        <v>0</v>
      </c>
      <c r="AM103" s="11">
        <v>0</v>
      </c>
      <c r="AN103" s="11">
        <v>0</v>
      </c>
      <c r="AO103" s="11">
        <v>0</v>
      </c>
      <c r="AP103" s="11">
        <v>0</v>
      </c>
      <c r="AQ103" s="11">
        <v>0</v>
      </c>
      <c r="AR103" s="11">
        <v>0</v>
      </c>
      <c r="AS103" s="11">
        <v>0</v>
      </c>
      <c r="AT103" s="11">
        <v>0</v>
      </c>
      <c r="AU103" s="11">
        <v>0</v>
      </c>
      <c r="AV103" s="11">
        <v>0</v>
      </c>
      <c r="AW103" s="11">
        <v>0</v>
      </c>
      <c r="AX103" s="11">
        <v>0</v>
      </c>
      <c r="AY103" s="11">
        <v>0</v>
      </c>
      <c r="AZ103" s="11">
        <v>0</v>
      </c>
      <c r="BA103" s="11">
        <v>0</v>
      </c>
      <c r="BB103" s="11">
        <v>0</v>
      </c>
      <c r="BC103" s="11">
        <v>0</v>
      </c>
      <c r="BD103" s="11">
        <v>0</v>
      </c>
      <c r="BE103" s="11">
        <v>0</v>
      </c>
      <c r="BF103" s="11">
        <v>0</v>
      </c>
      <c r="BG103" s="11">
        <v>0</v>
      </c>
      <c r="BH103" s="11">
        <v>0</v>
      </c>
      <c r="BI103" s="11">
        <v>0</v>
      </c>
      <c r="BJ103" s="11">
        <v>0</v>
      </c>
      <c r="BK103" s="11">
        <v>0</v>
      </c>
      <c r="BL103" s="11">
        <v>0</v>
      </c>
      <c r="BM103" s="11">
        <v>0</v>
      </c>
      <c r="BN103" s="11">
        <v>0</v>
      </c>
      <c r="BO103" s="11">
        <v>0</v>
      </c>
      <c r="BP103" s="11">
        <v>0</v>
      </c>
      <c r="BQ103" s="11">
        <v>3</v>
      </c>
      <c r="BR103" s="11">
        <v>3</v>
      </c>
      <c r="BS103" s="11">
        <v>3</v>
      </c>
      <c r="BT103" s="11">
        <v>3</v>
      </c>
      <c r="BU103" s="11">
        <v>3</v>
      </c>
      <c r="BV103" s="11">
        <v>3</v>
      </c>
      <c r="BW103" s="11">
        <v>3</v>
      </c>
      <c r="BX103" s="11">
        <v>3</v>
      </c>
      <c r="BY103" s="11">
        <v>3</v>
      </c>
      <c r="BZ103" s="11">
        <v>3</v>
      </c>
      <c r="CA103" s="11">
        <v>3</v>
      </c>
      <c r="CB103" s="11">
        <v>3</v>
      </c>
      <c r="CC103" s="11">
        <v>3</v>
      </c>
      <c r="CD103" s="11">
        <v>3</v>
      </c>
      <c r="CE103" s="11">
        <v>3</v>
      </c>
      <c r="CF103" s="11">
        <v>3</v>
      </c>
      <c r="CG103" s="11">
        <v>3</v>
      </c>
      <c r="CH103" s="11">
        <v>3</v>
      </c>
      <c r="CI103" s="11">
        <v>3</v>
      </c>
      <c r="CJ103" s="11">
        <v>3</v>
      </c>
      <c r="CK103" s="11">
        <v>3</v>
      </c>
      <c r="CL103" s="11">
        <v>3</v>
      </c>
      <c r="CM103" s="11">
        <v>3</v>
      </c>
      <c r="CN103" s="11">
        <v>3</v>
      </c>
      <c r="CO103" s="11">
        <v>3</v>
      </c>
      <c r="CP103" s="11">
        <v>3</v>
      </c>
      <c r="CQ103" s="11">
        <v>3</v>
      </c>
      <c r="CR103" s="11">
        <v>3</v>
      </c>
      <c r="CS103" s="11">
        <v>3</v>
      </c>
      <c r="CT103" s="11">
        <v>3</v>
      </c>
      <c r="CU103" s="11">
        <v>3</v>
      </c>
      <c r="CV103" s="11">
        <v>3</v>
      </c>
      <c r="CW103" s="11">
        <v>3</v>
      </c>
      <c r="CX103" s="11">
        <v>3</v>
      </c>
      <c r="CY103" s="11">
        <v>3</v>
      </c>
      <c r="CZ103" s="11">
        <v>3</v>
      </c>
      <c r="DA103" s="11">
        <v>3</v>
      </c>
      <c r="DB103" s="11">
        <v>3</v>
      </c>
      <c r="DC103" s="11">
        <v>3</v>
      </c>
      <c r="DD103" s="11">
        <v>3</v>
      </c>
      <c r="DE103" s="11">
        <v>3</v>
      </c>
      <c r="DF103" s="11">
        <v>3</v>
      </c>
      <c r="DG103" s="11">
        <v>3</v>
      </c>
      <c r="DH103" s="11">
        <v>3</v>
      </c>
      <c r="DI103" s="11">
        <v>3</v>
      </c>
      <c r="DJ103" s="11">
        <v>3</v>
      </c>
      <c r="DK103" s="11">
        <v>3</v>
      </c>
      <c r="DL103" s="11">
        <v>3</v>
      </c>
      <c r="DM103" s="11">
        <v>3</v>
      </c>
      <c r="DN103" s="11">
        <v>3</v>
      </c>
      <c r="DO103" s="11">
        <v>3</v>
      </c>
      <c r="DP103" s="11">
        <v>3</v>
      </c>
      <c r="DQ103" s="11">
        <v>3</v>
      </c>
      <c r="DR103" s="11">
        <v>3</v>
      </c>
      <c r="DS103" s="11">
        <v>3</v>
      </c>
      <c r="DT103" s="11">
        <v>3</v>
      </c>
      <c r="DU103" s="11">
        <v>3</v>
      </c>
      <c r="DV103" s="11">
        <v>3</v>
      </c>
      <c r="DW103" s="11">
        <v>3</v>
      </c>
      <c r="DX103" s="11">
        <v>3</v>
      </c>
      <c r="DY103" s="11">
        <v>3</v>
      </c>
      <c r="DZ103" s="11">
        <v>3</v>
      </c>
      <c r="EA103" s="11">
        <v>3</v>
      </c>
      <c r="EB103" s="11">
        <v>3</v>
      </c>
      <c r="EC103" s="11">
        <v>3</v>
      </c>
      <c r="ED103" s="11">
        <v>3</v>
      </c>
      <c r="EE103" s="11">
        <v>3</v>
      </c>
      <c r="EF103" s="11">
        <v>3</v>
      </c>
      <c r="EG103" s="11">
        <v>3</v>
      </c>
      <c r="EH103" s="11">
        <v>3</v>
      </c>
      <c r="EI103" s="11">
        <v>3</v>
      </c>
      <c r="EJ103" s="11">
        <v>3</v>
      </c>
      <c r="EK103" s="11">
        <v>3</v>
      </c>
      <c r="EL103" s="11">
        <v>3</v>
      </c>
      <c r="EM103" s="11">
        <v>3</v>
      </c>
      <c r="EN103" s="11">
        <v>3</v>
      </c>
      <c r="EO103" s="11">
        <v>3</v>
      </c>
      <c r="EP103" s="11">
        <v>3</v>
      </c>
      <c r="EQ103" s="11">
        <v>3</v>
      </c>
      <c r="ER103" s="11">
        <v>3</v>
      </c>
      <c r="ES103" s="11">
        <v>3</v>
      </c>
      <c r="ET103" s="11">
        <v>3</v>
      </c>
      <c r="EU103" s="11">
        <v>3</v>
      </c>
      <c r="EV103" s="11">
        <v>3</v>
      </c>
      <c r="EW103" s="11">
        <v>3</v>
      </c>
      <c r="EX103" s="11">
        <v>3</v>
      </c>
      <c r="EY103" s="11">
        <v>3</v>
      </c>
      <c r="EZ103" s="11">
        <v>3</v>
      </c>
      <c r="FA103" s="11">
        <v>3</v>
      </c>
      <c r="FB103" s="11">
        <v>3</v>
      </c>
      <c r="FC103" s="11">
        <v>3</v>
      </c>
      <c r="FD103" s="11">
        <v>3</v>
      </c>
      <c r="FE103" s="11">
        <v>3</v>
      </c>
      <c r="FF103" s="11">
        <v>3</v>
      </c>
      <c r="FG103" s="11">
        <v>3</v>
      </c>
      <c r="FH103" s="11">
        <v>3</v>
      </c>
      <c r="FI103" s="11">
        <v>3</v>
      </c>
      <c r="FJ103" s="11">
        <v>3</v>
      </c>
      <c r="FK103" s="11">
        <v>3</v>
      </c>
      <c r="FL103" s="11">
        <v>3</v>
      </c>
      <c r="FM103" s="11">
        <v>3</v>
      </c>
      <c r="FN103" s="11">
        <v>3</v>
      </c>
      <c r="FO103" s="11">
        <v>12</v>
      </c>
      <c r="FP103" s="11">
        <v>11</v>
      </c>
      <c r="FQ103" s="11">
        <v>9</v>
      </c>
      <c r="FR103" s="11">
        <v>9</v>
      </c>
      <c r="FS103" s="11">
        <v>7</v>
      </c>
      <c r="FT103" s="11">
        <v>7</v>
      </c>
      <c r="FU103" s="11">
        <v>7.5</v>
      </c>
      <c r="FV103" s="11">
        <v>7</v>
      </c>
      <c r="FW103" s="11">
        <v>7</v>
      </c>
      <c r="FX103" s="11">
        <v>6</v>
      </c>
      <c r="FY103" s="11">
        <v>6</v>
      </c>
      <c r="FZ103" s="11">
        <v>5</v>
      </c>
      <c r="GA103" s="11">
        <v>5</v>
      </c>
      <c r="GB103" s="11">
        <v>7</v>
      </c>
      <c r="GC103" s="11">
        <v>10</v>
      </c>
      <c r="GD103" s="11">
        <v>8.5</v>
      </c>
      <c r="GE103" s="11">
        <v>11</v>
      </c>
      <c r="GF103" s="11">
        <v>15</v>
      </c>
      <c r="GG103" s="11">
        <v>17</v>
      </c>
      <c r="GH103" s="11">
        <v>15</v>
      </c>
      <c r="GI103" s="11">
        <v>10</v>
      </c>
      <c r="GJ103" s="11">
        <v>11</v>
      </c>
      <c r="GK103" s="11">
        <v>12</v>
      </c>
      <c r="GL103" s="11">
        <v>11</v>
      </c>
      <c r="GM103" s="11">
        <v>10</v>
      </c>
      <c r="GN103" s="11">
        <v>11</v>
      </c>
      <c r="GO103" s="11">
        <v>10</v>
      </c>
      <c r="GP103" s="11">
        <v>11</v>
      </c>
      <c r="GQ103" s="11">
        <v>13</v>
      </c>
      <c r="GR103" s="11">
        <v>13</v>
      </c>
      <c r="GS103" s="11">
        <v>14</v>
      </c>
      <c r="GT103" s="11">
        <v>10</v>
      </c>
      <c r="GU103" s="11">
        <v>8</v>
      </c>
      <c r="GV103" s="11">
        <v>8</v>
      </c>
      <c r="GW103" s="11">
        <v>7</v>
      </c>
      <c r="GX103" s="11">
        <v>10</v>
      </c>
      <c r="GY103" s="11">
        <v>10</v>
      </c>
      <c r="GZ103" s="11">
        <v>7</v>
      </c>
      <c r="HA103" s="11">
        <v>7.5</v>
      </c>
      <c r="HB103" s="11">
        <v>7.5</v>
      </c>
      <c r="HC103" s="11">
        <v>9</v>
      </c>
      <c r="HD103" s="11">
        <v>9</v>
      </c>
      <c r="HE103" s="11">
        <v>9.5</v>
      </c>
      <c r="HF103" s="11">
        <v>7</v>
      </c>
      <c r="HG103" s="11">
        <v>7</v>
      </c>
      <c r="HH103" s="11">
        <v>8.5</v>
      </c>
      <c r="HI103" s="11">
        <v>7</v>
      </c>
      <c r="HJ103" s="11">
        <v>6</v>
      </c>
      <c r="HK103" s="11">
        <v>7</v>
      </c>
      <c r="HL103" s="11">
        <v>7</v>
      </c>
      <c r="HM103" s="11">
        <v>7</v>
      </c>
      <c r="HN103" s="11">
        <v>8</v>
      </c>
      <c r="HO103" s="11">
        <v>8</v>
      </c>
      <c r="HP103" s="11">
        <v>6</v>
      </c>
      <c r="HQ103" s="11">
        <v>4.5</v>
      </c>
      <c r="HR103" s="11">
        <v>8.5</v>
      </c>
      <c r="HS103" s="11">
        <v>11</v>
      </c>
      <c r="HT103" s="11">
        <v>12</v>
      </c>
      <c r="HU103" s="11">
        <v>4</v>
      </c>
      <c r="HV103" s="11">
        <v>7.5</v>
      </c>
      <c r="HW103" s="11">
        <v>13.5</v>
      </c>
      <c r="HX103" s="11">
        <v>15</v>
      </c>
      <c r="HY103" s="11">
        <v>7.5</v>
      </c>
      <c r="HZ103" s="11">
        <v>9.5</v>
      </c>
      <c r="IA103" s="11">
        <v>13</v>
      </c>
      <c r="IB103" s="11">
        <v>9.5</v>
      </c>
      <c r="IC103" s="11">
        <v>8</v>
      </c>
      <c r="ID103" s="11">
        <v>8.5</v>
      </c>
      <c r="IE103" s="11">
        <v>4</v>
      </c>
      <c r="IF103" s="11">
        <v>1.5</v>
      </c>
      <c r="IG103" s="112">
        <v>8</v>
      </c>
      <c r="IH103" s="265">
        <v>8</v>
      </c>
      <c r="II103" s="273">
        <v>2.5</v>
      </c>
      <c r="IJ103" s="62">
        <v>2.5</v>
      </c>
      <c r="IK103" s="62">
        <v>3</v>
      </c>
      <c r="IL103" s="62">
        <v>3</v>
      </c>
      <c r="IM103" s="62">
        <v>2.5</v>
      </c>
      <c r="IN103" s="62">
        <v>2.5</v>
      </c>
      <c r="IO103" s="62">
        <v>2.5</v>
      </c>
      <c r="IP103" s="62">
        <v>2.5</v>
      </c>
      <c r="IQ103" s="62">
        <v>2.5</v>
      </c>
      <c r="IR103" s="353">
        <f>AVERAGE([1]CongestionIndex!$C$204:$D$204)</f>
        <v>2</v>
      </c>
      <c r="IS103" s="62">
        <v>2</v>
      </c>
      <c r="IT103" s="62">
        <v>1.5</v>
      </c>
      <c r="IU103" s="62">
        <v>1.5</v>
      </c>
      <c r="IV103" s="62">
        <v>1.5</v>
      </c>
      <c r="IW103" s="62">
        <v>1.5</v>
      </c>
      <c r="IX103" s="62">
        <v>1.5</v>
      </c>
      <c r="IY103" s="62">
        <v>1.5</v>
      </c>
      <c r="IZ103" s="62">
        <v>1.5</v>
      </c>
      <c r="JA103" s="62">
        <v>1.5</v>
      </c>
      <c r="JB103" s="62">
        <v>1.5</v>
      </c>
      <c r="JC103" s="62">
        <v>1.5</v>
      </c>
      <c r="JD103" s="62">
        <v>1.5</v>
      </c>
      <c r="JE103" s="62">
        <v>1.5</v>
      </c>
      <c r="JF103" s="62">
        <v>1.5</v>
      </c>
      <c r="JG103" s="62">
        <v>1.5</v>
      </c>
      <c r="JH103" s="62">
        <v>1.5</v>
      </c>
      <c r="JI103" s="62">
        <v>1.5</v>
      </c>
      <c r="JJ103" s="62">
        <v>1.5</v>
      </c>
      <c r="JK103" s="62">
        <v>1.5</v>
      </c>
      <c r="JL103" s="62">
        <v>1.5</v>
      </c>
      <c r="JM103" s="62">
        <v>1.5</v>
      </c>
      <c r="JN103" s="62">
        <v>1.5</v>
      </c>
      <c r="JO103" s="62">
        <v>2</v>
      </c>
      <c r="JP103" s="62">
        <v>3</v>
      </c>
      <c r="JQ103" s="62">
        <f>AVERAGE(CongestionIndex!$C$204:$D$204)</f>
        <v>1.5</v>
      </c>
      <c r="JR103" s="149">
        <f>SUM(JQ102:JQ104)/3</f>
        <v>0.66666666666666663</v>
      </c>
      <c r="JS103" s="61">
        <f>SUM(JP102:JP104)/3</f>
        <v>1.1666666666666667</v>
      </c>
      <c r="JT103" s="156">
        <f>JR103-JS103</f>
        <v>-0.50000000000000011</v>
      </c>
    </row>
    <row r="104" spans="1:280" s="62" customFormat="1" ht="13.5">
      <c r="A104" s="64" t="s">
        <v>149</v>
      </c>
      <c r="B104" s="11">
        <v>0</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v>
      </c>
      <c r="AI104" s="11">
        <v>0</v>
      </c>
      <c r="AJ104" s="11">
        <v>0</v>
      </c>
      <c r="AK104" s="11">
        <v>0</v>
      </c>
      <c r="AL104" s="11">
        <v>0</v>
      </c>
      <c r="AM104" s="11">
        <v>0</v>
      </c>
      <c r="AN104" s="11">
        <v>0</v>
      </c>
      <c r="AO104" s="11">
        <v>0</v>
      </c>
      <c r="AP104" s="11">
        <v>0</v>
      </c>
      <c r="AQ104" s="11">
        <v>0</v>
      </c>
      <c r="AR104" s="11">
        <v>0</v>
      </c>
      <c r="AS104" s="11">
        <v>0</v>
      </c>
      <c r="AT104" s="11">
        <v>0</v>
      </c>
      <c r="AU104" s="11">
        <v>0</v>
      </c>
      <c r="AV104" s="11">
        <v>0</v>
      </c>
      <c r="AW104" s="11">
        <v>0</v>
      </c>
      <c r="AX104" s="11">
        <v>0</v>
      </c>
      <c r="AY104" s="11">
        <v>0</v>
      </c>
      <c r="AZ104" s="11">
        <v>0</v>
      </c>
      <c r="BA104" s="11">
        <v>0</v>
      </c>
      <c r="BB104" s="11">
        <v>0</v>
      </c>
      <c r="BC104" s="11">
        <v>0</v>
      </c>
      <c r="BD104" s="11">
        <v>0</v>
      </c>
      <c r="BE104" s="11">
        <v>0</v>
      </c>
      <c r="BF104" s="11">
        <v>0</v>
      </c>
      <c r="BG104" s="11">
        <v>0</v>
      </c>
      <c r="BH104" s="11">
        <v>0</v>
      </c>
      <c r="BI104" s="11">
        <v>0</v>
      </c>
      <c r="BJ104" s="11">
        <v>0</v>
      </c>
      <c r="BK104" s="11">
        <v>0</v>
      </c>
      <c r="BL104" s="11">
        <v>0</v>
      </c>
      <c r="BM104" s="11">
        <v>0</v>
      </c>
      <c r="BN104" s="11">
        <v>0</v>
      </c>
      <c r="BO104" s="11">
        <v>0</v>
      </c>
      <c r="BP104" s="11">
        <v>0</v>
      </c>
      <c r="BQ104" s="11">
        <v>0.5</v>
      </c>
      <c r="BR104" s="11">
        <v>0.5</v>
      </c>
      <c r="BS104" s="11">
        <v>0.5</v>
      </c>
      <c r="BT104" s="11">
        <v>0.5</v>
      </c>
      <c r="BU104" s="11">
        <v>0.5</v>
      </c>
      <c r="BV104" s="11">
        <v>0.5</v>
      </c>
      <c r="BW104" s="11">
        <v>0.5</v>
      </c>
      <c r="BX104" s="11">
        <v>0.5</v>
      </c>
      <c r="BY104" s="11">
        <v>0.5</v>
      </c>
      <c r="BZ104" s="11">
        <v>0.5</v>
      </c>
      <c r="CA104" s="11">
        <v>0.5</v>
      </c>
      <c r="CB104" s="11">
        <v>0.5</v>
      </c>
      <c r="CC104" s="11">
        <v>0.5</v>
      </c>
      <c r="CD104" s="11">
        <v>0.5</v>
      </c>
      <c r="CE104" s="11">
        <v>0.5</v>
      </c>
      <c r="CF104" s="11">
        <v>0.5</v>
      </c>
      <c r="CG104" s="11">
        <v>0.5</v>
      </c>
      <c r="CH104" s="11">
        <v>0.5</v>
      </c>
      <c r="CI104" s="11">
        <v>0.5</v>
      </c>
      <c r="CJ104" s="11">
        <v>0.5</v>
      </c>
      <c r="CK104" s="11">
        <v>0.5</v>
      </c>
      <c r="CL104" s="11">
        <v>0.5</v>
      </c>
      <c r="CM104" s="11">
        <v>0.5</v>
      </c>
      <c r="CN104" s="11">
        <v>0.5</v>
      </c>
      <c r="CO104" s="11">
        <v>0.5</v>
      </c>
      <c r="CP104" s="11">
        <v>0.5</v>
      </c>
      <c r="CQ104" s="11">
        <v>0.5</v>
      </c>
      <c r="CR104" s="11">
        <v>0.5</v>
      </c>
      <c r="CS104" s="11">
        <v>0.5</v>
      </c>
      <c r="CT104" s="11">
        <v>0.5</v>
      </c>
      <c r="CU104" s="11">
        <v>0.5</v>
      </c>
      <c r="CV104" s="11">
        <v>0.5</v>
      </c>
      <c r="CW104" s="11">
        <v>0.5</v>
      </c>
      <c r="CX104" s="11">
        <v>0.5</v>
      </c>
      <c r="CY104" s="11">
        <v>0.5</v>
      </c>
      <c r="CZ104" s="11">
        <v>0.5</v>
      </c>
      <c r="DA104" s="11">
        <v>0.5</v>
      </c>
      <c r="DB104" s="11">
        <v>0.5</v>
      </c>
      <c r="DC104" s="11">
        <v>0.5</v>
      </c>
      <c r="DD104" s="11">
        <v>0.5</v>
      </c>
      <c r="DE104" s="11">
        <v>0.5</v>
      </c>
      <c r="DF104" s="11">
        <v>0.5</v>
      </c>
      <c r="DG104" s="11">
        <v>0.5</v>
      </c>
      <c r="DH104" s="11">
        <v>0.5</v>
      </c>
      <c r="DI104" s="11">
        <v>0.5</v>
      </c>
      <c r="DJ104" s="11">
        <v>0.5</v>
      </c>
      <c r="DK104" s="11">
        <v>0.5</v>
      </c>
      <c r="DL104" s="11">
        <v>0.5</v>
      </c>
      <c r="DM104" s="11">
        <v>0.5</v>
      </c>
      <c r="DN104" s="11">
        <v>0.5</v>
      </c>
      <c r="DO104" s="11">
        <v>0.5</v>
      </c>
      <c r="DP104" s="11">
        <v>0.5</v>
      </c>
      <c r="DQ104" s="11">
        <v>0.5</v>
      </c>
      <c r="DR104" s="11">
        <v>0.5</v>
      </c>
      <c r="DS104" s="11">
        <v>0.5</v>
      </c>
      <c r="DT104" s="11">
        <v>0.5</v>
      </c>
      <c r="DU104" s="11">
        <v>0.5</v>
      </c>
      <c r="DV104" s="11">
        <v>0.5</v>
      </c>
      <c r="DW104" s="11">
        <v>0.5</v>
      </c>
      <c r="DX104" s="11">
        <v>0.5</v>
      </c>
      <c r="DY104" s="11">
        <v>0.5</v>
      </c>
      <c r="DZ104" s="11">
        <v>0.5</v>
      </c>
      <c r="EA104" s="11">
        <v>0.5</v>
      </c>
      <c r="EB104" s="11">
        <v>0.5</v>
      </c>
      <c r="EC104" s="11">
        <v>0.5</v>
      </c>
      <c r="ED104" s="11">
        <v>0.5</v>
      </c>
      <c r="EE104" s="11">
        <v>0.5</v>
      </c>
      <c r="EF104" s="11">
        <v>0.5</v>
      </c>
      <c r="EG104" s="11">
        <v>0.5</v>
      </c>
      <c r="EH104" s="11">
        <v>0.5</v>
      </c>
      <c r="EI104" s="11">
        <v>0.5</v>
      </c>
      <c r="EJ104" s="11">
        <v>0.5</v>
      </c>
      <c r="EK104" s="11">
        <v>0.5</v>
      </c>
      <c r="EL104" s="11">
        <v>0.5</v>
      </c>
      <c r="EM104" s="11">
        <v>0.5</v>
      </c>
      <c r="EN104" s="11">
        <v>0.5</v>
      </c>
      <c r="EO104" s="11">
        <v>0.5</v>
      </c>
      <c r="EP104" s="11">
        <v>0.5</v>
      </c>
      <c r="EQ104" s="11">
        <v>0.5</v>
      </c>
      <c r="ER104" s="11">
        <v>0.5</v>
      </c>
      <c r="ES104" s="11">
        <v>0.5</v>
      </c>
      <c r="ET104" s="11">
        <v>0.5</v>
      </c>
      <c r="EU104" s="11">
        <v>0.5</v>
      </c>
      <c r="EV104" s="11">
        <v>0.5</v>
      </c>
      <c r="EW104" s="11">
        <v>0.5</v>
      </c>
      <c r="EX104" s="11">
        <v>0.5</v>
      </c>
      <c r="EY104" s="11">
        <v>0.5</v>
      </c>
      <c r="EZ104" s="11">
        <v>0.5</v>
      </c>
      <c r="FA104" s="11">
        <v>0.5</v>
      </c>
      <c r="FB104" s="11">
        <v>0.5</v>
      </c>
      <c r="FC104" s="11">
        <v>0.5</v>
      </c>
      <c r="FD104" s="11">
        <v>0.5</v>
      </c>
      <c r="FE104" s="11">
        <v>0.5</v>
      </c>
      <c r="FF104" s="11">
        <v>0.5</v>
      </c>
      <c r="FG104" s="11">
        <v>0.5</v>
      </c>
      <c r="FH104" s="11">
        <v>0.5</v>
      </c>
      <c r="FI104" s="11">
        <v>0.5</v>
      </c>
      <c r="FJ104" s="11">
        <v>0.5</v>
      </c>
      <c r="FK104" s="11">
        <v>0.5</v>
      </c>
      <c r="FL104" s="11">
        <v>0.5</v>
      </c>
      <c r="FM104" s="11">
        <v>0.5</v>
      </c>
      <c r="FN104" s="11">
        <v>0.5</v>
      </c>
      <c r="FO104" s="11">
        <v>0.5</v>
      </c>
      <c r="FP104" s="11">
        <v>0.5</v>
      </c>
      <c r="FQ104" s="11">
        <v>0</v>
      </c>
      <c r="FR104" s="11">
        <v>1</v>
      </c>
      <c r="FS104" s="11">
        <v>1</v>
      </c>
      <c r="FT104" s="11">
        <v>1</v>
      </c>
      <c r="FU104" s="11">
        <v>1</v>
      </c>
      <c r="FV104" s="11">
        <v>0.5</v>
      </c>
      <c r="FW104" s="11">
        <v>0.5</v>
      </c>
      <c r="FX104" s="11">
        <v>0.5</v>
      </c>
      <c r="FY104" s="11">
        <v>0.5</v>
      </c>
      <c r="FZ104" s="11">
        <v>0.5</v>
      </c>
      <c r="GA104" s="11">
        <v>1.5</v>
      </c>
      <c r="GB104" s="11">
        <v>0.5</v>
      </c>
      <c r="GC104" s="11">
        <v>2.5</v>
      </c>
      <c r="GD104" s="11">
        <v>2.5</v>
      </c>
      <c r="GE104" s="11">
        <v>0.5</v>
      </c>
      <c r="GF104" s="11">
        <v>1.5</v>
      </c>
      <c r="GG104" s="11">
        <v>1.5</v>
      </c>
      <c r="GH104" s="11">
        <v>1</v>
      </c>
      <c r="GI104" s="11">
        <v>1</v>
      </c>
      <c r="GJ104" s="11">
        <v>2</v>
      </c>
      <c r="GK104" s="11">
        <v>3</v>
      </c>
      <c r="GL104" s="11">
        <v>1</v>
      </c>
      <c r="GM104" s="11">
        <v>1</v>
      </c>
      <c r="GN104" s="11">
        <v>1.5</v>
      </c>
      <c r="GO104" s="11">
        <v>1.5</v>
      </c>
      <c r="GP104" s="11">
        <v>0.5</v>
      </c>
      <c r="GQ104" s="11">
        <v>1.5</v>
      </c>
      <c r="GR104" s="11">
        <v>0.5</v>
      </c>
      <c r="GS104" s="11">
        <v>0.5</v>
      </c>
      <c r="GT104" s="11">
        <v>1</v>
      </c>
      <c r="GU104" s="11">
        <v>1</v>
      </c>
      <c r="GV104" s="11">
        <v>1.5</v>
      </c>
      <c r="GW104" s="11">
        <v>1.5</v>
      </c>
      <c r="GX104" s="11">
        <v>0.5</v>
      </c>
      <c r="GY104" s="11">
        <v>0.5</v>
      </c>
      <c r="GZ104" s="11">
        <v>2</v>
      </c>
      <c r="HA104" s="11">
        <v>2.5</v>
      </c>
      <c r="HB104" s="11">
        <v>1</v>
      </c>
      <c r="HC104" s="11">
        <v>2</v>
      </c>
      <c r="HD104" s="11">
        <v>0.5</v>
      </c>
      <c r="HE104" s="11">
        <v>0.5</v>
      </c>
      <c r="HF104" s="11">
        <v>0.5</v>
      </c>
      <c r="HG104" s="11">
        <v>0.5</v>
      </c>
      <c r="HH104" s="11">
        <v>1</v>
      </c>
      <c r="HI104" s="11">
        <v>1.5</v>
      </c>
      <c r="HJ104" s="11">
        <v>1</v>
      </c>
      <c r="HK104" s="11">
        <v>1</v>
      </c>
      <c r="HL104" s="11">
        <v>1</v>
      </c>
      <c r="HM104" s="11">
        <v>1</v>
      </c>
      <c r="HN104" s="11">
        <v>1.5</v>
      </c>
      <c r="HO104" s="11">
        <v>1.5</v>
      </c>
      <c r="HP104" s="11">
        <v>1.5</v>
      </c>
      <c r="HQ104" s="11">
        <v>1.5</v>
      </c>
      <c r="HR104" s="11">
        <v>2</v>
      </c>
      <c r="HS104" s="11">
        <v>0.5</v>
      </c>
      <c r="HT104" s="11">
        <v>0.5</v>
      </c>
      <c r="HU104" s="11">
        <v>0.5</v>
      </c>
      <c r="HV104" s="11">
        <v>1.5</v>
      </c>
      <c r="HW104" s="11">
        <v>0.5</v>
      </c>
      <c r="HX104" s="11">
        <v>1</v>
      </c>
      <c r="HY104" s="11">
        <v>1</v>
      </c>
      <c r="HZ104" s="11">
        <v>1</v>
      </c>
      <c r="IA104" s="11">
        <v>1</v>
      </c>
      <c r="IB104" s="11">
        <v>1</v>
      </c>
      <c r="IC104" s="11">
        <v>1</v>
      </c>
      <c r="ID104" s="11">
        <v>1</v>
      </c>
      <c r="IE104" s="11">
        <v>1</v>
      </c>
      <c r="IF104" s="11">
        <v>1</v>
      </c>
      <c r="IG104" s="112">
        <v>1</v>
      </c>
      <c r="IH104" s="112">
        <v>1</v>
      </c>
      <c r="II104" s="166">
        <v>0.5</v>
      </c>
      <c r="IJ104" s="62">
        <v>0.5</v>
      </c>
      <c r="IK104" s="62">
        <v>0.5</v>
      </c>
      <c r="IL104" s="62">
        <v>0.5</v>
      </c>
      <c r="IM104" s="62">
        <v>0.5</v>
      </c>
      <c r="IN104" s="62">
        <v>0.5</v>
      </c>
      <c r="IO104" s="62">
        <v>0.5</v>
      </c>
      <c r="IP104" s="62">
        <v>0.5</v>
      </c>
      <c r="IQ104" s="62">
        <v>0.5</v>
      </c>
      <c r="IR104" s="353">
        <f>AVERAGE([1]CongestionIndex!$C$205:$D$205)</f>
        <v>0.5</v>
      </c>
      <c r="IS104" s="62">
        <v>0.5</v>
      </c>
      <c r="IT104" s="62">
        <v>0.5</v>
      </c>
      <c r="IU104" s="62">
        <v>0.5</v>
      </c>
      <c r="IV104" s="62">
        <v>0.5</v>
      </c>
      <c r="IW104" s="62">
        <v>0.5</v>
      </c>
      <c r="IX104" s="62">
        <v>0.5</v>
      </c>
      <c r="IY104" s="62">
        <v>0.5</v>
      </c>
      <c r="IZ104" s="62">
        <v>0.5</v>
      </c>
      <c r="JA104" s="62">
        <v>0.5</v>
      </c>
      <c r="JB104" s="62">
        <v>0.5</v>
      </c>
      <c r="JC104" s="62">
        <v>0.5</v>
      </c>
      <c r="JD104" s="62">
        <v>0.5</v>
      </c>
      <c r="JE104" s="62">
        <v>0.5</v>
      </c>
      <c r="JF104" s="62">
        <v>0.5</v>
      </c>
      <c r="JG104" s="62">
        <v>0.5</v>
      </c>
      <c r="JH104" s="62">
        <v>0.5</v>
      </c>
      <c r="JI104" s="62">
        <v>0.5</v>
      </c>
      <c r="JJ104" s="62">
        <v>0.5</v>
      </c>
      <c r="JK104" s="62">
        <v>0.5</v>
      </c>
      <c r="JL104" s="62">
        <v>0.5</v>
      </c>
      <c r="JM104" s="62">
        <v>0.5</v>
      </c>
      <c r="JN104" s="62">
        <v>0.5</v>
      </c>
      <c r="JO104" s="62">
        <v>0.5</v>
      </c>
      <c r="JP104" s="62">
        <v>0.5</v>
      </c>
      <c r="JQ104" s="62">
        <f>AVERAGE(CongestionIndex!$C$205:$D$205)</f>
        <v>0.5</v>
      </c>
      <c r="JR104" s="150"/>
      <c r="JS104" s="167"/>
      <c r="JT104" s="167"/>
    </row>
    <row r="105" spans="1:280" s="11" customFormat="1" ht="13.5">
      <c r="A105" s="58"/>
      <c r="IR105" s="346"/>
      <c r="JR105" s="150"/>
      <c r="JS105" s="157"/>
      <c r="JT105" s="157"/>
    </row>
    <row r="106" spans="1:280" s="11" customFormat="1" ht="13.5">
      <c r="A106" s="58" t="s">
        <v>632</v>
      </c>
      <c r="IR106" s="346"/>
      <c r="JR106" s="150"/>
      <c r="JS106" s="157"/>
      <c r="JT106" s="157"/>
    </row>
    <row r="107" spans="1:280" s="62" customFormat="1" ht="13.5">
      <c r="A107" s="60" t="s">
        <v>18</v>
      </c>
      <c r="B107" s="11">
        <v>0</v>
      </c>
      <c r="C107" s="11">
        <v>0</v>
      </c>
      <c r="D107" s="11">
        <v>0</v>
      </c>
      <c r="E107" s="11">
        <v>0</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s="11">
        <v>0</v>
      </c>
      <c r="BY107" s="11">
        <v>0</v>
      </c>
      <c r="BZ107" s="11">
        <v>0</v>
      </c>
      <c r="CA107" s="11">
        <v>0</v>
      </c>
      <c r="CB107" s="11">
        <v>0</v>
      </c>
      <c r="CC107" s="11">
        <v>0</v>
      </c>
      <c r="CD107" s="11">
        <v>0</v>
      </c>
      <c r="CE107" s="11">
        <v>0</v>
      </c>
      <c r="CF107" s="11">
        <v>0</v>
      </c>
      <c r="CG107" s="11">
        <v>0</v>
      </c>
      <c r="CH107" s="11">
        <v>0</v>
      </c>
      <c r="CI107" s="11">
        <v>0</v>
      </c>
      <c r="CJ107" s="11">
        <v>0</v>
      </c>
      <c r="CK107" s="11">
        <v>0</v>
      </c>
      <c r="CL107" s="11">
        <v>0</v>
      </c>
      <c r="CM107" s="11">
        <v>0</v>
      </c>
      <c r="CN107" s="11">
        <v>0</v>
      </c>
      <c r="CO107" s="11">
        <v>0</v>
      </c>
      <c r="CP107" s="11">
        <v>0</v>
      </c>
      <c r="CQ107" s="11">
        <v>0</v>
      </c>
      <c r="CR107" s="11">
        <v>0</v>
      </c>
      <c r="CS107" s="11">
        <v>0</v>
      </c>
      <c r="CT107" s="11">
        <v>0</v>
      </c>
      <c r="CU107" s="11">
        <v>0</v>
      </c>
      <c r="CV107" s="11">
        <v>0</v>
      </c>
      <c r="CW107" s="11">
        <v>0</v>
      </c>
      <c r="CX107" s="11">
        <v>0</v>
      </c>
      <c r="CY107" s="11">
        <v>0</v>
      </c>
      <c r="CZ107" s="11">
        <v>0</v>
      </c>
      <c r="DA107" s="11">
        <v>0</v>
      </c>
      <c r="DB107" s="11">
        <v>0</v>
      </c>
      <c r="DC107" s="11">
        <v>0</v>
      </c>
      <c r="DD107" s="11">
        <v>0</v>
      </c>
      <c r="DE107" s="11">
        <v>0</v>
      </c>
      <c r="DF107" s="11">
        <v>0</v>
      </c>
      <c r="DG107" s="11">
        <v>0</v>
      </c>
      <c r="DH107" s="11">
        <v>0</v>
      </c>
      <c r="DI107" s="11">
        <v>0</v>
      </c>
      <c r="DJ107" s="11">
        <v>0</v>
      </c>
      <c r="DK107" s="11">
        <v>0</v>
      </c>
      <c r="DL107" s="11">
        <v>0</v>
      </c>
      <c r="DM107" s="11">
        <v>0</v>
      </c>
      <c r="DN107" s="11">
        <v>0</v>
      </c>
      <c r="DO107" s="11">
        <v>0</v>
      </c>
      <c r="DP107" s="11">
        <v>0</v>
      </c>
      <c r="DQ107" s="11">
        <v>0</v>
      </c>
      <c r="DR107" s="11">
        <v>0</v>
      </c>
      <c r="DS107" s="11">
        <v>0</v>
      </c>
      <c r="DT107" s="11">
        <v>0</v>
      </c>
      <c r="DU107" s="11">
        <v>0</v>
      </c>
      <c r="DV107" s="11">
        <v>0</v>
      </c>
      <c r="DW107" s="11">
        <v>0</v>
      </c>
      <c r="DX107" s="11">
        <v>0</v>
      </c>
      <c r="DY107" s="11">
        <v>0</v>
      </c>
      <c r="DZ107" s="11">
        <v>0</v>
      </c>
      <c r="EA107" s="11">
        <v>0</v>
      </c>
      <c r="EB107" s="11">
        <v>0</v>
      </c>
      <c r="EC107" s="11">
        <v>0</v>
      </c>
      <c r="ED107" s="11">
        <v>0</v>
      </c>
      <c r="EE107" s="11">
        <v>0</v>
      </c>
      <c r="EF107" s="11">
        <v>0</v>
      </c>
      <c r="EG107" s="11">
        <v>0</v>
      </c>
      <c r="EH107" s="11">
        <v>0</v>
      </c>
      <c r="EI107" s="11">
        <v>0</v>
      </c>
      <c r="EJ107" s="11">
        <v>0</v>
      </c>
      <c r="EK107" s="11">
        <v>0</v>
      </c>
      <c r="EL107" s="11">
        <v>0</v>
      </c>
      <c r="EM107" s="11">
        <v>0</v>
      </c>
      <c r="EN107" s="11">
        <v>0</v>
      </c>
      <c r="EO107" s="11">
        <v>0</v>
      </c>
      <c r="EP107" s="11">
        <v>0</v>
      </c>
      <c r="EQ107" s="11">
        <v>0</v>
      </c>
      <c r="ER107" s="11">
        <v>0</v>
      </c>
      <c r="ES107" s="11">
        <v>0</v>
      </c>
      <c r="ET107" s="11">
        <v>0</v>
      </c>
      <c r="EU107" s="11">
        <v>0</v>
      </c>
      <c r="EV107" s="11">
        <v>0</v>
      </c>
      <c r="EW107" s="11">
        <v>0</v>
      </c>
      <c r="EX107" s="11">
        <v>0</v>
      </c>
      <c r="EY107" s="11">
        <v>0</v>
      </c>
      <c r="EZ107" s="11">
        <v>0</v>
      </c>
      <c r="FA107" s="11">
        <v>0</v>
      </c>
      <c r="FB107" s="11">
        <v>0</v>
      </c>
      <c r="FC107" s="11">
        <v>0</v>
      </c>
      <c r="FD107" s="11">
        <v>0</v>
      </c>
      <c r="FE107" s="11">
        <v>0</v>
      </c>
      <c r="FF107" s="11">
        <v>0</v>
      </c>
      <c r="FG107" s="11">
        <v>0</v>
      </c>
      <c r="FH107" s="11">
        <v>0</v>
      </c>
      <c r="FI107" s="11">
        <v>0</v>
      </c>
      <c r="FJ107" s="11">
        <v>0</v>
      </c>
      <c r="FK107" s="11">
        <v>0</v>
      </c>
      <c r="FL107" s="11">
        <v>0</v>
      </c>
      <c r="FM107" s="11">
        <v>0</v>
      </c>
      <c r="FN107" s="11">
        <v>0</v>
      </c>
      <c r="FO107" s="11">
        <v>0</v>
      </c>
      <c r="FP107" s="11">
        <v>0</v>
      </c>
      <c r="FQ107" s="11">
        <v>0</v>
      </c>
      <c r="FR107" s="11">
        <v>0</v>
      </c>
      <c r="FS107" s="11">
        <v>0</v>
      </c>
      <c r="FT107" s="11">
        <v>0</v>
      </c>
      <c r="FU107" s="11">
        <v>0</v>
      </c>
      <c r="FV107" s="11">
        <v>0</v>
      </c>
      <c r="FW107" s="11">
        <v>0</v>
      </c>
      <c r="FX107" s="11">
        <v>0</v>
      </c>
      <c r="FY107" s="11">
        <v>0</v>
      </c>
      <c r="FZ107" s="11">
        <v>0</v>
      </c>
      <c r="GA107" s="11">
        <v>0</v>
      </c>
      <c r="GB107" s="11">
        <v>0</v>
      </c>
      <c r="GC107" s="11">
        <v>0</v>
      </c>
      <c r="GD107" s="11">
        <v>0</v>
      </c>
      <c r="GE107" s="11">
        <v>0</v>
      </c>
      <c r="GF107" s="11">
        <v>0</v>
      </c>
      <c r="GG107" s="11">
        <v>0</v>
      </c>
      <c r="GH107" s="11">
        <v>0</v>
      </c>
      <c r="GI107" s="11">
        <v>0</v>
      </c>
      <c r="GJ107" s="11">
        <v>0</v>
      </c>
      <c r="GK107" s="11">
        <v>0</v>
      </c>
      <c r="GL107" s="11">
        <v>0</v>
      </c>
      <c r="GM107" s="11">
        <v>0</v>
      </c>
      <c r="GN107" s="11">
        <v>0</v>
      </c>
      <c r="GO107" s="11">
        <v>0</v>
      </c>
      <c r="GP107" s="11">
        <v>0</v>
      </c>
      <c r="GQ107" s="11">
        <v>0</v>
      </c>
      <c r="GR107" s="11">
        <v>0</v>
      </c>
      <c r="GS107" s="11">
        <v>0</v>
      </c>
      <c r="GT107" s="11">
        <v>0</v>
      </c>
      <c r="GU107" s="11">
        <v>0</v>
      </c>
      <c r="GV107" s="11">
        <v>0</v>
      </c>
      <c r="GW107" s="11">
        <v>0</v>
      </c>
      <c r="GX107" s="11">
        <v>0</v>
      </c>
      <c r="GY107" s="11">
        <v>0</v>
      </c>
      <c r="GZ107" s="11">
        <v>0</v>
      </c>
      <c r="HA107" s="11">
        <v>0</v>
      </c>
      <c r="HB107" s="11">
        <v>0</v>
      </c>
      <c r="HC107" s="11">
        <v>0</v>
      </c>
      <c r="HD107" s="11">
        <v>0</v>
      </c>
      <c r="HE107" s="11">
        <v>0</v>
      </c>
      <c r="HF107" s="11">
        <v>0</v>
      </c>
      <c r="HG107" s="11">
        <v>0</v>
      </c>
      <c r="HH107" s="11">
        <v>0</v>
      </c>
      <c r="HI107" s="11">
        <v>0</v>
      </c>
      <c r="HJ107" s="11">
        <v>0</v>
      </c>
      <c r="HK107" s="11">
        <v>0</v>
      </c>
      <c r="HL107" s="11">
        <v>0</v>
      </c>
      <c r="HM107" s="11">
        <v>0</v>
      </c>
      <c r="HN107" s="11">
        <v>0</v>
      </c>
      <c r="HO107" s="11">
        <v>0</v>
      </c>
      <c r="HP107" s="11">
        <v>0</v>
      </c>
      <c r="HQ107" s="11">
        <v>0</v>
      </c>
      <c r="HR107" s="11">
        <v>0</v>
      </c>
      <c r="HS107" s="11">
        <v>0</v>
      </c>
      <c r="HT107" s="11">
        <v>0</v>
      </c>
      <c r="HU107" s="11">
        <v>0</v>
      </c>
      <c r="HV107" s="11">
        <v>0</v>
      </c>
      <c r="HW107" s="11">
        <v>0</v>
      </c>
      <c r="HX107" s="11">
        <v>0</v>
      </c>
      <c r="HY107" s="11">
        <v>0</v>
      </c>
      <c r="HZ107" s="11">
        <v>0</v>
      </c>
      <c r="IA107" s="11">
        <v>0</v>
      </c>
      <c r="IB107" s="11">
        <v>0</v>
      </c>
      <c r="IC107" s="11">
        <v>0</v>
      </c>
      <c r="ID107" s="11">
        <v>0</v>
      </c>
      <c r="IE107" s="11">
        <v>0</v>
      </c>
      <c r="IF107" s="11">
        <v>0</v>
      </c>
      <c r="IG107" s="11">
        <v>0</v>
      </c>
      <c r="IH107" s="11">
        <v>0</v>
      </c>
      <c r="II107" s="62">
        <f>AVERAGE(CongestionIndex!H109:I109)</f>
        <v>0</v>
      </c>
      <c r="IJ107" s="62">
        <v>0</v>
      </c>
      <c r="IK107" s="62">
        <v>0</v>
      </c>
      <c r="IL107" s="62">
        <v>0</v>
      </c>
      <c r="IM107" s="62">
        <v>0</v>
      </c>
      <c r="IN107" s="62">
        <v>0</v>
      </c>
      <c r="IO107" s="62">
        <v>0</v>
      </c>
      <c r="IP107" s="62">
        <v>0</v>
      </c>
      <c r="IQ107" s="62">
        <v>0</v>
      </c>
      <c r="IR107" s="353">
        <v>0</v>
      </c>
      <c r="IS107" s="62">
        <v>0</v>
      </c>
      <c r="IT107" s="62">
        <v>0</v>
      </c>
      <c r="IU107" s="62">
        <v>0</v>
      </c>
      <c r="IV107" s="62">
        <v>0</v>
      </c>
      <c r="IW107" s="62">
        <v>0</v>
      </c>
      <c r="IX107" s="62">
        <v>0</v>
      </c>
      <c r="IY107" s="62">
        <v>0</v>
      </c>
      <c r="IZ107" s="62">
        <v>0</v>
      </c>
      <c r="JA107" s="62">
        <v>0</v>
      </c>
      <c r="JB107" s="62">
        <v>0</v>
      </c>
      <c r="JC107" s="62">
        <v>0</v>
      </c>
      <c r="JD107" s="62">
        <v>0</v>
      </c>
      <c r="JE107" s="62">
        <v>0</v>
      </c>
      <c r="JF107" s="62">
        <v>0</v>
      </c>
      <c r="JG107" s="62">
        <v>0</v>
      </c>
      <c r="JH107" s="62">
        <v>0</v>
      </c>
      <c r="JI107" s="62">
        <v>0</v>
      </c>
      <c r="JJ107" s="62">
        <v>0</v>
      </c>
      <c r="JK107" s="62">
        <v>0</v>
      </c>
      <c r="JL107" s="62">
        <v>0</v>
      </c>
      <c r="JM107" s="62">
        <v>0</v>
      </c>
      <c r="JN107" s="62">
        <v>0</v>
      </c>
      <c r="JO107" s="62">
        <v>0</v>
      </c>
      <c r="JP107" s="62">
        <v>0</v>
      </c>
      <c r="JQ107" s="62">
        <v>0</v>
      </c>
      <c r="JR107" s="150"/>
      <c r="JS107" s="167"/>
      <c r="JT107" s="167"/>
    </row>
    <row r="108" spans="1:280">
      <c r="A108" s="60" t="s">
        <v>20</v>
      </c>
      <c r="B108" s="11">
        <v>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s="11">
        <v>0</v>
      </c>
      <c r="BY108" s="11">
        <v>0</v>
      </c>
      <c r="BZ108" s="11">
        <v>0</v>
      </c>
      <c r="CA108" s="11">
        <v>0</v>
      </c>
      <c r="CB108" s="11">
        <v>0</v>
      </c>
      <c r="CC108" s="11">
        <v>0</v>
      </c>
      <c r="CD108" s="11">
        <v>0</v>
      </c>
      <c r="CE108" s="11">
        <v>0</v>
      </c>
      <c r="CF108" s="11">
        <v>0</v>
      </c>
      <c r="CG108" s="11">
        <v>0</v>
      </c>
      <c r="CH108" s="11">
        <v>0</v>
      </c>
      <c r="CI108" s="11">
        <v>0</v>
      </c>
      <c r="CJ108" s="11">
        <v>0</v>
      </c>
      <c r="CK108" s="11">
        <v>0</v>
      </c>
      <c r="CL108" s="11">
        <v>0</v>
      </c>
      <c r="CM108" s="11">
        <v>0</v>
      </c>
      <c r="CN108" s="11">
        <v>0</v>
      </c>
      <c r="CO108" s="11">
        <v>0</v>
      </c>
      <c r="CP108" s="11">
        <v>0</v>
      </c>
      <c r="CQ108" s="11">
        <v>0</v>
      </c>
      <c r="CR108" s="11">
        <v>0</v>
      </c>
      <c r="CS108" s="11">
        <v>0</v>
      </c>
      <c r="CT108" s="11">
        <v>0</v>
      </c>
      <c r="CU108" s="11">
        <v>0</v>
      </c>
      <c r="CV108" s="11">
        <v>0</v>
      </c>
      <c r="CW108" s="11">
        <v>0</v>
      </c>
      <c r="CX108" s="11">
        <v>0</v>
      </c>
      <c r="CY108" s="11">
        <v>0</v>
      </c>
      <c r="CZ108" s="11">
        <v>0</v>
      </c>
      <c r="DA108" s="11">
        <v>0</v>
      </c>
      <c r="DB108" s="11">
        <v>0</v>
      </c>
      <c r="DC108" s="11">
        <v>0</v>
      </c>
      <c r="DD108" s="11">
        <v>0</v>
      </c>
      <c r="DE108" s="11">
        <v>0</v>
      </c>
      <c r="DF108" s="11">
        <v>0</v>
      </c>
      <c r="DG108" s="11">
        <v>0</v>
      </c>
      <c r="DH108" s="11">
        <v>0</v>
      </c>
      <c r="DI108" s="11">
        <v>0</v>
      </c>
      <c r="DJ108" s="11">
        <v>0</v>
      </c>
      <c r="DK108" s="11">
        <v>0</v>
      </c>
      <c r="DL108" s="11">
        <v>0</v>
      </c>
      <c r="DM108" s="11">
        <v>0</v>
      </c>
      <c r="DN108" s="11">
        <v>0</v>
      </c>
      <c r="DO108" s="11">
        <v>0</v>
      </c>
      <c r="DP108" s="11">
        <v>0</v>
      </c>
      <c r="DQ108" s="11">
        <v>0</v>
      </c>
      <c r="DR108" s="11">
        <v>0</v>
      </c>
      <c r="DS108" s="11">
        <v>0</v>
      </c>
      <c r="DT108" s="11">
        <v>0</v>
      </c>
      <c r="DU108" s="11">
        <v>0</v>
      </c>
      <c r="DV108" s="11">
        <v>0</v>
      </c>
      <c r="DW108" s="11">
        <v>0</v>
      </c>
      <c r="DX108" s="11">
        <v>0</v>
      </c>
      <c r="DY108" s="11">
        <v>0</v>
      </c>
      <c r="DZ108" s="11">
        <v>0</v>
      </c>
      <c r="EA108" s="11">
        <v>0</v>
      </c>
      <c r="EB108" s="11">
        <v>0</v>
      </c>
      <c r="EC108" s="11">
        <v>0</v>
      </c>
      <c r="ED108" s="11">
        <v>0</v>
      </c>
      <c r="EE108" s="11">
        <v>0</v>
      </c>
      <c r="EF108" s="11">
        <v>0</v>
      </c>
      <c r="EG108" s="11">
        <v>0</v>
      </c>
      <c r="EH108" s="11">
        <v>0</v>
      </c>
      <c r="EI108" s="11">
        <v>0</v>
      </c>
      <c r="EJ108" s="11">
        <v>0</v>
      </c>
      <c r="EK108" s="11">
        <v>0</v>
      </c>
      <c r="EL108" s="11">
        <v>0</v>
      </c>
      <c r="EM108" s="11">
        <v>0</v>
      </c>
      <c r="EN108" s="11">
        <v>0</v>
      </c>
      <c r="EO108" s="11">
        <v>0</v>
      </c>
      <c r="EP108" s="11">
        <v>0</v>
      </c>
      <c r="EQ108" s="11">
        <v>0</v>
      </c>
      <c r="ER108" s="11">
        <v>0</v>
      </c>
      <c r="ES108" s="11">
        <v>0</v>
      </c>
      <c r="ET108" s="11">
        <v>0</v>
      </c>
      <c r="EU108" s="11">
        <v>0</v>
      </c>
      <c r="EV108" s="11">
        <v>0</v>
      </c>
      <c r="EW108" s="11">
        <v>0</v>
      </c>
      <c r="EX108" s="11">
        <v>0</v>
      </c>
      <c r="EY108" s="11">
        <v>0</v>
      </c>
      <c r="EZ108" s="11">
        <v>0</v>
      </c>
      <c r="FA108" s="11">
        <v>0</v>
      </c>
      <c r="FB108" s="11">
        <v>0</v>
      </c>
      <c r="FC108" s="11">
        <v>0</v>
      </c>
      <c r="FD108" s="11">
        <v>0</v>
      </c>
      <c r="FE108" s="11">
        <v>0</v>
      </c>
      <c r="FF108" s="11">
        <v>0</v>
      </c>
      <c r="FG108" s="11">
        <v>0</v>
      </c>
      <c r="FH108" s="11">
        <v>0</v>
      </c>
      <c r="FI108" s="11">
        <v>0</v>
      </c>
      <c r="FJ108" s="11">
        <v>0</v>
      </c>
      <c r="FK108" s="11">
        <v>0</v>
      </c>
      <c r="FL108" s="11">
        <v>0</v>
      </c>
      <c r="FM108" s="11">
        <v>0</v>
      </c>
      <c r="FN108" s="11">
        <v>0</v>
      </c>
      <c r="FO108" s="11">
        <v>0</v>
      </c>
      <c r="FP108" s="11">
        <v>0</v>
      </c>
      <c r="FQ108" s="11">
        <v>0</v>
      </c>
      <c r="FR108" s="11">
        <v>0</v>
      </c>
      <c r="FS108" s="11">
        <v>0</v>
      </c>
      <c r="FT108" s="11">
        <v>0</v>
      </c>
      <c r="FU108" s="11">
        <v>0</v>
      </c>
      <c r="FV108" s="11">
        <v>0</v>
      </c>
      <c r="FW108" s="11">
        <v>0</v>
      </c>
      <c r="FX108" s="11">
        <v>0</v>
      </c>
      <c r="FY108" s="11">
        <v>0</v>
      </c>
      <c r="FZ108" s="11">
        <v>0</v>
      </c>
      <c r="GA108" s="11">
        <v>0</v>
      </c>
      <c r="GB108" s="11">
        <v>0</v>
      </c>
      <c r="GC108" s="11">
        <v>0</v>
      </c>
      <c r="GD108" s="11">
        <v>0</v>
      </c>
      <c r="GE108" s="11">
        <v>0</v>
      </c>
      <c r="GF108" s="11">
        <v>0</v>
      </c>
      <c r="GG108" s="11">
        <v>0</v>
      </c>
      <c r="GH108" s="11">
        <v>0</v>
      </c>
      <c r="GI108" s="11">
        <v>0</v>
      </c>
      <c r="GJ108" s="11">
        <v>0</v>
      </c>
      <c r="GK108" s="11">
        <v>0</v>
      </c>
      <c r="GL108" s="11">
        <v>0</v>
      </c>
      <c r="GM108" s="11">
        <v>0</v>
      </c>
      <c r="GN108" s="11">
        <v>0</v>
      </c>
      <c r="GO108" s="11">
        <v>0</v>
      </c>
      <c r="GP108" s="11">
        <v>0</v>
      </c>
      <c r="GQ108" s="11">
        <v>0</v>
      </c>
      <c r="GR108" s="11">
        <v>0</v>
      </c>
      <c r="GS108" s="11">
        <v>0</v>
      </c>
      <c r="GT108" s="11">
        <v>0</v>
      </c>
      <c r="GU108" s="11">
        <v>0</v>
      </c>
      <c r="GV108" s="11">
        <v>0</v>
      </c>
      <c r="GW108" s="11">
        <v>0</v>
      </c>
      <c r="GX108" s="11">
        <v>0</v>
      </c>
      <c r="GY108" s="11">
        <v>0</v>
      </c>
      <c r="GZ108" s="11">
        <v>0</v>
      </c>
      <c r="HA108" s="11">
        <v>0</v>
      </c>
      <c r="HB108" s="11">
        <v>0</v>
      </c>
      <c r="HC108" s="11">
        <v>0</v>
      </c>
      <c r="HD108" s="11">
        <v>0</v>
      </c>
      <c r="HE108" s="11">
        <v>0</v>
      </c>
      <c r="HF108" s="11">
        <v>0</v>
      </c>
      <c r="HG108" s="11">
        <v>0</v>
      </c>
      <c r="HH108" s="11">
        <v>0</v>
      </c>
      <c r="HI108" s="11">
        <v>0</v>
      </c>
      <c r="HJ108" s="11">
        <v>0</v>
      </c>
      <c r="HK108" s="11">
        <v>0</v>
      </c>
      <c r="HL108" s="11">
        <v>0</v>
      </c>
      <c r="HM108" s="11">
        <v>0</v>
      </c>
      <c r="HN108" s="11">
        <v>0</v>
      </c>
      <c r="HO108" s="11">
        <v>0</v>
      </c>
      <c r="HP108" s="11">
        <v>0</v>
      </c>
      <c r="HQ108" s="11">
        <v>0</v>
      </c>
      <c r="HR108" s="11">
        <v>0</v>
      </c>
      <c r="HS108" s="11">
        <v>0</v>
      </c>
      <c r="HT108" s="11">
        <v>0</v>
      </c>
      <c r="HU108" s="11">
        <v>0</v>
      </c>
      <c r="HV108" s="11">
        <v>0</v>
      </c>
      <c r="HW108" s="11">
        <v>0</v>
      </c>
      <c r="HX108" s="11">
        <v>0</v>
      </c>
      <c r="HY108" s="11">
        <v>0</v>
      </c>
      <c r="HZ108" s="11">
        <v>0</v>
      </c>
      <c r="IA108" s="11">
        <v>0</v>
      </c>
      <c r="IB108" s="11">
        <v>0</v>
      </c>
      <c r="IC108" s="11">
        <v>0</v>
      </c>
      <c r="ID108" s="11">
        <v>0</v>
      </c>
      <c r="IE108" s="11">
        <v>0</v>
      </c>
      <c r="IF108" s="11">
        <v>0</v>
      </c>
      <c r="IG108" s="11">
        <v>0</v>
      </c>
      <c r="IH108" s="11">
        <v>0</v>
      </c>
      <c r="II108" s="62">
        <f>AVERAGE(CongestionIndex!H110:I110)</f>
        <v>0</v>
      </c>
      <c r="IJ108" s="62">
        <v>0</v>
      </c>
      <c r="IK108" s="141">
        <v>0</v>
      </c>
      <c r="IL108" s="141">
        <v>0</v>
      </c>
      <c r="IM108" s="141">
        <v>0</v>
      </c>
      <c r="IN108" s="141">
        <v>0</v>
      </c>
      <c r="IO108" s="141">
        <v>0</v>
      </c>
      <c r="IP108" s="141">
        <v>0</v>
      </c>
      <c r="IQ108" s="141">
        <v>0</v>
      </c>
      <c r="IR108" s="141">
        <v>0</v>
      </c>
      <c r="IS108" s="141">
        <v>0</v>
      </c>
      <c r="IT108" s="141">
        <v>0</v>
      </c>
      <c r="IU108" s="141">
        <v>0</v>
      </c>
      <c r="IV108" s="141">
        <v>0</v>
      </c>
      <c r="IW108" s="141">
        <v>0</v>
      </c>
      <c r="IX108" s="141">
        <v>0</v>
      </c>
      <c r="IY108" s="141">
        <v>0</v>
      </c>
      <c r="IZ108" s="141">
        <v>0</v>
      </c>
      <c r="JA108" s="141">
        <v>0</v>
      </c>
      <c r="JB108" s="141">
        <v>0</v>
      </c>
      <c r="JC108" s="141">
        <v>0</v>
      </c>
      <c r="JD108" s="141">
        <v>0</v>
      </c>
      <c r="JE108" s="141">
        <v>0</v>
      </c>
      <c r="JF108" s="141">
        <v>0</v>
      </c>
      <c r="JG108" s="141">
        <v>0</v>
      </c>
      <c r="JH108" s="141">
        <v>0</v>
      </c>
      <c r="JI108" s="141">
        <v>0</v>
      </c>
      <c r="JJ108" s="141">
        <v>0</v>
      </c>
      <c r="JK108" s="141">
        <v>0</v>
      </c>
      <c r="JL108" s="141">
        <v>0</v>
      </c>
      <c r="JM108" s="141">
        <v>0</v>
      </c>
      <c r="JN108" s="141">
        <v>0</v>
      </c>
      <c r="JO108" s="141">
        <v>0</v>
      </c>
      <c r="JP108" s="141">
        <v>0</v>
      </c>
      <c r="JQ108" s="141">
        <v>0</v>
      </c>
      <c r="JR108" s="150">
        <f>SUM(GJ108+GJ107)/2</f>
        <v>0</v>
      </c>
      <c r="JS108" s="168"/>
      <c r="JT108" s="168"/>
    </row>
    <row r="109" spans="1:280" s="11" customFormat="1" ht="13.5">
      <c r="A109" s="60"/>
      <c r="IR109" s="346"/>
      <c r="JR109" s="150"/>
      <c r="JS109" s="157"/>
      <c r="JT109" s="157"/>
    </row>
    <row r="110" spans="1:280" s="11" customFormat="1" ht="13.5">
      <c r="A110" s="58" t="s">
        <v>22</v>
      </c>
      <c r="IR110" s="346"/>
      <c r="JR110" s="150"/>
      <c r="JS110" s="157"/>
      <c r="JT110" s="157"/>
    </row>
    <row r="111" spans="1:280" s="62" customFormat="1" ht="13.5">
      <c r="A111" s="60" t="s">
        <v>633</v>
      </c>
      <c r="B111" s="11">
        <v>0</v>
      </c>
      <c r="C111" s="11">
        <v>1</v>
      </c>
      <c r="D111" s="11">
        <v>0.5</v>
      </c>
      <c r="E111" s="11">
        <v>1</v>
      </c>
      <c r="F111" s="11">
        <v>1.5</v>
      </c>
      <c r="G111" s="11">
        <v>1.5</v>
      </c>
      <c r="H111" s="11">
        <v>1</v>
      </c>
      <c r="I111" s="11">
        <v>1.5</v>
      </c>
      <c r="J111" s="11">
        <v>0.5</v>
      </c>
      <c r="K111" s="11">
        <v>0</v>
      </c>
      <c r="L111" s="11">
        <v>1.5</v>
      </c>
      <c r="M111" s="11">
        <v>0.5</v>
      </c>
      <c r="N111" s="11">
        <v>0</v>
      </c>
      <c r="O111" s="11">
        <v>0.5</v>
      </c>
      <c r="P111" s="11">
        <v>0.5</v>
      </c>
      <c r="Q111" s="11">
        <v>0.5</v>
      </c>
      <c r="R111" s="11">
        <v>0.5</v>
      </c>
      <c r="S111" s="11">
        <v>0.5</v>
      </c>
      <c r="T111" s="11">
        <v>0.5</v>
      </c>
      <c r="U111" s="11">
        <v>0.5</v>
      </c>
      <c r="V111" s="11">
        <v>0.5</v>
      </c>
      <c r="W111" s="11">
        <v>0.5</v>
      </c>
      <c r="X111" s="11">
        <v>0</v>
      </c>
      <c r="Y111" s="11">
        <v>0</v>
      </c>
      <c r="Z111" s="11">
        <v>0</v>
      </c>
      <c r="AA111" s="11">
        <v>0</v>
      </c>
      <c r="AB111" s="11">
        <v>0</v>
      </c>
      <c r="AC111" s="11">
        <v>0</v>
      </c>
      <c r="AD111" s="11">
        <v>0</v>
      </c>
      <c r="AE111" s="11">
        <v>0.5</v>
      </c>
      <c r="AF111" s="11">
        <v>1.5</v>
      </c>
      <c r="AG111" s="11">
        <v>0.5</v>
      </c>
      <c r="AH111" s="11">
        <v>0.5</v>
      </c>
      <c r="AI111" s="11">
        <v>0.5</v>
      </c>
      <c r="AJ111" s="11">
        <v>0.5</v>
      </c>
      <c r="AK111" s="11">
        <v>0.5</v>
      </c>
      <c r="AL111" s="11">
        <v>0.5</v>
      </c>
      <c r="AM111" s="11">
        <v>1.5</v>
      </c>
      <c r="AN111" s="11">
        <v>2</v>
      </c>
      <c r="AO111" s="11">
        <v>3</v>
      </c>
      <c r="AP111" s="11">
        <v>3</v>
      </c>
      <c r="AQ111" s="11">
        <v>1</v>
      </c>
      <c r="AR111" s="11">
        <v>3</v>
      </c>
      <c r="AS111" s="11">
        <v>4</v>
      </c>
      <c r="AT111" s="11">
        <v>6.5</v>
      </c>
      <c r="AU111" s="11">
        <v>6.5</v>
      </c>
      <c r="AV111" s="11">
        <v>3</v>
      </c>
      <c r="AW111" s="11">
        <v>3</v>
      </c>
      <c r="AX111" s="11">
        <v>2</v>
      </c>
      <c r="AY111" s="11">
        <v>0.5</v>
      </c>
      <c r="AZ111" s="11">
        <v>0.5</v>
      </c>
      <c r="BA111" s="11">
        <v>0.5</v>
      </c>
      <c r="BB111" s="11">
        <v>0.5</v>
      </c>
      <c r="BC111" s="11">
        <v>1</v>
      </c>
      <c r="BD111" s="11">
        <v>0.5</v>
      </c>
      <c r="BE111" s="11">
        <v>0.5</v>
      </c>
      <c r="BF111" s="11">
        <v>0</v>
      </c>
      <c r="BG111" s="11">
        <v>0</v>
      </c>
      <c r="BH111" s="11">
        <v>1</v>
      </c>
      <c r="BI111" s="11">
        <v>1</v>
      </c>
      <c r="BJ111" s="11">
        <v>1.5</v>
      </c>
      <c r="BK111" s="11">
        <v>1.5</v>
      </c>
      <c r="BL111" s="11">
        <v>0.5</v>
      </c>
      <c r="BM111" s="11">
        <v>0.5</v>
      </c>
      <c r="BN111" s="11">
        <v>0.5</v>
      </c>
      <c r="BO111" s="11">
        <v>0.5</v>
      </c>
      <c r="BP111" s="11">
        <v>0.5</v>
      </c>
      <c r="BQ111" s="11">
        <v>3</v>
      </c>
      <c r="BR111" s="11">
        <v>3</v>
      </c>
      <c r="BS111" s="11">
        <v>4.5</v>
      </c>
      <c r="BT111" s="11">
        <v>4.5</v>
      </c>
      <c r="BU111" s="11">
        <v>4.5</v>
      </c>
      <c r="BV111" s="11">
        <v>4.5</v>
      </c>
      <c r="BW111" s="11">
        <v>4</v>
      </c>
      <c r="BX111" s="11">
        <v>4</v>
      </c>
      <c r="BY111" s="11">
        <v>4</v>
      </c>
      <c r="BZ111" s="11">
        <v>6</v>
      </c>
      <c r="CA111" s="11">
        <v>6</v>
      </c>
      <c r="CB111" s="11">
        <v>6</v>
      </c>
      <c r="CC111" s="11">
        <v>1.5</v>
      </c>
      <c r="CD111" s="11">
        <v>1.5</v>
      </c>
      <c r="CE111" s="11">
        <v>0.5</v>
      </c>
      <c r="CF111" s="11">
        <v>0.5</v>
      </c>
      <c r="CG111" s="11">
        <v>0.5</v>
      </c>
      <c r="CH111" s="11">
        <v>0.5</v>
      </c>
      <c r="CI111" s="11">
        <v>0.5</v>
      </c>
      <c r="CJ111" s="11">
        <v>0.5</v>
      </c>
      <c r="CK111" s="11">
        <v>0.5</v>
      </c>
      <c r="CL111" s="11">
        <v>0.5</v>
      </c>
      <c r="CM111" s="11">
        <v>1.5</v>
      </c>
      <c r="CN111" s="11">
        <v>1.5</v>
      </c>
      <c r="CO111" s="11">
        <v>0</v>
      </c>
      <c r="CP111" s="11">
        <v>0</v>
      </c>
      <c r="CQ111" s="11">
        <v>1.5</v>
      </c>
      <c r="CR111" s="11">
        <v>4.5</v>
      </c>
      <c r="CS111" s="11">
        <v>2</v>
      </c>
      <c r="CT111" s="11">
        <v>1</v>
      </c>
      <c r="CU111" s="11">
        <v>6.5</v>
      </c>
      <c r="CV111" s="11">
        <v>3</v>
      </c>
      <c r="CW111" s="11">
        <v>3</v>
      </c>
      <c r="CX111" s="11">
        <v>5</v>
      </c>
      <c r="CY111" s="11">
        <v>3</v>
      </c>
      <c r="CZ111" s="11">
        <v>3</v>
      </c>
      <c r="DA111" s="11">
        <v>3</v>
      </c>
      <c r="DB111" s="11">
        <v>3</v>
      </c>
      <c r="DC111" s="11">
        <v>2</v>
      </c>
      <c r="DD111" s="11">
        <v>2</v>
      </c>
      <c r="DE111" s="11">
        <v>6.5</v>
      </c>
      <c r="DF111" s="11">
        <v>3</v>
      </c>
      <c r="DG111" s="11">
        <v>2.5</v>
      </c>
      <c r="DH111" s="11">
        <v>2.5</v>
      </c>
      <c r="DI111" s="11">
        <v>1.5</v>
      </c>
      <c r="DJ111" s="11">
        <v>1.5</v>
      </c>
      <c r="DK111" s="11">
        <v>4.5</v>
      </c>
      <c r="DL111" s="11">
        <v>3</v>
      </c>
      <c r="DM111" s="11">
        <v>1.5</v>
      </c>
      <c r="DN111" s="11">
        <v>0.5</v>
      </c>
      <c r="DO111" s="11">
        <v>2</v>
      </c>
      <c r="DP111" s="11">
        <v>3</v>
      </c>
      <c r="DQ111" s="11">
        <v>1.5</v>
      </c>
      <c r="DR111" s="11">
        <v>1.5</v>
      </c>
      <c r="DS111" s="11">
        <v>4</v>
      </c>
      <c r="DT111" s="11">
        <v>1.5</v>
      </c>
      <c r="DU111" s="11">
        <v>1.5</v>
      </c>
      <c r="DV111" s="11">
        <v>1.5</v>
      </c>
      <c r="DW111" s="11">
        <v>2.5</v>
      </c>
      <c r="DX111" s="11">
        <v>2.5</v>
      </c>
      <c r="DY111" s="11">
        <v>1</v>
      </c>
      <c r="DZ111" s="11">
        <v>0.5</v>
      </c>
      <c r="EA111" s="11">
        <v>1.5</v>
      </c>
      <c r="EB111" s="11">
        <v>2</v>
      </c>
      <c r="EC111" s="11">
        <v>3</v>
      </c>
      <c r="ED111" s="11">
        <v>2</v>
      </c>
      <c r="EE111" s="11">
        <v>2</v>
      </c>
      <c r="EF111" s="11">
        <v>2.5</v>
      </c>
      <c r="EG111" s="11">
        <v>3</v>
      </c>
      <c r="EH111" s="11">
        <v>5</v>
      </c>
      <c r="EI111" s="11">
        <v>5.5</v>
      </c>
      <c r="EJ111" s="11">
        <v>3.5</v>
      </c>
      <c r="EK111" s="11">
        <v>3</v>
      </c>
      <c r="EL111" s="11">
        <v>0.5</v>
      </c>
      <c r="EM111" s="11">
        <v>0.5</v>
      </c>
      <c r="EN111" s="11">
        <v>1.5</v>
      </c>
      <c r="EO111" s="11">
        <v>3</v>
      </c>
      <c r="EP111" s="11">
        <v>3</v>
      </c>
      <c r="EQ111" s="11">
        <v>2.5</v>
      </c>
      <c r="ER111" s="11">
        <v>2.5</v>
      </c>
      <c r="ES111" s="11">
        <v>3</v>
      </c>
      <c r="ET111" s="11">
        <v>5.5</v>
      </c>
      <c r="EU111" s="11">
        <v>4</v>
      </c>
      <c r="EV111" s="11">
        <v>2.5</v>
      </c>
      <c r="EW111" s="11">
        <v>0.5</v>
      </c>
      <c r="EX111" s="11">
        <v>0.5</v>
      </c>
      <c r="EY111" s="11">
        <v>0.5</v>
      </c>
      <c r="EZ111" s="11">
        <v>1.5</v>
      </c>
      <c r="FA111" s="11">
        <v>1.5</v>
      </c>
      <c r="FB111" s="11">
        <v>2.5</v>
      </c>
      <c r="FC111" s="11">
        <v>1.5</v>
      </c>
      <c r="FD111" s="11">
        <v>1</v>
      </c>
      <c r="FE111" s="11">
        <v>1.5</v>
      </c>
      <c r="FF111" s="11">
        <v>2.5</v>
      </c>
      <c r="FG111" s="11">
        <v>1</v>
      </c>
      <c r="FH111" s="11">
        <v>0.5</v>
      </c>
      <c r="FI111" s="11">
        <v>0.5</v>
      </c>
      <c r="FJ111" s="11">
        <v>1.5</v>
      </c>
      <c r="FK111" s="11">
        <v>1.5</v>
      </c>
      <c r="FL111" s="11">
        <v>1.5</v>
      </c>
      <c r="FM111" s="11">
        <v>8</v>
      </c>
      <c r="FN111" s="11">
        <v>8</v>
      </c>
      <c r="FO111" s="11">
        <v>8</v>
      </c>
      <c r="FP111" s="11">
        <v>12</v>
      </c>
      <c r="FQ111" s="11">
        <v>12</v>
      </c>
      <c r="FR111" s="11">
        <v>5.5</v>
      </c>
      <c r="FS111" s="11">
        <v>3.5</v>
      </c>
      <c r="FT111" s="11">
        <v>2.5</v>
      </c>
      <c r="FU111" s="11">
        <v>1.5</v>
      </c>
      <c r="FV111" s="11">
        <v>4</v>
      </c>
      <c r="FW111" s="11">
        <v>5</v>
      </c>
      <c r="FX111" s="11">
        <v>2.5</v>
      </c>
      <c r="FY111" s="11">
        <v>2.5</v>
      </c>
      <c r="FZ111" s="11">
        <v>2</v>
      </c>
      <c r="GA111" s="11">
        <v>1.5</v>
      </c>
      <c r="GB111" s="11">
        <v>1.5</v>
      </c>
      <c r="GC111" s="11">
        <v>1.5</v>
      </c>
      <c r="GD111" s="11">
        <v>2.5</v>
      </c>
      <c r="GE111" s="11">
        <v>2.5</v>
      </c>
      <c r="GF111" s="11">
        <v>1</v>
      </c>
      <c r="GG111" s="11">
        <v>0.5</v>
      </c>
      <c r="GH111" s="11">
        <v>0.5</v>
      </c>
      <c r="GI111" s="11">
        <v>1.5</v>
      </c>
      <c r="GJ111" s="11">
        <v>1.5</v>
      </c>
      <c r="GK111" s="11">
        <v>1.5</v>
      </c>
      <c r="GL111" s="11">
        <v>1.5</v>
      </c>
      <c r="GM111" s="11">
        <v>3</v>
      </c>
      <c r="GN111" s="11">
        <v>2.5</v>
      </c>
      <c r="GO111" s="11">
        <v>1</v>
      </c>
      <c r="GP111" s="11">
        <v>2.5</v>
      </c>
      <c r="GQ111" s="11">
        <v>2.5</v>
      </c>
      <c r="GR111" s="11">
        <v>1.5</v>
      </c>
      <c r="GS111" s="11">
        <v>2.5</v>
      </c>
      <c r="GT111" s="11">
        <v>1</v>
      </c>
      <c r="GU111" s="11">
        <v>1</v>
      </c>
      <c r="GV111" s="11">
        <v>2.5</v>
      </c>
      <c r="GW111" s="11">
        <v>4</v>
      </c>
      <c r="GX111" s="11">
        <v>4</v>
      </c>
      <c r="GY111" s="11">
        <v>4</v>
      </c>
      <c r="GZ111" s="11">
        <v>1.5</v>
      </c>
      <c r="HA111" s="11">
        <v>2.5</v>
      </c>
      <c r="HB111" s="11">
        <v>1</v>
      </c>
      <c r="HC111" s="11">
        <v>2.5</v>
      </c>
      <c r="HD111" s="11">
        <v>3.5</v>
      </c>
      <c r="HE111" s="11">
        <v>5</v>
      </c>
      <c r="HF111" s="11">
        <v>8.5</v>
      </c>
      <c r="HG111" s="11">
        <v>6.5</v>
      </c>
      <c r="HH111" s="11">
        <v>3.5</v>
      </c>
      <c r="HI111" s="11">
        <v>2.5</v>
      </c>
      <c r="HJ111" s="11">
        <v>2.5</v>
      </c>
      <c r="HK111" s="11">
        <v>1.5</v>
      </c>
      <c r="HL111" s="11">
        <v>2.5</v>
      </c>
      <c r="HM111" s="11">
        <v>4</v>
      </c>
      <c r="HN111" s="11">
        <v>5.5</v>
      </c>
      <c r="HO111" s="11">
        <v>5.5</v>
      </c>
      <c r="HP111" s="11">
        <v>4</v>
      </c>
      <c r="HQ111" s="11">
        <v>1.5</v>
      </c>
      <c r="HR111" s="11">
        <v>1.5</v>
      </c>
      <c r="HS111" s="11">
        <v>1.5</v>
      </c>
      <c r="HT111" s="11">
        <v>1.5</v>
      </c>
      <c r="HU111" s="11">
        <v>1.5</v>
      </c>
      <c r="HV111" s="11">
        <v>2.5</v>
      </c>
      <c r="HW111" s="11">
        <v>3.5</v>
      </c>
      <c r="HX111" s="11">
        <v>3.5</v>
      </c>
      <c r="HY111" s="11">
        <v>2.5</v>
      </c>
      <c r="HZ111" s="11">
        <v>4</v>
      </c>
      <c r="IA111" s="11">
        <v>4.5</v>
      </c>
      <c r="IB111" s="11">
        <v>7</v>
      </c>
      <c r="IC111" s="11">
        <v>1.5</v>
      </c>
      <c r="ID111" s="11">
        <v>3.5</v>
      </c>
      <c r="IE111" s="11">
        <v>3.5</v>
      </c>
      <c r="IF111" s="11">
        <v>1</v>
      </c>
      <c r="IG111" s="62">
        <v>5</v>
      </c>
      <c r="IH111" s="11">
        <v>2</v>
      </c>
      <c r="II111" s="79">
        <v>1.5</v>
      </c>
      <c r="IJ111" s="62">
        <v>2</v>
      </c>
      <c r="IK111" s="62">
        <v>3</v>
      </c>
      <c r="IL111" s="62">
        <v>2.5</v>
      </c>
      <c r="IM111" s="62">
        <v>2</v>
      </c>
      <c r="IN111" s="62">
        <v>1.5</v>
      </c>
      <c r="IO111" s="62">
        <v>1</v>
      </c>
      <c r="IP111" s="62">
        <v>1</v>
      </c>
      <c r="IQ111" s="62">
        <v>1</v>
      </c>
      <c r="IR111" s="353">
        <f>AVERAGE([1]CongestionIndex!$H$113:$I$113)</f>
        <v>1.5</v>
      </c>
      <c r="IS111" s="62">
        <v>3.5</v>
      </c>
      <c r="IT111" s="62">
        <v>4</v>
      </c>
      <c r="IU111" s="62">
        <v>4</v>
      </c>
      <c r="IV111" s="62">
        <v>4</v>
      </c>
      <c r="IW111" s="62">
        <v>4</v>
      </c>
      <c r="IX111" s="62">
        <v>3.5</v>
      </c>
      <c r="IY111" s="62">
        <v>3.5</v>
      </c>
      <c r="IZ111" s="62">
        <v>4</v>
      </c>
      <c r="JA111" s="62">
        <v>5</v>
      </c>
      <c r="JB111" s="62">
        <v>5</v>
      </c>
      <c r="JC111" s="62">
        <v>5</v>
      </c>
      <c r="JD111" s="62">
        <v>2.5</v>
      </c>
      <c r="JE111" s="62">
        <v>2.5</v>
      </c>
      <c r="JF111" s="62">
        <v>2.5</v>
      </c>
      <c r="JG111" s="62">
        <v>2.5</v>
      </c>
      <c r="JH111" s="62">
        <v>2</v>
      </c>
      <c r="JI111" s="62">
        <v>2</v>
      </c>
      <c r="JJ111" s="62">
        <v>2.5</v>
      </c>
      <c r="JK111" s="62">
        <v>2.5</v>
      </c>
      <c r="JL111" s="62">
        <v>2.5</v>
      </c>
      <c r="JM111" s="62">
        <v>3</v>
      </c>
      <c r="JN111" s="62">
        <v>3</v>
      </c>
      <c r="JO111" s="62">
        <v>3.5</v>
      </c>
      <c r="JP111" s="62">
        <v>2</v>
      </c>
      <c r="JQ111" s="62">
        <f>AVERAGE(CongestionIndex!$H$113:$I$113)</f>
        <v>4</v>
      </c>
      <c r="JR111" s="150"/>
      <c r="JS111" s="167"/>
      <c r="JT111" s="167"/>
    </row>
    <row r="112" spans="1:280">
      <c r="A112" s="60" t="s">
        <v>634</v>
      </c>
      <c r="B112" s="11">
        <v>15</v>
      </c>
      <c r="C112" s="11">
        <v>11.5</v>
      </c>
      <c r="D112" s="11">
        <v>2.5</v>
      </c>
      <c r="E112" s="11">
        <v>0</v>
      </c>
      <c r="F112" s="11">
        <v>0.5</v>
      </c>
      <c r="G112" s="11">
        <v>0</v>
      </c>
      <c r="H112" s="11">
        <v>0</v>
      </c>
      <c r="I112" s="11">
        <v>0</v>
      </c>
      <c r="J112" s="11">
        <v>0</v>
      </c>
      <c r="K112" s="11">
        <v>0</v>
      </c>
      <c r="L112" s="11">
        <v>0</v>
      </c>
      <c r="M112" s="11">
        <v>0</v>
      </c>
      <c r="N112" s="11">
        <v>0</v>
      </c>
      <c r="O112" s="11">
        <v>0</v>
      </c>
      <c r="P112" s="11">
        <v>0</v>
      </c>
      <c r="Q112" s="11">
        <v>0</v>
      </c>
      <c r="R112" s="11">
        <v>0</v>
      </c>
      <c r="S112" s="11">
        <v>0</v>
      </c>
      <c r="T112" s="11">
        <v>0</v>
      </c>
      <c r="U112" s="11">
        <v>0</v>
      </c>
      <c r="V112" s="11">
        <v>0</v>
      </c>
      <c r="W112" s="11">
        <v>0</v>
      </c>
      <c r="X112" s="11">
        <v>0</v>
      </c>
      <c r="Y112" s="11">
        <v>0</v>
      </c>
      <c r="Z112" s="11">
        <v>0</v>
      </c>
      <c r="AA112" s="11">
        <v>0</v>
      </c>
      <c r="AB112" s="11">
        <v>0</v>
      </c>
      <c r="AC112" s="11">
        <v>0</v>
      </c>
      <c r="AD112" s="11">
        <v>0</v>
      </c>
      <c r="AE112" s="11">
        <v>0</v>
      </c>
      <c r="AF112" s="11">
        <v>0</v>
      </c>
      <c r="AG112" s="11">
        <v>0</v>
      </c>
      <c r="AH112" s="11">
        <v>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s="11">
        <v>0</v>
      </c>
      <c r="BY112" s="11">
        <v>0</v>
      </c>
      <c r="BZ112" s="11">
        <v>0</v>
      </c>
      <c r="CA112" s="11">
        <v>0</v>
      </c>
      <c r="CB112" s="11">
        <v>0</v>
      </c>
      <c r="CC112" s="11">
        <v>0</v>
      </c>
      <c r="CD112" s="11">
        <v>0</v>
      </c>
      <c r="CE112" s="11">
        <v>0</v>
      </c>
      <c r="CF112" s="11">
        <v>0</v>
      </c>
      <c r="CG112" s="11">
        <v>0</v>
      </c>
      <c r="CH112" s="11">
        <v>0</v>
      </c>
      <c r="CI112" s="11">
        <v>0</v>
      </c>
      <c r="CJ112" s="11">
        <v>0</v>
      </c>
      <c r="CK112" s="11">
        <v>0</v>
      </c>
      <c r="CL112" s="11">
        <v>0</v>
      </c>
      <c r="CM112" s="11">
        <v>0</v>
      </c>
      <c r="CN112" s="11">
        <v>0</v>
      </c>
      <c r="CO112" s="11">
        <v>0</v>
      </c>
      <c r="CP112" s="11">
        <v>0</v>
      </c>
      <c r="CQ112" s="11">
        <v>0</v>
      </c>
      <c r="CR112" s="11">
        <v>0</v>
      </c>
      <c r="CS112" s="11">
        <v>0</v>
      </c>
      <c r="CT112" s="11">
        <v>0</v>
      </c>
      <c r="CU112" s="11">
        <v>0</v>
      </c>
      <c r="CV112" s="11">
        <v>0</v>
      </c>
      <c r="CW112" s="11">
        <v>0</v>
      </c>
      <c r="CX112" s="11">
        <v>0</v>
      </c>
      <c r="CY112" s="11">
        <v>0</v>
      </c>
      <c r="CZ112" s="11">
        <v>0</v>
      </c>
      <c r="DA112" s="11">
        <v>0</v>
      </c>
      <c r="DB112" s="11">
        <v>0</v>
      </c>
      <c r="DC112" s="11">
        <v>0</v>
      </c>
      <c r="DD112" s="11">
        <v>0</v>
      </c>
      <c r="DE112" s="11">
        <v>0</v>
      </c>
      <c r="DF112" s="11">
        <v>0</v>
      </c>
      <c r="DG112" s="11">
        <v>0</v>
      </c>
      <c r="DH112" s="11">
        <v>0</v>
      </c>
      <c r="DI112" s="11">
        <v>0</v>
      </c>
      <c r="DJ112" s="11">
        <v>0</v>
      </c>
      <c r="DK112" s="11">
        <v>0</v>
      </c>
      <c r="DL112" s="11">
        <v>0</v>
      </c>
      <c r="DM112" s="11">
        <v>0</v>
      </c>
      <c r="DN112" s="11">
        <v>0</v>
      </c>
      <c r="DO112" s="11">
        <v>0</v>
      </c>
      <c r="DP112" s="11">
        <v>0</v>
      </c>
      <c r="DQ112" s="11">
        <v>0</v>
      </c>
      <c r="DR112" s="11">
        <v>0</v>
      </c>
      <c r="DS112" s="11">
        <v>0</v>
      </c>
      <c r="DT112" s="11">
        <v>0</v>
      </c>
      <c r="DU112" s="11">
        <v>0</v>
      </c>
      <c r="DV112" s="11">
        <v>0</v>
      </c>
      <c r="DW112" s="11">
        <v>0</v>
      </c>
      <c r="DX112" s="11">
        <v>0</v>
      </c>
      <c r="DY112" s="11">
        <v>0</v>
      </c>
      <c r="DZ112" s="11">
        <v>0</v>
      </c>
      <c r="EA112" s="11">
        <v>0</v>
      </c>
      <c r="EB112" s="11">
        <v>0</v>
      </c>
      <c r="EC112" s="11">
        <v>0</v>
      </c>
      <c r="ED112" s="11">
        <v>0</v>
      </c>
      <c r="EE112" s="11">
        <v>0</v>
      </c>
      <c r="EF112" s="11">
        <v>0</v>
      </c>
      <c r="EG112" s="11">
        <v>0</v>
      </c>
      <c r="EH112" s="11">
        <v>0</v>
      </c>
      <c r="EI112" s="11">
        <v>0</v>
      </c>
      <c r="EJ112" s="11">
        <v>0</v>
      </c>
      <c r="EK112" s="11">
        <v>0</v>
      </c>
      <c r="EL112" s="11">
        <v>0</v>
      </c>
      <c r="EM112" s="11">
        <v>0</v>
      </c>
      <c r="EN112" s="11">
        <v>0</v>
      </c>
      <c r="EO112" s="11">
        <v>0</v>
      </c>
      <c r="EP112" s="11">
        <v>0</v>
      </c>
      <c r="EQ112" s="11">
        <v>0</v>
      </c>
      <c r="ER112" s="11">
        <v>0</v>
      </c>
      <c r="ES112" s="11">
        <v>0</v>
      </c>
      <c r="ET112" s="11">
        <v>0</v>
      </c>
      <c r="EU112" s="11">
        <v>0</v>
      </c>
      <c r="EV112" s="11">
        <v>0</v>
      </c>
      <c r="EW112" s="11">
        <v>0</v>
      </c>
      <c r="EX112" s="11">
        <v>0</v>
      </c>
      <c r="EY112" s="11">
        <v>0</v>
      </c>
      <c r="EZ112" s="11">
        <v>0</v>
      </c>
      <c r="FA112" s="11">
        <v>0</v>
      </c>
      <c r="FB112" s="11">
        <v>0</v>
      </c>
      <c r="FC112" s="11">
        <v>0</v>
      </c>
      <c r="FD112" s="11">
        <v>0</v>
      </c>
      <c r="FE112" s="11">
        <v>0</v>
      </c>
      <c r="FF112" s="11">
        <v>0</v>
      </c>
      <c r="FG112" s="11">
        <v>0</v>
      </c>
      <c r="FH112" s="11">
        <v>0</v>
      </c>
      <c r="FI112" s="11">
        <v>0</v>
      </c>
      <c r="FJ112" s="11">
        <v>0</v>
      </c>
      <c r="FK112" s="11">
        <v>0</v>
      </c>
      <c r="FL112" s="11">
        <v>0</v>
      </c>
      <c r="FM112" s="11">
        <v>0</v>
      </c>
      <c r="FN112" s="11">
        <v>0</v>
      </c>
      <c r="FO112" s="11">
        <v>2.5</v>
      </c>
      <c r="FP112" s="11">
        <v>5</v>
      </c>
      <c r="FQ112" s="11">
        <v>7.5</v>
      </c>
      <c r="FR112" s="11">
        <v>7.5</v>
      </c>
      <c r="FS112" s="11">
        <v>3</v>
      </c>
      <c r="FT112" s="11">
        <v>2</v>
      </c>
      <c r="FU112" s="11">
        <v>1.5</v>
      </c>
      <c r="FV112" s="11">
        <v>6</v>
      </c>
      <c r="FW112" s="11">
        <v>6</v>
      </c>
      <c r="FX112" s="11">
        <v>7</v>
      </c>
      <c r="FY112" s="11">
        <v>7</v>
      </c>
      <c r="FZ112" s="11">
        <v>3</v>
      </c>
      <c r="GA112" s="11">
        <v>4</v>
      </c>
      <c r="GB112" s="11">
        <v>2.5</v>
      </c>
      <c r="GC112" s="11">
        <v>1.5</v>
      </c>
      <c r="GD112" s="11">
        <v>2.5</v>
      </c>
      <c r="GE112" s="11">
        <v>2.5</v>
      </c>
      <c r="GF112" s="11">
        <v>5.5</v>
      </c>
      <c r="GG112" s="11">
        <v>3.5</v>
      </c>
      <c r="GH112" s="11">
        <v>3.5</v>
      </c>
      <c r="GI112" s="11">
        <v>2</v>
      </c>
      <c r="GJ112" s="11">
        <v>4.5</v>
      </c>
      <c r="GK112" s="11">
        <v>4.5</v>
      </c>
      <c r="GL112" s="11">
        <v>5</v>
      </c>
      <c r="GM112" s="11">
        <v>3</v>
      </c>
      <c r="GN112" s="11">
        <v>4</v>
      </c>
      <c r="GO112" s="11">
        <v>4</v>
      </c>
      <c r="GP112" s="11">
        <v>6</v>
      </c>
      <c r="GQ112" s="11">
        <v>6</v>
      </c>
      <c r="GR112" s="11">
        <v>8</v>
      </c>
      <c r="GS112" s="11">
        <v>8</v>
      </c>
      <c r="GT112" s="11">
        <v>10</v>
      </c>
      <c r="GU112" s="11">
        <v>8.5</v>
      </c>
      <c r="GV112" s="11">
        <v>8.5</v>
      </c>
      <c r="GW112" s="11">
        <v>6</v>
      </c>
      <c r="GX112" s="11">
        <v>6</v>
      </c>
      <c r="GY112" s="11">
        <v>6</v>
      </c>
      <c r="GZ112" s="11">
        <v>3</v>
      </c>
      <c r="HA112" s="11">
        <v>3</v>
      </c>
      <c r="HB112" s="11">
        <v>5</v>
      </c>
      <c r="HC112" s="11">
        <v>3.5</v>
      </c>
      <c r="HD112" s="11">
        <v>2</v>
      </c>
      <c r="HE112" s="11">
        <v>5</v>
      </c>
      <c r="HF112" s="11">
        <v>5</v>
      </c>
      <c r="HG112" s="11">
        <v>4.5</v>
      </c>
      <c r="HH112" s="11">
        <v>4.5</v>
      </c>
      <c r="HI112" s="11">
        <v>6</v>
      </c>
      <c r="HJ112" s="11">
        <v>6.5</v>
      </c>
      <c r="HK112" s="11">
        <v>5.5</v>
      </c>
      <c r="HL112" s="11">
        <v>5.5</v>
      </c>
      <c r="HM112" s="11">
        <v>4.5</v>
      </c>
      <c r="HN112" s="11">
        <v>8.5</v>
      </c>
      <c r="HO112" s="11">
        <v>5.5</v>
      </c>
      <c r="HP112" s="11">
        <v>5.5</v>
      </c>
      <c r="HQ112" s="11">
        <v>7.5</v>
      </c>
      <c r="HR112" s="11">
        <v>10.5</v>
      </c>
      <c r="HS112" s="11">
        <v>7.5</v>
      </c>
      <c r="HT112" s="11">
        <v>10.5</v>
      </c>
      <c r="HU112" s="11">
        <v>5.5</v>
      </c>
      <c r="HV112" s="11">
        <v>5.5</v>
      </c>
      <c r="HW112" s="11">
        <v>3.5</v>
      </c>
      <c r="HX112" s="11">
        <v>4.5</v>
      </c>
      <c r="HY112" s="11">
        <v>4.5</v>
      </c>
      <c r="HZ112" s="11">
        <v>2.5</v>
      </c>
      <c r="IA112" s="11">
        <v>3.5</v>
      </c>
      <c r="IB112" s="11">
        <v>2.5</v>
      </c>
      <c r="IC112" s="11">
        <v>1.5</v>
      </c>
      <c r="ID112" s="11">
        <v>2</v>
      </c>
      <c r="IE112" s="11">
        <v>3.5</v>
      </c>
      <c r="IF112" s="11">
        <v>6.5</v>
      </c>
      <c r="IG112" s="11">
        <v>6.5</v>
      </c>
      <c r="IH112" s="151">
        <v>8.5</v>
      </c>
      <c r="II112" s="266">
        <v>7</v>
      </c>
      <c r="IJ112" s="62">
        <v>8</v>
      </c>
      <c r="IK112" s="62">
        <v>6.5</v>
      </c>
      <c r="IL112" s="62">
        <v>8.5</v>
      </c>
      <c r="IM112" s="62">
        <v>6.5</v>
      </c>
      <c r="IN112" s="62">
        <v>7.5</v>
      </c>
      <c r="IO112" s="62">
        <v>7.5</v>
      </c>
      <c r="IP112" s="62">
        <v>7.5</v>
      </c>
      <c r="IQ112" s="62">
        <v>7.5</v>
      </c>
      <c r="IR112" s="353">
        <f>AVERAGE([1]CongestionIndex!$H$114:$I$114)</f>
        <v>7.5</v>
      </c>
      <c r="IS112" s="62">
        <v>4.5</v>
      </c>
      <c r="IT112" s="62">
        <v>0</v>
      </c>
      <c r="IU112" s="62">
        <v>0</v>
      </c>
      <c r="IV112" s="62">
        <v>4.5</v>
      </c>
      <c r="IW112" s="62">
        <v>4.5</v>
      </c>
      <c r="IX112" s="62">
        <v>4.5</v>
      </c>
      <c r="IY112" s="62">
        <v>4.5</v>
      </c>
      <c r="IZ112" s="62">
        <v>4.5</v>
      </c>
      <c r="JA112" s="62">
        <v>4.5</v>
      </c>
      <c r="JB112" s="62">
        <v>4.5</v>
      </c>
      <c r="JC112" s="62">
        <v>4.5</v>
      </c>
      <c r="JD112" s="62">
        <v>6</v>
      </c>
      <c r="JE112" s="62">
        <v>3.5</v>
      </c>
      <c r="JF112" s="62">
        <v>3.5</v>
      </c>
      <c r="JG112" s="62">
        <v>3.5</v>
      </c>
      <c r="JH112" s="62">
        <v>3.5</v>
      </c>
      <c r="JI112" s="62">
        <v>1.5</v>
      </c>
      <c r="JJ112" s="62">
        <v>1.5</v>
      </c>
      <c r="JK112" s="62">
        <v>2</v>
      </c>
      <c r="JL112" s="62">
        <v>2.5</v>
      </c>
      <c r="JM112" s="62">
        <v>1</v>
      </c>
      <c r="JN112" s="62">
        <v>1</v>
      </c>
      <c r="JO112" s="62">
        <v>1</v>
      </c>
      <c r="JP112" s="62">
        <v>1</v>
      </c>
      <c r="JQ112" s="62">
        <f>AVERAGE(CongestionIndex!$H$114:$I$114)</f>
        <v>1</v>
      </c>
      <c r="JR112" s="150">
        <f>SUM(JQ111:JQ112)/2</f>
        <v>2.5</v>
      </c>
      <c r="JS112" s="61">
        <f>SUM(JP111:JP112)/2</f>
        <v>1.5</v>
      </c>
      <c r="JT112" s="156">
        <f>JR112-JS112</f>
        <v>1</v>
      </c>
    </row>
    <row r="113" spans="1:280" s="11" customFormat="1" ht="13.5">
      <c r="A113" s="60"/>
      <c r="II113" s="267"/>
      <c r="IR113" s="346"/>
      <c r="JR113" s="150"/>
      <c r="JS113" s="157"/>
      <c r="JT113" s="157"/>
    </row>
    <row r="114" spans="1:280" s="73" customFormat="1">
      <c r="A114" s="58" t="s">
        <v>29</v>
      </c>
      <c r="IR114" s="355"/>
      <c r="JR114" s="149"/>
      <c r="JS114" s="169"/>
      <c r="JT114" s="169"/>
    </row>
    <row r="115" spans="1:280" s="61" customFormat="1" ht="13.5">
      <c r="A115" s="64" t="s">
        <v>31</v>
      </c>
      <c r="B115" s="75">
        <v>1</v>
      </c>
      <c r="C115" s="75">
        <v>0</v>
      </c>
      <c r="D115" s="75">
        <v>0</v>
      </c>
      <c r="E115" s="75">
        <v>0</v>
      </c>
      <c r="F115" s="75">
        <v>0</v>
      </c>
      <c r="G115" s="75">
        <v>0</v>
      </c>
      <c r="H115" s="75">
        <v>0</v>
      </c>
      <c r="I115" s="75">
        <v>3</v>
      </c>
      <c r="J115" s="75">
        <v>0</v>
      </c>
      <c r="K115" s="75">
        <v>0</v>
      </c>
      <c r="L115" s="75">
        <v>1</v>
      </c>
      <c r="M115" s="75">
        <v>1</v>
      </c>
      <c r="N115" s="75">
        <v>2.5</v>
      </c>
      <c r="O115" s="75">
        <v>1</v>
      </c>
      <c r="P115" s="75">
        <v>3.5</v>
      </c>
      <c r="Q115" s="75">
        <v>2.5</v>
      </c>
      <c r="R115" s="75">
        <v>1</v>
      </c>
      <c r="S115" s="75">
        <v>1.5</v>
      </c>
      <c r="T115" s="75">
        <v>2.5</v>
      </c>
      <c r="U115" s="75">
        <v>3.5</v>
      </c>
      <c r="V115" s="75">
        <v>1.5</v>
      </c>
      <c r="W115" s="75">
        <v>0.5</v>
      </c>
      <c r="X115" s="75">
        <v>2.5</v>
      </c>
      <c r="Y115" s="75">
        <v>1</v>
      </c>
      <c r="Z115" s="75">
        <v>0.5</v>
      </c>
      <c r="AA115" s="75">
        <v>0.5</v>
      </c>
      <c r="AB115" s="75">
        <v>2.5</v>
      </c>
      <c r="AC115" s="75">
        <v>2.5</v>
      </c>
      <c r="AD115" s="75">
        <v>2.5</v>
      </c>
      <c r="AE115" s="75">
        <v>1.5</v>
      </c>
      <c r="AF115" s="75">
        <v>1.5</v>
      </c>
      <c r="AG115" s="75">
        <v>1</v>
      </c>
      <c r="AH115" s="75">
        <v>1</v>
      </c>
      <c r="AI115" s="75">
        <v>2</v>
      </c>
      <c r="AJ115" s="75">
        <v>7.5</v>
      </c>
      <c r="AK115" s="75">
        <v>0</v>
      </c>
      <c r="AL115" s="75">
        <v>5.5</v>
      </c>
      <c r="AM115" s="75">
        <v>8</v>
      </c>
      <c r="AN115" s="75">
        <v>3.5</v>
      </c>
      <c r="AO115" s="75">
        <v>0</v>
      </c>
      <c r="AP115" s="75">
        <v>6.5</v>
      </c>
      <c r="AQ115" s="75">
        <v>0</v>
      </c>
      <c r="AR115" s="75">
        <v>1.5</v>
      </c>
      <c r="AS115" s="75">
        <v>7.5</v>
      </c>
      <c r="AT115" s="75">
        <v>9.5</v>
      </c>
      <c r="AU115" s="75">
        <v>7.5</v>
      </c>
      <c r="AV115" s="76">
        <v>3.5</v>
      </c>
      <c r="AW115" s="76">
        <v>9.5</v>
      </c>
      <c r="AX115" s="76">
        <v>4.5</v>
      </c>
      <c r="AY115" s="76">
        <v>4.5</v>
      </c>
      <c r="AZ115" s="76">
        <v>0</v>
      </c>
      <c r="BA115" s="76">
        <v>6</v>
      </c>
      <c r="BB115" s="76">
        <v>6</v>
      </c>
      <c r="BC115" s="76">
        <v>5.5</v>
      </c>
      <c r="BD115" s="76">
        <v>9</v>
      </c>
      <c r="BE115" s="76">
        <v>10</v>
      </c>
      <c r="BF115" s="76">
        <v>8.5</v>
      </c>
      <c r="BG115" s="76">
        <v>14.5</v>
      </c>
      <c r="BH115" s="76">
        <v>10.5</v>
      </c>
      <c r="BI115" s="76">
        <v>9</v>
      </c>
      <c r="BJ115" s="76">
        <v>0</v>
      </c>
      <c r="BK115" s="76">
        <v>3.5</v>
      </c>
      <c r="BL115" s="76">
        <v>0</v>
      </c>
      <c r="BM115" s="76">
        <v>0</v>
      </c>
      <c r="BN115" s="76">
        <v>3.5</v>
      </c>
      <c r="BO115" s="76">
        <v>1.5</v>
      </c>
      <c r="BP115" s="76">
        <v>0.5</v>
      </c>
      <c r="BQ115" s="76">
        <v>9</v>
      </c>
      <c r="BR115" s="76">
        <v>9</v>
      </c>
      <c r="BS115" s="76">
        <v>9.5</v>
      </c>
      <c r="BT115" s="76">
        <v>11</v>
      </c>
      <c r="BU115" s="76">
        <v>11.5</v>
      </c>
      <c r="BV115" s="76">
        <v>14</v>
      </c>
      <c r="BW115" s="76">
        <v>8.5</v>
      </c>
      <c r="BX115" s="76">
        <v>11.5</v>
      </c>
      <c r="BY115" s="76">
        <v>12</v>
      </c>
      <c r="BZ115" s="76">
        <v>8.5</v>
      </c>
      <c r="CA115" s="76">
        <v>6.5</v>
      </c>
      <c r="CB115" s="76">
        <v>4</v>
      </c>
      <c r="CC115" s="76">
        <v>11.5</v>
      </c>
      <c r="CD115" s="76">
        <v>8</v>
      </c>
      <c r="CE115" s="76">
        <v>16.5</v>
      </c>
      <c r="CF115" s="76">
        <v>11</v>
      </c>
      <c r="CG115" s="76">
        <v>10</v>
      </c>
      <c r="CH115" s="76">
        <v>6.5</v>
      </c>
      <c r="CI115" s="76">
        <v>6.5</v>
      </c>
      <c r="CJ115" s="76">
        <v>3.5</v>
      </c>
      <c r="CK115" s="76">
        <v>0</v>
      </c>
      <c r="CL115" s="76">
        <v>4.5</v>
      </c>
      <c r="CM115" s="76">
        <v>3</v>
      </c>
      <c r="CN115" s="76">
        <v>1.5</v>
      </c>
      <c r="CO115" s="76">
        <v>5.5</v>
      </c>
      <c r="CP115" s="76">
        <v>4.5</v>
      </c>
      <c r="CQ115" s="76">
        <v>13.5</v>
      </c>
      <c r="CR115" s="76">
        <v>10.5</v>
      </c>
      <c r="CS115" s="76">
        <v>11.5</v>
      </c>
      <c r="CT115" s="76">
        <v>8.5</v>
      </c>
      <c r="CU115" s="76">
        <v>8</v>
      </c>
      <c r="CV115" s="76">
        <v>4</v>
      </c>
      <c r="CW115" s="76">
        <v>6</v>
      </c>
      <c r="CX115" s="76">
        <v>8.5</v>
      </c>
      <c r="CY115" s="76">
        <v>10.5</v>
      </c>
      <c r="CZ115" s="76">
        <v>14.5</v>
      </c>
      <c r="DA115" s="76">
        <v>12</v>
      </c>
      <c r="DB115" s="76">
        <v>13.5</v>
      </c>
      <c r="DC115" s="76">
        <v>6</v>
      </c>
      <c r="DD115" s="76">
        <v>8</v>
      </c>
      <c r="DE115" s="76">
        <v>0</v>
      </c>
      <c r="DF115" s="76">
        <v>5.5</v>
      </c>
      <c r="DG115" s="76">
        <v>0</v>
      </c>
      <c r="DH115" s="76">
        <v>7</v>
      </c>
      <c r="DI115" s="76">
        <v>8.5</v>
      </c>
      <c r="DJ115" s="76">
        <v>9</v>
      </c>
      <c r="DK115" s="76">
        <v>15.5</v>
      </c>
      <c r="DL115" s="76">
        <v>8</v>
      </c>
      <c r="DM115" s="76">
        <v>10</v>
      </c>
      <c r="DN115" s="76">
        <v>12.5</v>
      </c>
      <c r="DO115" s="76">
        <v>9</v>
      </c>
      <c r="DP115" s="76">
        <v>3.5</v>
      </c>
      <c r="DQ115" s="76">
        <v>7.5</v>
      </c>
      <c r="DR115" s="76">
        <v>4.5</v>
      </c>
      <c r="DS115" s="76">
        <v>6</v>
      </c>
      <c r="DT115" s="76">
        <v>7</v>
      </c>
      <c r="DU115" s="76">
        <v>7.5</v>
      </c>
      <c r="DV115" s="76">
        <v>3.5</v>
      </c>
      <c r="DW115" s="76">
        <v>3.5</v>
      </c>
      <c r="DX115" s="76">
        <v>3.5</v>
      </c>
      <c r="DY115" s="76">
        <v>6</v>
      </c>
      <c r="DZ115" s="76">
        <v>10</v>
      </c>
      <c r="EA115" s="76">
        <v>4</v>
      </c>
      <c r="EB115" s="76">
        <v>5</v>
      </c>
      <c r="EC115" s="76">
        <v>4.5</v>
      </c>
      <c r="ED115" s="76">
        <v>4</v>
      </c>
      <c r="EE115" s="76">
        <v>2.5</v>
      </c>
      <c r="EF115" s="76">
        <v>3</v>
      </c>
      <c r="EG115" s="76">
        <v>6</v>
      </c>
      <c r="EH115" s="76">
        <v>7</v>
      </c>
      <c r="EI115" s="76">
        <v>6</v>
      </c>
      <c r="EJ115" s="76">
        <v>8</v>
      </c>
      <c r="EK115" s="76">
        <v>9</v>
      </c>
      <c r="EL115" s="76">
        <v>4</v>
      </c>
      <c r="EM115" s="76">
        <v>4</v>
      </c>
      <c r="EN115" s="76">
        <v>5</v>
      </c>
      <c r="EO115" s="76">
        <v>5</v>
      </c>
      <c r="EP115" s="76">
        <v>3</v>
      </c>
      <c r="EQ115" s="76">
        <v>3</v>
      </c>
      <c r="ER115" s="76">
        <v>4</v>
      </c>
      <c r="ES115" s="76">
        <v>3.5</v>
      </c>
      <c r="ET115" s="76">
        <v>3.5</v>
      </c>
      <c r="EU115" s="76">
        <v>3</v>
      </c>
      <c r="EV115" s="76">
        <v>7.5</v>
      </c>
      <c r="EW115" s="76">
        <v>6</v>
      </c>
      <c r="EX115" s="76">
        <v>6</v>
      </c>
      <c r="EY115" s="76">
        <v>6</v>
      </c>
      <c r="EZ115" s="76">
        <v>5</v>
      </c>
      <c r="FA115" s="76">
        <v>8.5</v>
      </c>
      <c r="FB115" s="76">
        <v>0</v>
      </c>
      <c r="FC115" s="76">
        <v>4</v>
      </c>
      <c r="FD115" s="76">
        <v>4</v>
      </c>
      <c r="FE115" s="76">
        <v>4</v>
      </c>
      <c r="FF115" s="76">
        <v>4.5</v>
      </c>
      <c r="FG115" s="76">
        <v>5</v>
      </c>
      <c r="FH115" s="76">
        <v>5</v>
      </c>
      <c r="FI115" s="76">
        <v>6.5</v>
      </c>
      <c r="FJ115" s="76">
        <v>8</v>
      </c>
      <c r="FK115" s="76">
        <v>1</v>
      </c>
      <c r="FL115" s="76">
        <v>2</v>
      </c>
      <c r="FM115" s="76">
        <v>2.5</v>
      </c>
      <c r="FN115" s="76">
        <v>7.5</v>
      </c>
      <c r="FO115" s="76">
        <v>2.5</v>
      </c>
      <c r="FP115" s="76">
        <v>2.5</v>
      </c>
      <c r="FQ115" s="76">
        <v>9.5</v>
      </c>
      <c r="FR115" s="76">
        <v>7</v>
      </c>
      <c r="FS115" s="76">
        <v>5.5</v>
      </c>
      <c r="FT115" s="76">
        <v>2</v>
      </c>
      <c r="FU115" s="76">
        <v>7.5</v>
      </c>
      <c r="FV115" s="76">
        <v>5</v>
      </c>
      <c r="FW115" s="76">
        <v>9.5</v>
      </c>
      <c r="FX115" s="76">
        <v>13.5</v>
      </c>
      <c r="FY115" s="76">
        <v>15</v>
      </c>
      <c r="FZ115" s="76">
        <v>11.5</v>
      </c>
      <c r="GA115" s="76">
        <v>13</v>
      </c>
      <c r="GB115" s="76">
        <v>9</v>
      </c>
      <c r="GC115" s="76">
        <v>10</v>
      </c>
      <c r="GD115" s="76">
        <v>8.5</v>
      </c>
      <c r="GE115" s="76">
        <v>9.5</v>
      </c>
      <c r="GF115" s="76">
        <v>5.5</v>
      </c>
      <c r="GG115" s="76">
        <v>5</v>
      </c>
      <c r="GH115" s="76">
        <v>4.5</v>
      </c>
      <c r="GI115" s="76">
        <v>8</v>
      </c>
      <c r="GJ115" s="76">
        <v>8</v>
      </c>
      <c r="GK115" s="76">
        <v>9</v>
      </c>
      <c r="GL115" s="76">
        <v>7</v>
      </c>
      <c r="GM115" s="76">
        <v>8</v>
      </c>
      <c r="GN115" s="76">
        <v>7.5</v>
      </c>
      <c r="GO115" s="76">
        <v>9.5</v>
      </c>
      <c r="GP115" s="76">
        <v>7</v>
      </c>
      <c r="GQ115" s="76">
        <v>9</v>
      </c>
      <c r="GR115" s="76">
        <v>6</v>
      </c>
      <c r="GS115" s="76">
        <v>6</v>
      </c>
      <c r="GT115" s="76">
        <v>6</v>
      </c>
      <c r="GU115" s="76">
        <v>4.5</v>
      </c>
      <c r="GV115" s="76">
        <v>4</v>
      </c>
      <c r="GW115" s="76">
        <v>3.5</v>
      </c>
      <c r="GX115" s="76">
        <v>5</v>
      </c>
      <c r="GY115" s="76">
        <v>5</v>
      </c>
      <c r="GZ115" s="76">
        <v>10</v>
      </c>
      <c r="HA115" s="76">
        <v>6</v>
      </c>
      <c r="HB115" s="76">
        <v>7.5</v>
      </c>
      <c r="HC115" s="76">
        <v>8.5</v>
      </c>
      <c r="HD115" s="76">
        <v>8</v>
      </c>
      <c r="HE115" s="76">
        <v>13</v>
      </c>
      <c r="HF115" s="76">
        <v>12</v>
      </c>
      <c r="HG115" s="76">
        <v>1.5</v>
      </c>
      <c r="HH115" s="76">
        <v>8.5</v>
      </c>
      <c r="HI115" s="76">
        <v>7</v>
      </c>
      <c r="HJ115" s="76">
        <v>5</v>
      </c>
      <c r="HK115" s="76">
        <v>5.5</v>
      </c>
      <c r="HL115" s="76">
        <v>8.5</v>
      </c>
      <c r="HM115" s="76">
        <v>5.5</v>
      </c>
      <c r="HN115" s="76">
        <v>4.5</v>
      </c>
      <c r="HO115" s="76">
        <v>6</v>
      </c>
      <c r="HP115" s="76">
        <v>5</v>
      </c>
      <c r="HQ115" s="76">
        <v>10.5</v>
      </c>
      <c r="HR115" s="76">
        <v>8</v>
      </c>
      <c r="HS115" s="76">
        <v>9</v>
      </c>
      <c r="HT115" s="76">
        <v>6.5</v>
      </c>
      <c r="HU115" s="76">
        <v>8</v>
      </c>
      <c r="HV115" s="76">
        <v>1.5</v>
      </c>
      <c r="HW115" s="76">
        <v>3</v>
      </c>
      <c r="HX115" s="76">
        <v>2.5</v>
      </c>
      <c r="HY115" s="76">
        <v>1.5</v>
      </c>
      <c r="HZ115" s="76">
        <v>4</v>
      </c>
      <c r="IA115" s="76">
        <v>10</v>
      </c>
      <c r="IB115" s="76">
        <v>9.5</v>
      </c>
      <c r="IC115" s="76">
        <v>8.5</v>
      </c>
      <c r="ID115" s="76">
        <v>6.5</v>
      </c>
      <c r="IE115" s="76">
        <v>5</v>
      </c>
      <c r="IF115" s="76">
        <v>6.5</v>
      </c>
      <c r="IG115" s="76">
        <v>6.5</v>
      </c>
      <c r="IH115" s="76">
        <v>3</v>
      </c>
      <c r="II115" s="269">
        <v>4</v>
      </c>
      <c r="IJ115" s="61">
        <v>6</v>
      </c>
      <c r="IK115" s="61">
        <v>3.5</v>
      </c>
      <c r="IL115" s="61">
        <v>0</v>
      </c>
      <c r="IM115" s="61">
        <v>0</v>
      </c>
      <c r="IN115" s="61">
        <v>0</v>
      </c>
      <c r="IO115" s="61">
        <v>0</v>
      </c>
      <c r="IP115" s="61">
        <v>0</v>
      </c>
      <c r="IQ115" s="61">
        <v>5.5</v>
      </c>
      <c r="IR115" s="348">
        <f>AVERAGE([1]CongestionIndex!$H$117:$I$117)</f>
        <v>7.5</v>
      </c>
      <c r="IS115" s="61">
        <v>4</v>
      </c>
      <c r="IT115" s="61">
        <v>6</v>
      </c>
      <c r="IU115" s="61">
        <v>4</v>
      </c>
      <c r="IV115" s="61">
        <v>7</v>
      </c>
      <c r="IW115" s="61">
        <v>7</v>
      </c>
      <c r="IX115" s="61">
        <v>2</v>
      </c>
      <c r="IY115" s="61">
        <v>2.5</v>
      </c>
      <c r="IZ115" s="61">
        <v>6</v>
      </c>
      <c r="JA115" s="61">
        <v>3</v>
      </c>
      <c r="JB115" s="61">
        <v>4.5</v>
      </c>
      <c r="JC115" s="61">
        <v>7</v>
      </c>
      <c r="JD115" s="61">
        <v>7.5</v>
      </c>
      <c r="JE115" s="61">
        <v>4.5</v>
      </c>
      <c r="JF115" s="61">
        <v>7</v>
      </c>
      <c r="JG115" s="61">
        <v>2</v>
      </c>
      <c r="JH115" s="61">
        <v>0</v>
      </c>
      <c r="JI115" s="61">
        <v>5</v>
      </c>
      <c r="JJ115" s="61">
        <v>2</v>
      </c>
      <c r="JK115" s="61">
        <v>3</v>
      </c>
      <c r="JL115" s="61">
        <v>5</v>
      </c>
      <c r="JM115" s="61">
        <v>5</v>
      </c>
      <c r="JN115" s="61">
        <v>7</v>
      </c>
      <c r="JO115" s="61">
        <v>7.5</v>
      </c>
      <c r="JP115" s="61">
        <v>6.5</v>
      </c>
      <c r="JQ115" s="61">
        <f>AVERAGE(CongestionIndex!$H$117:$I$117)</f>
        <v>6</v>
      </c>
      <c r="JR115" s="149"/>
      <c r="JS115" s="156"/>
      <c r="JT115" s="156"/>
    </row>
    <row r="116" spans="1:280">
      <c r="A116" s="64" t="s">
        <v>635</v>
      </c>
      <c r="B116" s="75">
        <v>0</v>
      </c>
      <c r="C116" s="75">
        <v>0</v>
      </c>
      <c r="D116" s="75">
        <v>0</v>
      </c>
      <c r="E116" s="75">
        <v>0</v>
      </c>
      <c r="F116" s="75">
        <v>0</v>
      </c>
      <c r="G116" s="75">
        <v>0</v>
      </c>
      <c r="H116" s="75">
        <v>0</v>
      </c>
      <c r="I116" s="75">
        <v>0</v>
      </c>
      <c r="J116" s="75">
        <v>0.5</v>
      </c>
      <c r="K116" s="75">
        <v>0</v>
      </c>
      <c r="L116" s="75">
        <v>0</v>
      </c>
      <c r="M116" s="75">
        <v>0</v>
      </c>
      <c r="N116" s="75">
        <v>0</v>
      </c>
      <c r="O116" s="75">
        <v>1</v>
      </c>
      <c r="P116" s="75">
        <v>1.5</v>
      </c>
      <c r="Q116" s="75">
        <v>1</v>
      </c>
      <c r="R116" s="75">
        <v>1</v>
      </c>
      <c r="S116" s="75">
        <v>2.5</v>
      </c>
      <c r="T116" s="75">
        <v>1</v>
      </c>
      <c r="U116" s="75">
        <v>1</v>
      </c>
      <c r="V116" s="75">
        <v>2.5</v>
      </c>
      <c r="W116" s="75">
        <v>0.5</v>
      </c>
      <c r="X116" s="75">
        <v>4.5</v>
      </c>
      <c r="Y116" s="75">
        <v>3.5</v>
      </c>
      <c r="Z116" s="75">
        <v>1.5</v>
      </c>
      <c r="AA116" s="75">
        <v>1</v>
      </c>
      <c r="AB116" s="75">
        <v>2.5</v>
      </c>
      <c r="AC116" s="75">
        <v>1</v>
      </c>
      <c r="AD116" s="75">
        <v>1</v>
      </c>
      <c r="AE116" s="75">
        <v>1.5</v>
      </c>
      <c r="AF116" s="75">
        <v>1.5</v>
      </c>
      <c r="AG116" s="75">
        <v>0.5</v>
      </c>
      <c r="AH116" s="75">
        <v>1.5</v>
      </c>
      <c r="AI116" s="75">
        <v>1.5</v>
      </c>
      <c r="AJ116" s="75">
        <v>5</v>
      </c>
      <c r="AK116" s="75">
        <v>8</v>
      </c>
      <c r="AL116" s="75">
        <v>6.5</v>
      </c>
      <c r="AM116" s="75">
        <v>9</v>
      </c>
      <c r="AN116" s="75">
        <v>2.5</v>
      </c>
      <c r="AO116" s="75">
        <v>0</v>
      </c>
      <c r="AP116" s="75">
        <v>7</v>
      </c>
      <c r="AQ116" s="75">
        <v>0</v>
      </c>
      <c r="AR116" s="75">
        <v>5.5</v>
      </c>
      <c r="AS116" s="75">
        <v>7.5</v>
      </c>
      <c r="AT116" s="75">
        <v>6</v>
      </c>
      <c r="AU116" s="75">
        <v>3</v>
      </c>
      <c r="AV116" s="75">
        <v>5.5</v>
      </c>
      <c r="AW116" s="75">
        <v>4.5</v>
      </c>
      <c r="AX116" s="75">
        <v>1.5</v>
      </c>
      <c r="AY116" s="75">
        <v>0</v>
      </c>
      <c r="AZ116" s="75">
        <v>0</v>
      </c>
      <c r="BA116" s="75">
        <v>5.5</v>
      </c>
      <c r="BB116" s="75">
        <v>7</v>
      </c>
      <c r="BC116" s="75">
        <v>10.5</v>
      </c>
      <c r="BD116" s="75">
        <v>3.5</v>
      </c>
      <c r="BE116" s="75">
        <v>4.5</v>
      </c>
      <c r="BF116" s="75">
        <v>9</v>
      </c>
      <c r="BG116" s="75">
        <v>7.5</v>
      </c>
      <c r="BH116" s="75">
        <v>7</v>
      </c>
      <c r="BI116" s="75">
        <v>5</v>
      </c>
      <c r="BJ116" s="75">
        <v>6</v>
      </c>
      <c r="BK116" s="75">
        <v>4.5</v>
      </c>
      <c r="BL116" s="75">
        <v>6.5</v>
      </c>
      <c r="BM116" s="75">
        <v>7.5</v>
      </c>
      <c r="BN116" s="75">
        <v>1.5</v>
      </c>
      <c r="BO116" s="75">
        <v>3.5</v>
      </c>
      <c r="BP116" s="75">
        <v>8</v>
      </c>
      <c r="BQ116" s="75">
        <v>9</v>
      </c>
      <c r="BR116" s="75">
        <v>9.5</v>
      </c>
      <c r="BS116" s="75">
        <v>3.5</v>
      </c>
      <c r="BT116" s="75">
        <v>9</v>
      </c>
      <c r="BU116" s="75">
        <v>8.5</v>
      </c>
      <c r="BV116" s="75">
        <v>7.5</v>
      </c>
      <c r="BW116" s="75">
        <v>4</v>
      </c>
      <c r="BX116" s="75">
        <v>2.5</v>
      </c>
      <c r="BY116" s="75">
        <v>4</v>
      </c>
      <c r="BZ116" s="75">
        <v>5.5</v>
      </c>
      <c r="CA116" s="75">
        <v>3.5</v>
      </c>
      <c r="CB116" s="75">
        <v>4.5</v>
      </c>
      <c r="CC116" s="75">
        <v>4</v>
      </c>
      <c r="CD116" s="75">
        <v>8</v>
      </c>
      <c r="CE116" s="75">
        <v>8.5</v>
      </c>
      <c r="CF116" s="75">
        <v>11.5</v>
      </c>
      <c r="CG116" s="75">
        <v>7</v>
      </c>
      <c r="CH116" s="75">
        <v>13</v>
      </c>
      <c r="CI116" s="75">
        <v>15</v>
      </c>
      <c r="CJ116" s="75">
        <v>1.5</v>
      </c>
      <c r="CK116" s="75">
        <v>2</v>
      </c>
      <c r="CL116" s="75">
        <v>5</v>
      </c>
      <c r="CM116" s="75">
        <v>1.5</v>
      </c>
      <c r="CN116" s="75">
        <v>1.5</v>
      </c>
      <c r="CO116" s="75">
        <v>5.5</v>
      </c>
      <c r="CP116" s="75">
        <v>6</v>
      </c>
      <c r="CQ116" s="75">
        <v>9</v>
      </c>
      <c r="CR116" s="75">
        <v>9</v>
      </c>
      <c r="CS116" s="75">
        <v>5.5</v>
      </c>
      <c r="CT116" s="75">
        <v>0</v>
      </c>
      <c r="CU116" s="75">
        <v>6.5</v>
      </c>
      <c r="CV116" s="75">
        <v>8</v>
      </c>
      <c r="CW116" s="75">
        <v>10.5</v>
      </c>
      <c r="CX116" s="75">
        <v>10.5</v>
      </c>
      <c r="CY116" s="75">
        <v>9</v>
      </c>
      <c r="CZ116" s="75">
        <v>3</v>
      </c>
      <c r="DA116" s="75">
        <v>8.5</v>
      </c>
      <c r="DB116" s="75">
        <v>21</v>
      </c>
      <c r="DC116" s="75">
        <v>7</v>
      </c>
      <c r="DD116" s="75">
        <v>3.5</v>
      </c>
      <c r="DE116" s="75">
        <v>3.5</v>
      </c>
      <c r="DF116" s="75">
        <v>1.5</v>
      </c>
      <c r="DG116" s="75">
        <v>0</v>
      </c>
      <c r="DH116" s="75">
        <v>5</v>
      </c>
      <c r="DI116" s="75">
        <v>5</v>
      </c>
      <c r="DJ116" s="75">
        <v>5.5</v>
      </c>
      <c r="DK116" s="75">
        <v>0</v>
      </c>
      <c r="DL116" s="75">
        <v>1</v>
      </c>
      <c r="DM116" s="75">
        <v>2</v>
      </c>
      <c r="DN116" s="75">
        <v>1.5</v>
      </c>
      <c r="DO116" s="75">
        <v>1</v>
      </c>
      <c r="DP116" s="75">
        <v>0</v>
      </c>
      <c r="DQ116" s="75">
        <v>2</v>
      </c>
      <c r="DR116" s="75">
        <v>3</v>
      </c>
      <c r="DS116" s="75">
        <v>6</v>
      </c>
      <c r="DT116" s="75">
        <v>7</v>
      </c>
      <c r="DU116" s="75">
        <v>13</v>
      </c>
      <c r="DV116" s="75">
        <v>17.5</v>
      </c>
      <c r="DW116" s="75">
        <v>17.5</v>
      </c>
      <c r="DX116" s="75">
        <v>17.5</v>
      </c>
      <c r="DY116" s="75">
        <v>10</v>
      </c>
      <c r="DZ116" s="75">
        <v>10.5</v>
      </c>
      <c r="EA116" s="75">
        <v>9</v>
      </c>
      <c r="EB116" s="75">
        <v>9</v>
      </c>
      <c r="EC116" s="75">
        <v>9.5</v>
      </c>
      <c r="ED116" s="75">
        <v>2</v>
      </c>
      <c r="EE116" s="75">
        <v>3</v>
      </c>
      <c r="EF116" s="75">
        <v>2</v>
      </c>
      <c r="EG116" s="75">
        <v>4.5</v>
      </c>
      <c r="EH116" s="75">
        <v>4.5</v>
      </c>
      <c r="EI116" s="75">
        <v>5</v>
      </c>
      <c r="EJ116" s="75">
        <v>5</v>
      </c>
      <c r="EK116" s="75">
        <v>3</v>
      </c>
      <c r="EL116" s="75">
        <v>3</v>
      </c>
      <c r="EM116" s="75">
        <v>3</v>
      </c>
      <c r="EN116" s="75">
        <v>7.5</v>
      </c>
      <c r="EO116" s="75">
        <v>2.5</v>
      </c>
      <c r="EP116" s="75">
        <v>2.5</v>
      </c>
      <c r="EQ116" s="75">
        <v>3</v>
      </c>
      <c r="ER116" s="75">
        <v>4</v>
      </c>
      <c r="ES116" s="75">
        <v>3.5</v>
      </c>
      <c r="ET116" s="75">
        <v>3.5</v>
      </c>
      <c r="EU116" s="75">
        <v>3.5</v>
      </c>
      <c r="EV116" s="75">
        <v>3</v>
      </c>
      <c r="EW116" s="75">
        <v>7</v>
      </c>
      <c r="EX116" s="75">
        <v>4</v>
      </c>
      <c r="EY116" s="75">
        <v>4</v>
      </c>
      <c r="EZ116" s="75">
        <v>7.5</v>
      </c>
      <c r="FA116" s="75">
        <v>2</v>
      </c>
      <c r="FB116" s="75">
        <v>3</v>
      </c>
      <c r="FC116" s="75">
        <v>3</v>
      </c>
      <c r="FD116" s="75">
        <v>4.5</v>
      </c>
      <c r="FE116" s="75">
        <v>6</v>
      </c>
      <c r="FF116" s="75">
        <v>7</v>
      </c>
      <c r="FG116" s="75">
        <v>8.5</v>
      </c>
      <c r="FH116" s="75">
        <v>2</v>
      </c>
      <c r="FI116" s="75">
        <v>1.5</v>
      </c>
      <c r="FJ116" s="75">
        <v>2</v>
      </c>
      <c r="FK116" s="75">
        <v>2</v>
      </c>
      <c r="FL116" s="75">
        <v>3</v>
      </c>
      <c r="FM116" s="75">
        <v>4</v>
      </c>
      <c r="FN116" s="75">
        <v>8</v>
      </c>
      <c r="FO116" s="75">
        <v>4.5</v>
      </c>
      <c r="FP116" s="75">
        <v>3</v>
      </c>
      <c r="FQ116" s="75">
        <v>7.5</v>
      </c>
      <c r="FR116" s="75">
        <v>5</v>
      </c>
      <c r="FS116" s="75">
        <v>9</v>
      </c>
      <c r="FT116" s="75">
        <v>2.5</v>
      </c>
      <c r="FU116" s="75">
        <v>7</v>
      </c>
      <c r="FV116" s="75">
        <v>2.5</v>
      </c>
      <c r="FW116" s="75">
        <v>4.5</v>
      </c>
      <c r="FX116" s="75">
        <v>6.5</v>
      </c>
      <c r="FY116" s="75">
        <v>16.5</v>
      </c>
      <c r="FZ116" s="75">
        <v>16</v>
      </c>
      <c r="GA116" s="75">
        <v>8</v>
      </c>
      <c r="GB116" s="75">
        <v>3</v>
      </c>
      <c r="GC116" s="75">
        <v>3</v>
      </c>
      <c r="GD116" s="75">
        <v>3.5</v>
      </c>
      <c r="GE116" s="75">
        <v>4</v>
      </c>
      <c r="GF116" s="75">
        <v>3</v>
      </c>
      <c r="GG116" s="75">
        <v>3</v>
      </c>
      <c r="GH116" s="75">
        <v>2.5</v>
      </c>
      <c r="GI116" s="75">
        <v>5</v>
      </c>
      <c r="GJ116" s="75">
        <v>4.5</v>
      </c>
      <c r="GK116" s="75">
        <v>3</v>
      </c>
      <c r="GL116" s="75">
        <v>8</v>
      </c>
      <c r="GM116" s="75">
        <v>8</v>
      </c>
      <c r="GN116" s="75">
        <v>9.5</v>
      </c>
      <c r="GO116" s="75">
        <v>9.5</v>
      </c>
      <c r="GP116" s="75">
        <v>4.5</v>
      </c>
      <c r="GQ116" s="75">
        <v>6</v>
      </c>
      <c r="GR116" s="75">
        <v>6</v>
      </c>
      <c r="GS116" s="75">
        <v>5</v>
      </c>
      <c r="GT116" s="75">
        <v>6</v>
      </c>
      <c r="GU116" s="75">
        <v>4</v>
      </c>
      <c r="GV116" s="75">
        <v>7</v>
      </c>
      <c r="GW116" s="75">
        <v>5</v>
      </c>
      <c r="GX116" s="75">
        <v>5</v>
      </c>
      <c r="GY116" s="75">
        <v>9</v>
      </c>
      <c r="GZ116" s="75">
        <v>8</v>
      </c>
      <c r="HA116" s="75">
        <v>7</v>
      </c>
      <c r="HB116" s="75">
        <v>2.5</v>
      </c>
      <c r="HC116" s="75">
        <v>6.5</v>
      </c>
      <c r="HD116" s="75">
        <v>8</v>
      </c>
      <c r="HE116" s="75">
        <v>6</v>
      </c>
      <c r="HF116" s="75">
        <v>7</v>
      </c>
      <c r="HG116" s="75">
        <v>10</v>
      </c>
      <c r="HH116" s="75">
        <v>7.5</v>
      </c>
      <c r="HI116" s="75">
        <v>5</v>
      </c>
      <c r="HJ116" s="75">
        <v>6</v>
      </c>
      <c r="HK116" s="75">
        <v>2</v>
      </c>
      <c r="HL116" s="75">
        <v>5</v>
      </c>
      <c r="HM116" s="75">
        <v>5.5</v>
      </c>
      <c r="HN116" s="75">
        <v>6</v>
      </c>
      <c r="HO116" s="75">
        <v>3</v>
      </c>
      <c r="HP116" s="75">
        <v>3</v>
      </c>
      <c r="HQ116" s="75">
        <v>6.5</v>
      </c>
      <c r="HR116" s="75">
        <v>8</v>
      </c>
      <c r="HS116" s="75">
        <v>2</v>
      </c>
      <c r="HT116" s="75">
        <v>1.5</v>
      </c>
      <c r="HU116" s="75">
        <v>2.5</v>
      </c>
      <c r="HV116" s="75">
        <v>5</v>
      </c>
      <c r="HW116" s="75">
        <v>4</v>
      </c>
      <c r="HX116" s="75">
        <v>1</v>
      </c>
      <c r="HY116" s="75">
        <v>2.5</v>
      </c>
      <c r="HZ116" s="75">
        <v>4</v>
      </c>
      <c r="IA116" s="75">
        <v>8</v>
      </c>
      <c r="IB116" s="75">
        <v>8.5</v>
      </c>
      <c r="IC116" s="75">
        <v>0</v>
      </c>
      <c r="ID116" s="75">
        <v>0</v>
      </c>
      <c r="IE116" s="75">
        <v>2</v>
      </c>
      <c r="IF116" s="75">
        <v>3.5</v>
      </c>
      <c r="IG116" s="76">
        <v>3</v>
      </c>
      <c r="IH116" s="76">
        <v>3</v>
      </c>
      <c r="II116" s="270">
        <v>3</v>
      </c>
      <c r="IJ116" s="61">
        <v>1</v>
      </c>
      <c r="IK116" s="61">
        <v>2</v>
      </c>
      <c r="IL116" s="61">
        <v>0</v>
      </c>
      <c r="IM116" s="61">
        <v>0</v>
      </c>
      <c r="IN116" s="61">
        <v>0</v>
      </c>
      <c r="IO116" s="61">
        <v>0</v>
      </c>
      <c r="IP116" s="61">
        <v>4</v>
      </c>
      <c r="IQ116" s="61">
        <v>5</v>
      </c>
      <c r="IR116" s="348">
        <f>AVERAGE([1]CongestionIndex!$H$118:$I$118)</f>
        <v>7</v>
      </c>
      <c r="IS116" s="61">
        <v>9</v>
      </c>
      <c r="IT116" s="61">
        <v>5</v>
      </c>
      <c r="IU116" s="61">
        <v>4</v>
      </c>
      <c r="IV116" s="61">
        <v>0</v>
      </c>
      <c r="IW116" s="61">
        <v>3</v>
      </c>
      <c r="IX116" s="61">
        <v>1</v>
      </c>
      <c r="IY116" s="61">
        <v>5</v>
      </c>
      <c r="IZ116" s="61">
        <v>9.5</v>
      </c>
      <c r="JA116" s="61">
        <v>5.5</v>
      </c>
      <c r="JB116" s="61">
        <v>1</v>
      </c>
      <c r="JC116" s="61">
        <v>6</v>
      </c>
      <c r="JD116" s="61">
        <v>0</v>
      </c>
      <c r="JE116" s="61">
        <v>2.5</v>
      </c>
      <c r="JF116" s="61">
        <v>3</v>
      </c>
      <c r="JG116" s="61">
        <v>3.5</v>
      </c>
      <c r="JH116" s="61">
        <v>0</v>
      </c>
      <c r="JI116" s="61">
        <v>1</v>
      </c>
      <c r="JJ116" s="61">
        <v>2</v>
      </c>
      <c r="JK116" s="61">
        <v>6.5</v>
      </c>
      <c r="JL116" s="61">
        <v>2.5</v>
      </c>
      <c r="JM116" s="61">
        <v>4.5</v>
      </c>
      <c r="JN116" s="61">
        <v>7</v>
      </c>
      <c r="JO116" s="61">
        <v>3.5</v>
      </c>
      <c r="JP116" s="61">
        <v>9.5</v>
      </c>
      <c r="JQ116" s="61">
        <f>AVERAGE(CongestionIndex!$H$118:$I$118)</f>
        <v>5</v>
      </c>
      <c r="JR116" s="149">
        <f>SUM(JQ115:JQ129)/15</f>
        <v>5.5</v>
      </c>
      <c r="JS116" s="156">
        <f>SUM(JP115:JP129)/15</f>
        <v>4.833333333333333</v>
      </c>
      <c r="JT116" s="156">
        <f>JR116-JS116</f>
        <v>0.66666666666666696</v>
      </c>
    </row>
    <row r="117" spans="1:280" s="62" customFormat="1" ht="13.5">
      <c r="A117" s="64" t="s">
        <v>636</v>
      </c>
      <c r="B117" s="11">
        <v>7.5</v>
      </c>
      <c r="C117" s="11">
        <v>6</v>
      </c>
      <c r="D117" s="11">
        <v>4.5</v>
      </c>
      <c r="E117" s="11">
        <v>2</v>
      </c>
      <c r="F117" s="11">
        <v>0</v>
      </c>
      <c r="G117" s="11">
        <v>0</v>
      </c>
      <c r="H117" s="11">
        <v>0</v>
      </c>
      <c r="I117" s="11">
        <v>1.5</v>
      </c>
      <c r="J117" s="11">
        <v>0.5</v>
      </c>
      <c r="K117" s="11">
        <v>2.5</v>
      </c>
      <c r="L117" s="11">
        <v>3.5</v>
      </c>
      <c r="M117" s="11">
        <v>4</v>
      </c>
      <c r="N117" s="11">
        <v>2.5</v>
      </c>
      <c r="O117" s="11">
        <v>6.5</v>
      </c>
      <c r="P117" s="11">
        <v>7.5</v>
      </c>
      <c r="Q117" s="11">
        <v>8.5</v>
      </c>
      <c r="R117" s="11">
        <v>7</v>
      </c>
      <c r="S117" s="11">
        <v>3.5</v>
      </c>
      <c r="T117" s="11">
        <v>4.5</v>
      </c>
      <c r="U117" s="11">
        <v>0.5</v>
      </c>
      <c r="V117" s="11">
        <v>2.5</v>
      </c>
      <c r="W117" s="11">
        <v>3.5</v>
      </c>
      <c r="X117" s="11">
        <v>1.5</v>
      </c>
      <c r="Y117" s="11">
        <v>1.5</v>
      </c>
      <c r="Z117" s="11">
        <v>1.5</v>
      </c>
      <c r="AA117" s="11">
        <v>2</v>
      </c>
      <c r="AB117" s="11">
        <v>2</v>
      </c>
      <c r="AC117" s="11">
        <v>7.5</v>
      </c>
      <c r="AD117" s="11">
        <v>4.5</v>
      </c>
      <c r="AE117" s="11">
        <v>2</v>
      </c>
      <c r="AF117" s="11">
        <v>2</v>
      </c>
      <c r="AG117" s="11">
        <v>4.5</v>
      </c>
      <c r="AH117" s="11">
        <v>2.5</v>
      </c>
      <c r="AI117" s="11">
        <v>3</v>
      </c>
      <c r="AJ117" s="11">
        <v>7.5</v>
      </c>
      <c r="AK117" s="11">
        <v>4</v>
      </c>
      <c r="AL117" s="11">
        <v>7.5</v>
      </c>
      <c r="AM117" s="11">
        <v>7.5</v>
      </c>
      <c r="AN117" s="11">
        <v>7.5</v>
      </c>
      <c r="AO117" s="11">
        <v>8.5</v>
      </c>
      <c r="AP117" s="11">
        <v>7</v>
      </c>
      <c r="AQ117" s="11">
        <v>4.5</v>
      </c>
      <c r="AR117" s="11">
        <v>5</v>
      </c>
      <c r="AS117" s="11">
        <v>10.5</v>
      </c>
      <c r="AT117" s="11">
        <v>9.5</v>
      </c>
      <c r="AU117" s="11">
        <v>4</v>
      </c>
      <c r="AV117" s="11">
        <v>4</v>
      </c>
      <c r="AW117" s="11">
        <v>4</v>
      </c>
      <c r="AX117" s="11">
        <v>7.5</v>
      </c>
      <c r="AY117" s="11">
        <v>7</v>
      </c>
      <c r="AZ117" s="11">
        <v>6</v>
      </c>
      <c r="BA117" s="11">
        <v>0</v>
      </c>
      <c r="BB117" s="11">
        <v>0</v>
      </c>
      <c r="BC117" s="11">
        <v>0</v>
      </c>
      <c r="BD117" s="11">
        <v>14.5</v>
      </c>
      <c r="BE117" s="11">
        <v>10</v>
      </c>
      <c r="BF117" s="11">
        <v>12</v>
      </c>
      <c r="BG117" s="11">
        <v>13</v>
      </c>
      <c r="BH117" s="11">
        <v>12</v>
      </c>
      <c r="BI117" s="11">
        <v>14.5</v>
      </c>
      <c r="BJ117" s="11">
        <v>13.5</v>
      </c>
      <c r="BK117" s="11">
        <v>14</v>
      </c>
      <c r="BL117" s="11">
        <v>14.5</v>
      </c>
      <c r="BM117" s="11">
        <v>10.5</v>
      </c>
      <c r="BN117" s="11">
        <v>9.5</v>
      </c>
      <c r="BO117" s="11">
        <v>8.5</v>
      </c>
      <c r="BP117" s="11">
        <v>10</v>
      </c>
      <c r="BQ117" s="11">
        <v>11</v>
      </c>
      <c r="BR117" s="11">
        <v>10.5</v>
      </c>
      <c r="BS117" s="11">
        <v>9.5</v>
      </c>
      <c r="BT117" s="11">
        <v>10.5</v>
      </c>
      <c r="BU117" s="11">
        <v>12.5</v>
      </c>
      <c r="BV117" s="11">
        <v>21</v>
      </c>
      <c r="BW117" s="11">
        <v>18</v>
      </c>
      <c r="BX117" s="11">
        <v>10.5</v>
      </c>
      <c r="BY117" s="11">
        <v>10</v>
      </c>
      <c r="BZ117" s="11">
        <v>11.5</v>
      </c>
      <c r="CA117" s="11">
        <v>13.5</v>
      </c>
      <c r="CB117" s="11">
        <v>7.5</v>
      </c>
      <c r="CC117" s="11">
        <v>10</v>
      </c>
      <c r="CD117" s="11">
        <v>13.5</v>
      </c>
      <c r="CE117" s="11">
        <v>15.5</v>
      </c>
      <c r="CF117" s="11">
        <v>15</v>
      </c>
      <c r="CG117" s="11">
        <v>5</v>
      </c>
      <c r="CH117" s="11">
        <v>6.5</v>
      </c>
      <c r="CI117" s="11">
        <v>8.5</v>
      </c>
      <c r="CJ117" s="11">
        <v>3</v>
      </c>
      <c r="CK117" s="11">
        <v>3</v>
      </c>
      <c r="CL117" s="11">
        <v>3</v>
      </c>
      <c r="CM117" s="11">
        <v>7</v>
      </c>
      <c r="CN117" s="11">
        <v>2</v>
      </c>
      <c r="CO117" s="11">
        <v>1.5</v>
      </c>
      <c r="CP117" s="11">
        <v>3.5</v>
      </c>
      <c r="CQ117" s="11">
        <v>9</v>
      </c>
      <c r="CR117" s="11">
        <v>7.5</v>
      </c>
      <c r="CS117" s="11">
        <v>11</v>
      </c>
      <c r="CT117" s="11">
        <v>7.5</v>
      </c>
      <c r="CU117" s="11">
        <v>5.5</v>
      </c>
      <c r="CV117" s="11">
        <v>8</v>
      </c>
      <c r="CW117" s="11">
        <v>7.5</v>
      </c>
      <c r="CX117" s="11">
        <v>12.5</v>
      </c>
      <c r="CY117" s="11">
        <v>13.5</v>
      </c>
      <c r="CZ117" s="11">
        <v>10.5</v>
      </c>
      <c r="DA117" s="11">
        <v>6</v>
      </c>
      <c r="DB117" s="11">
        <v>10.5</v>
      </c>
      <c r="DC117" s="11">
        <v>15.5</v>
      </c>
      <c r="DD117" s="11">
        <v>17</v>
      </c>
      <c r="DE117" s="11">
        <v>5.5</v>
      </c>
      <c r="DF117" s="11">
        <v>1.5</v>
      </c>
      <c r="DG117" s="11">
        <v>3.5</v>
      </c>
      <c r="DH117" s="11">
        <v>13</v>
      </c>
      <c r="DI117" s="11">
        <v>23.5</v>
      </c>
      <c r="DJ117" s="11">
        <v>24</v>
      </c>
      <c r="DK117" s="11">
        <v>23</v>
      </c>
      <c r="DL117" s="11">
        <v>7</v>
      </c>
      <c r="DM117" s="11">
        <v>10</v>
      </c>
      <c r="DN117" s="11">
        <v>16</v>
      </c>
      <c r="DO117" s="11">
        <v>16.5</v>
      </c>
      <c r="DP117" s="11">
        <v>15</v>
      </c>
      <c r="DQ117" s="11">
        <v>13.5</v>
      </c>
      <c r="DR117" s="11">
        <v>8</v>
      </c>
      <c r="DS117" s="11">
        <v>8</v>
      </c>
      <c r="DT117" s="11">
        <v>13</v>
      </c>
      <c r="DU117" s="11">
        <v>11.5</v>
      </c>
      <c r="DV117" s="11">
        <v>17</v>
      </c>
      <c r="DW117" s="11">
        <v>20</v>
      </c>
      <c r="DX117" s="11">
        <v>21</v>
      </c>
      <c r="DY117" s="11">
        <v>17</v>
      </c>
      <c r="DZ117" s="11">
        <v>16</v>
      </c>
      <c r="EA117" s="11">
        <v>7</v>
      </c>
      <c r="EB117" s="11">
        <v>6.5</v>
      </c>
      <c r="EC117" s="11">
        <v>7.5</v>
      </c>
      <c r="ED117" s="11">
        <v>1.5</v>
      </c>
      <c r="EE117" s="11">
        <v>4</v>
      </c>
      <c r="EF117" s="11">
        <v>4.5</v>
      </c>
      <c r="EG117" s="11">
        <v>5</v>
      </c>
      <c r="EH117" s="11">
        <v>4.5</v>
      </c>
      <c r="EI117" s="11">
        <v>5</v>
      </c>
      <c r="EJ117" s="11">
        <v>7.5</v>
      </c>
      <c r="EK117" s="11">
        <v>7</v>
      </c>
      <c r="EL117" s="11">
        <v>4</v>
      </c>
      <c r="EM117" s="11">
        <v>4</v>
      </c>
      <c r="EN117" s="11">
        <v>8</v>
      </c>
      <c r="EO117" s="11">
        <v>4</v>
      </c>
      <c r="EP117" s="11">
        <v>7.5</v>
      </c>
      <c r="EQ117" s="11">
        <v>7.5</v>
      </c>
      <c r="ER117" s="11">
        <v>10.5</v>
      </c>
      <c r="ES117" s="11">
        <v>8</v>
      </c>
      <c r="ET117" s="11">
        <v>8</v>
      </c>
      <c r="EU117" s="11">
        <v>8</v>
      </c>
      <c r="EV117" s="11">
        <v>7</v>
      </c>
      <c r="EW117" s="11">
        <v>11</v>
      </c>
      <c r="EX117" s="11">
        <v>7</v>
      </c>
      <c r="EY117" s="11">
        <v>7.5</v>
      </c>
      <c r="EZ117" s="11">
        <v>15</v>
      </c>
      <c r="FA117" s="11">
        <v>16</v>
      </c>
      <c r="FB117" s="11">
        <v>11.5</v>
      </c>
      <c r="FC117" s="11">
        <v>8.5</v>
      </c>
      <c r="FD117" s="11">
        <v>6.5</v>
      </c>
      <c r="FE117" s="11">
        <v>10</v>
      </c>
      <c r="FF117" s="11">
        <v>7</v>
      </c>
      <c r="FG117" s="11">
        <v>7</v>
      </c>
      <c r="FH117" s="11">
        <v>5</v>
      </c>
      <c r="FI117" s="11">
        <v>9</v>
      </c>
      <c r="FJ117" s="11">
        <v>10.5</v>
      </c>
      <c r="FK117" s="11">
        <v>4</v>
      </c>
      <c r="FL117" s="11">
        <v>4</v>
      </c>
      <c r="FM117" s="11">
        <v>7</v>
      </c>
      <c r="FN117" s="11">
        <v>7</v>
      </c>
      <c r="FO117" s="11">
        <v>10</v>
      </c>
      <c r="FP117" s="11">
        <v>9</v>
      </c>
      <c r="FQ117" s="11">
        <v>5.5</v>
      </c>
      <c r="FR117" s="11">
        <v>8.5</v>
      </c>
      <c r="FS117" s="11">
        <v>8</v>
      </c>
      <c r="FT117" s="11">
        <v>8.5</v>
      </c>
      <c r="FU117" s="11">
        <v>11.5</v>
      </c>
      <c r="FV117" s="11">
        <v>9</v>
      </c>
      <c r="FW117" s="11">
        <v>11</v>
      </c>
      <c r="FX117" s="11">
        <v>11.5</v>
      </c>
      <c r="FY117" s="11">
        <v>9.5</v>
      </c>
      <c r="FZ117" s="11">
        <v>20</v>
      </c>
      <c r="GA117" s="11">
        <v>23</v>
      </c>
      <c r="GB117" s="11">
        <v>21</v>
      </c>
      <c r="GC117" s="11">
        <v>21</v>
      </c>
      <c r="GD117" s="11">
        <v>12</v>
      </c>
      <c r="GE117" s="11">
        <v>12.5</v>
      </c>
      <c r="GF117" s="11">
        <v>7</v>
      </c>
      <c r="GG117" s="11">
        <v>8</v>
      </c>
      <c r="GH117" s="11">
        <v>11</v>
      </c>
      <c r="GI117" s="11">
        <v>15</v>
      </c>
      <c r="GJ117" s="11">
        <v>8</v>
      </c>
      <c r="GK117" s="11">
        <v>8</v>
      </c>
      <c r="GL117" s="11">
        <v>10</v>
      </c>
      <c r="GM117" s="11">
        <v>9</v>
      </c>
      <c r="GN117" s="11">
        <v>12</v>
      </c>
      <c r="GO117" s="11">
        <v>12</v>
      </c>
      <c r="GP117" s="11">
        <v>11</v>
      </c>
      <c r="GQ117" s="11">
        <v>12</v>
      </c>
      <c r="GR117" s="11">
        <v>13</v>
      </c>
      <c r="GS117" s="11">
        <v>10</v>
      </c>
      <c r="GT117" s="11">
        <v>10</v>
      </c>
      <c r="GU117" s="11">
        <v>8.5</v>
      </c>
      <c r="GV117" s="11">
        <v>12</v>
      </c>
      <c r="GW117" s="11">
        <v>11.5</v>
      </c>
      <c r="GX117" s="11">
        <v>10</v>
      </c>
      <c r="GY117" s="11">
        <v>10</v>
      </c>
      <c r="GZ117" s="11">
        <v>12</v>
      </c>
      <c r="HA117" s="11">
        <v>10</v>
      </c>
      <c r="HB117" s="11">
        <v>10.5</v>
      </c>
      <c r="HC117" s="11">
        <v>4</v>
      </c>
      <c r="HD117" s="11">
        <v>3</v>
      </c>
      <c r="HE117" s="11">
        <v>6</v>
      </c>
      <c r="HF117" s="11">
        <v>5.5</v>
      </c>
      <c r="HG117" s="11">
        <v>7</v>
      </c>
      <c r="HH117" s="11">
        <v>8</v>
      </c>
      <c r="HI117" s="11">
        <v>6.5</v>
      </c>
      <c r="HJ117" s="11">
        <v>6.5</v>
      </c>
      <c r="HK117" s="11">
        <v>8.5</v>
      </c>
      <c r="HL117" s="11">
        <v>7.5</v>
      </c>
      <c r="HM117" s="11">
        <v>5.5</v>
      </c>
      <c r="HN117" s="11">
        <v>5.5</v>
      </c>
      <c r="HO117" s="11">
        <v>4.5</v>
      </c>
      <c r="HP117" s="11">
        <v>4</v>
      </c>
      <c r="HQ117" s="11">
        <v>5</v>
      </c>
      <c r="HR117" s="11">
        <v>5</v>
      </c>
      <c r="HS117" s="11">
        <v>5</v>
      </c>
      <c r="HT117" s="11">
        <v>6</v>
      </c>
      <c r="HU117" s="11">
        <v>5</v>
      </c>
      <c r="HV117" s="11">
        <v>5</v>
      </c>
      <c r="HW117" s="11">
        <v>1.5</v>
      </c>
      <c r="HX117" s="11">
        <v>2</v>
      </c>
      <c r="HY117" s="11">
        <v>3</v>
      </c>
      <c r="HZ117" s="11">
        <v>2</v>
      </c>
      <c r="IA117" s="11">
        <v>2</v>
      </c>
      <c r="IB117" s="11">
        <v>2</v>
      </c>
      <c r="IC117" s="11">
        <v>0.5</v>
      </c>
      <c r="ID117" s="11">
        <v>7</v>
      </c>
      <c r="IE117" s="11">
        <v>4</v>
      </c>
      <c r="IF117" s="11">
        <v>6.5</v>
      </c>
      <c r="IG117" s="76">
        <v>7</v>
      </c>
      <c r="IH117" s="76">
        <v>12</v>
      </c>
      <c r="II117" s="270">
        <v>9.5</v>
      </c>
      <c r="IJ117" s="62">
        <v>5</v>
      </c>
      <c r="IK117" s="61">
        <v>3</v>
      </c>
      <c r="IL117" s="61">
        <v>0</v>
      </c>
      <c r="IM117" s="61">
        <v>0</v>
      </c>
      <c r="IN117" s="61">
        <v>0</v>
      </c>
      <c r="IO117" s="61">
        <v>3</v>
      </c>
      <c r="IP117" s="61">
        <v>1</v>
      </c>
      <c r="IQ117" s="61">
        <v>8</v>
      </c>
      <c r="IR117" s="348">
        <f>AVERAGE([1]CongestionIndex!$H$119:$I$119)</f>
        <v>5</v>
      </c>
      <c r="IS117" s="61">
        <v>9.5</v>
      </c>
      <c r="IT117" s="61">
        <v>10</v>
      </c>
      <c r="IU117" s="61">
        <v>6</v>
      </c>
      <c r="IV117" s="61">
        <v>6</v>
      </c>
      <c r="IW117" s="61">
        <v>8.5</v>
      </c>
      <c r="IX117" s="61">
        <v>10</v>
      </c>
      <c r="IY117" s="61">
        <v>6</v>
      </c>
      <c r="IZ117" s="61">
        <v>3</v>
      </c>
      <c r="JA117" s="61">
        <v>6.5</v>
      </c>
      <c r="JB117" s="61">
        <v>7</v>
      </c>
      <c r="JC117" s="61">
        <v>6</v>
      </c>
      <c r="JD117" s="61">
        <v>8</v>
      </c>
      <c r="JE117" s="61">
        <v>9.5</v>
      </c>
      <c r="JF117" s="61">
        <v>11</v>
      </c>
      <c r="JG117" s="61">
        <v>6.5</v>
      </c>
      <c r="JH117" s="61">
        <v>0</v>
      </c>
      <c r="JI117" s="61">
        <v>4</v>
      </c>
      <c r="JJ117" s="61">
        <v>5</v>
      </c>
      <c r="JK117" s="61">
        <v>3</v>
      </c>
      <c r="JL117" s="61">
        <v>7</v>
      </c>
      <c r="JM117" s="61">
        <v>5</v>
      </c>
      <c r="JN117" s="61">
        <v>4.5</v>
      </c>
      <c r="JO117" s="61">
        <v>9.5</v>
      </c>
      <c r="JP117" s="61">
        <v>9.5</v>
      </c>
      <c r="JQ117" s="61">
        <f>AVERAGE(CongestionIndex!$H$119:$I$119)</f>
        <v>9.5</v>
      </c>
      <c r="JR117" s="150"/>
      <c r="JS117" s="167"/>
      <c r="JT117" s="167"/>
    </row>
    <row r="118" spans="1:280" s="62" customFormat="1" ht="13.5">
      <c r="A118" s="64" t="s">
        <v>37</v>
      </c>
      <c r="B118" s="11">
        <v>0</v>
      </c>
      <c r="C118" s="11">
        <v>1</v>
      </c>
      <c r="D118" s="11">
        <v>0.5</v>
      </c>
      <c r="E118" s="11">
        <v>0.5</v>
      </c>
      <c r="F118" s="11">
        <v>1</v>
      </c>
      <c r="G118" s="11">
        <v>0</v>
      </c>
      <c r="H118" s="11">
        <v>0.5</v>
      </c>
      <c r="I118" s="11">
        <v>1</v>
      </c>
      <c r="J118" s="11">
        <v>0</v>
      </c>
      <c r="K118" s="11">
        <v>0.5</v>
      </c>
      <c r="L118" s="11">
        <v>0</v>
      </c>
      <c r="M118" s="11">
        <v>1</v>
      </c>
      <c r="N118" s="11">
        <v>0</v>
      </c>
      <c r="O118" s="11">
        <v>1.5</v>
      </c>
      <c r="P118" s="11">
        <v>1.5</v>
      </c>
      <c r="Q118" s="11">
        <v>0.5</v>
      </c>
      <c r="R118" s="11">
        <v>1</v>
      </c>
      <c r="S118" s="11">
        <v>0</v>
      </c>
      <c r="T118" s="11">
        <v>0.5</v>
      </c>
      <c r="U118" s="11">
        <v>1.5</v>
      </c>
      <c r="V118" s="11">
        <v>1</v>
      </c>
      <c r="W118" s="11">
        <v>0.5</v>
      </c>
      <c r="X118" s="11">
        <v>1.5</v>
      </c>
      <c r="Y118" s="11">
        <v>1</v>
      </c>
      <c r="Z118" s="11">
        <v>0.5</v>
      </c>
      <c r="AA118" s="11">
        <v>1</v>
      </c>
      <c r="AB118" s="11">
        <v>2.5</v>
      </c>
      <c r="AC118" s="11">
        <v>1.5</v>
      </c>
      <c r="AD118" s="11">
        <v>2.5</v>
      </c>
      <c r="AE118" s="11">
        <v>2.5</v>
      </c>
      <c r="AF118" s="11">
        <v>2.5</v>
      </c>
      <c r="AG118" s="11">
        <v>2.5</v>
      </c>
      <c r="AH118" s="11">
        <v>1</v>
      </c>
      <c r="AI118" s="11">
        <v>1</v>
      </c>
      <c r="AJ118" s="11">
        <v>1</v>
      </c>
      <c r="AK118" s="11">
        <v>3.5</v>
      </c>
      <c r="AL118" s="11">
        <v>2.5</v>
      </c>
      <c r="AM118" s="11">
        <v>5.5</v>
      </c>
      <c r="AN118" s="11">
        <v>5.5</v>
      </c>
      <c r="AO118" s="11">
        <v>6</v>
      </c>
      <c r="AP118" s="11">
        <v>6</v>
      </c>
      <c r="AQ118" s="11">
        <v>4.5</v>
      </c>
      <c r="AR118" s="11">
        <v>3</v>
      </c>
      <c r="AS118" s="11">
        <v>4.5</v>
      </c>
      <c r="AT118" s="11">
        <v>2.5</v>
      </c>
      <c r="AU118" s="11">
        <v>2</v>
      </c>
      <c r="AV118" s="11">
        <v>2</v>
      </c>
      <c r="AW118" s="11">
        <v>2</v>
      </c>
      <c r="AX118" s="11">
        <v>2</v>
      </c>
      <c r="AY118" s="11">
        <v>2</v>
      </c>
      <c r="AZ118" s="11">
        <v>0</v>
      </c>
      <c r="BA118" s="11">
        <v>10.5</v>
      </c>
      <c r="BB118" s="11">
        <v>10.5</v>
      </c>
      <c r="BC118" s="11">
        <v>2</v>
      </c>
      <c r="BD118" s="11">
        <v>14</v>
      </c>
      <c r="BE118" s="11">
        <v>7.5</v>
      </c>
      <c r="BF118" s="11">
        <v>16.5</v>
      </c>
      <c r="BG118" s="11">
        <v>18</v>
      </c>
      <c r="BH118" s="11">
        <v>14.5</v>
      </c>
      <c r="BI118" s="11">
        <v>15</v>
      </c>
      <c r="BJ118" s="11">
        <v>16</v>
      </c>
      <c r="BK118" s="11">
        <v>14.5</v>
      </c>
      <c r="BL118" s="11">
        <v>8</v>
      </c>
      <c r="BM118" s="11">
        <v>4</v>
      </c>
      <c r="BN118" s="11">
        <v>1</v>
      </c>
      <c r="BO118" s="11">
        <v>2.5</v>
      </c>
      <c r="BP118" s="11">
        <v>2</v>
      </c>
      <c r="BQ118" s="11">
        <v>9</v>
      </c>
      <c r="BR118" s="11">
        <v>9</v>
      </c>
      <c r="BS118" s="11">
        <v>6</v>
      </c>
      <c r="BT118" s="11">
        <v>12.5</v>
      </c>
      <c r="BU118" s="11">
        <v>18</v>
      </c>
      <c r="BV118" s="11">
        <v>14.5</v>
      </c>
      <c r="BW118" s="11">
        <v>9</v>
      </c>
      <c r="BX118" s="11">
        <v>12.5</v>
      </c>
      <c r="BY118" s="11">
        <v>14</v>
      </c>
      <c r="BZ118" s="11">
        <v>14.5</v>
      </c>
      <c r="CA118" s="11">
        <v>21.5</v>
      </c>
      <c r="CB118" s="11">
        <v>12.5</v>
      </c>
      <c r="CC118" s="11">
        <v>7.5</v>
      </c>
      <c r="CD118" s="11">
        <v>8</v>
      </c>
      <c r="CE118" s="11">
        <v>0</v>
      </c>
      <c r="CF118" s="11">
        <v>14.5</v>
      </c>
      <c r="CG118" s="11">
        <v>21</v>
      </c>
      <c r="CH118" s="11">
        <v>19.5</v>
      </c>
      <c r="CI118" s="11">
        <v>20.5</v>
      </c>
      <c r="CJ118" s="11">
        <v>7.5</v>
      </c>
      <c r="CK118" s="11">
        <v>9.5</v>
      </c>
      <c r="CL118" s="11">
        <v>11</v>
      </c>
      <c r="CM118" s="11">
        <v>14</v>
      </c>
      <c r="CN118" s="11">
        <v>12.5</v>
      </c>
      <c r="CO118" s="11">
        <v>0</v>
      </c>
      <c r="CP118" s="11">
        <v>0</v>
      </c>
      <c r="CQ118" s="11">
        <v>0</v>
      </c>
      <c r="CR118" s="11">
        <v>13.5</v>
      </c>
      <c r="CS118" s="11">
        <v>3</v>
      </c>
      <c r="CT118" s="11">
        <v>0</v>
      </c>
      <c r="CU118" s="11">
        <v>0</v>
      </c>
      <c r="CV118" s="11">
        <v>0</v>
      </c>
      <c r="CW118" s="11">
        <v>0</v>
      </c>
      <c r="CX118" s="11">
        <v>0</v>
      </c>
      <c r="CY118" s="11">
        <v>0</v>
      </c>
      <c r="CZ118" s="11">
        <v>0</v>
      </c>
      <c r="DA118" s="11">
        <v>6.5</v>
      </c>
      <c r="DB118" s="11">
        <v>8.5</v>
      </c>
      <c r="DC118" s="11">
        <v>9.5</v>
      </c>
      <c r="DD118" s="11">
        <v>16</v>
      </c>
      <c r="DE118" s="11">
        <v>0</v>
      </c>
      <c r="DF118" s="11">
        <v>0</v>
      </c>
      <c r="DG118" s="11">
        <v>0</v>
      </c>
      <c r="DH118" s="11">
        <v>0</v>
      </c>
      <c r="DI118" s="11">
        <v>14.5</v>
      </c>
      <c r="DJ118" s="11">
        <v>6.5</v>
      </c>
      <c r="DK118" s="11">
        <v>10.5</v>
      </c>
      <c r="DL118" s="11">
        <v>2</v>
      </c>
      <c r="DM118" s="11">
        <v>8</v>
      </c>
      <c r="DN118" s="11">
        <v>10.5</v>
      </c>
      <c r="DO118" s="11">
        <v>4</v>
      </c>
      <c r="DP118" s="11">
        <v>18</v>
      </c>
      <c r="DQ118" s="11">
        <v>15</v>
      </c>
      <c r="DR118" s="11">
        <v>9</v>
      </c>
      <c r="DS118" s="11">
        <v>11</v>
      </c>
      <c r="DT118" s="11">
        <v>13</v>
      </c>
      <c r="DU118" s="11">
        <v>16.5</v>
      </c>
      <c r="DV118" s="11">
        <v>8.5</v>
      </c>
      <c r="DW118" s="11">
        <v>10.5</v>
      </c>
      <c r="DX118" s="11">
        <v>12.5</v>
      </c>
      <c r="DY118" s="11">
        <v>16</v>
      </c>
      <c r="DZ118" s="11">
        <v>13</v>
      </c>
      <c r="EA118" s="11">
        <v>7</v>
      </c>
      <c r="EB118" s="11">
        <v>10</v>
      </c>
      <c r="EC118" s="11">
        <v>10</v>
      </c>
      <c r="ED118" s="11">
        <v>10</v>
      </c>
      <c r="EE118" s="11">
        <v>1.5</v>
      </c>
      <c r="EF118" s="11">
        <v>3.5</v>
      </c>
      <c r="EG118" s="11">
        <v>15</v>
      </c>
      <c r="EH118" s="11">
        <v>15</v>
      </c>
      <c r="EI118" s="11">
        <v>14.5</v>
      </c>
      <c r="EJ118" s="11">
        <v>14</v>
      </c>
      <c r="EK118" s="11">
        <v>15</v>
      </c>
      <c r="EL118" s="11">
        <v>8.5</v>
      </c>
      <c r="EM118" s="11">
        <v>9</v>
      </c>
      <c r="EN118" s="11">
        <v>3.5</v>
      </c>
      <c r="EO118" s="11">
        <v>2.5</v>
      </c>
      <c r="EP118" s="11">
        <v>4</v>
      </c>
      <c r="EQ118" s="11">
        <v>4</v>
      </c>
      <c r="ER118" s="11">
        <v>3.5</v>
      </c>
      <c r="ES118" s="11">
        <v>3</v>
      </c>
      <c r="ET118" s="11">
        <v>3</v>
      </c>
      <c r="EU118" s="11">
        <v>3</v>
      </c>
      <c r="EV118" s="11">
        <v>3.5</v>
      </c>
      <c r="EW118" s="11">
        <v>6</v>
      </c>
      <c r="EX118" s="11">
        <v>4.5</v>
      </c>
      <c r="EY118" s="11">
        <v>8.5</v>
      </c>
      <c r="EZ118" s="11">
        <v>8.5</v>
      </c>
      <c r="FA118" s="11">
        <v>6.5</v>
      </c>
      <c r="FB118" s="11">
        <v>2.5</v>
      </c>
      <c r="FC118" s="11">
        <v>5.5</v>
      </c>
      <c r="FD118" s="11">
        <v>3</v>
      </c>
      <c r="FE118" s="11">
        <v>7.5</v>
      </c>
      <c r="FF118" s="11">
        <v>3</v>
      </c>
      <c r="FG118" s="11">
        <v>10</v>
      </c>
      <c r="FH118" s="11">
        <v>5</v>
      </c>
      <c r="FI118" s="11">
        <v>2</v>
      </c>
      <c r="FJ118" s="11">
        <v>2</v>
      </c>
      <c r="FK118" s="11">
        <v>3</v>
      </c>
      <c r="FL118" s="11">
        <v>3</v>
      </c>
      <c r="FM118" s="11">
        <v>5</v>
      </c>
      <c r="FN118" s="11">
        <v>11</v>
      </c>
      <c r="FO118" s="11">
        <v>4</v>
      </c>
      <c r="FP118" s="11">
        <v>5</v>
      </c>
      <c r="FQ118" s="11">
        <v>4</v>
      </c>
      <c r="FR118" s="11">
        <v>11.5</v>
      </c>
      <c r="FS118" s="11">
        <v>4</v>
      </c>
      <c r="FT118" s="11">
        <v>4.5</v>
      </c>
      <c r="FU118" s="11">
        <v>4.5</v>
      </c>
      <c r="FV118" s="11">
        <v>5</v>
      </c>
      <c r="FW118" s="11">
        <v>1.5</v>
      </c>
      <c r="FX118" s="11">
        <v>1.5</v>
      </c>
      <c r="FY118" s="11">
        <v>10</v>
      </c>
      <c r="FZ118" s="11">
        <v>12</v>
      </c>
      <c r="GA118" s="11">
        <v>12</v>
      </c>
      <c r="GB118" s="11">
        <v>7</v>
      </c>
      <c r="GC118" s="11">
        <v>3</v>
      </c>
      <c r="GD118" s="11">
        <v>2.5</v>
      </c>
      <c r="GE118" s="11">
        <v>6</v>
      </c>
      <c r="GF118" s="11">
        <v>1</v>
      </c>
      <c r="GG118" s="11">
        <v>5</v>
      </c>
      <c r="GH118" s="11">
        <v>1</v>
      </c>
      <c r="GI118" s="11">
        <v>6</v>
      </c>
      <c r="GJ118" s="11">
        <v>4.5</v>
      </c>
      <c r="GK118" s="11">
        <v>3</v>
      </c>
      <c r="GL118" s="11">
        <v>3</v>
      </c>
      <c r="GM118" s="11">
        <v>6</v>
      </c>
      <c r="GN118" s="11">
        <v>8</v>
      </c>
      <c r="GO118" s="11">
        <v>4</v>
      </c>
      <c r="GP118" s="11">
        <v>4</v>
      </c>
      <c r="GQ118" s="11">
        <v>5</v>
      </c>
      <c r="GR118" s="11">
        <v>3.5</v>
      </c>
      <c r="GS118" s="11">
        <v>5</v>
      </c>
      <c r="GT118" s="11">
        <v>4</v>
      </c>
      <c r="GU118" s="11">
        <v>12</v>
      </c>
      <c r="GV118" s="11">
        <v>10</v>
      </c>
      <c r="GW118" s="11">
        <v>8</v>
      </c>
      <c r="GX118" s="11">
        <v>7</v>
      </c>
      <c r="GY118" s="11">
        <v>7</v>
      </c>
      <c r="GZ118" s="11">
        <v>3</v>
      </c>
      <c r="HA118" s="11">
        <v>4</v>
      </c>
      <c r="HB118" s="11">
        <v>3</v>
      </c>
      <c r="HC118" s="11">
        <v>10.5</v>
      </c>
      <c r="HD118" s="11">
        <v>9.5</v>
      </c>
      <c r="HE118" s="11">
        <v>6</v>
      </c>
      <c r="HF118" s="11">
        <v>5</v>
      </c>
      <c r="HG118" s="11">
        <v>5.5</v>
      </c>
      <c r="HH118" s="11">
        <v>9</v>
      </c>
      <c r="HI118" s="11">
        <v>3.5</v>
      </c>
      <c r="HJ118" s="11">
        <v>5</v>
      </c>
      <c r="HK118" s="11">
        <v>4</v>
      </c>
      <c r="HL118" s="11">
        <v>8</v>
      </c>
      <c r="HM118" s="11">
        <v>8.5</v>
      </c>
      <c r="HN118" s="11">
        <v>7</v>
      </c>
      <c r="HO118" s="11">
        <v>7</v>
      </c>
      <c r="HP118" s="11">
        <v>7</v>
      </c>
      <c r="HQ118" s="11">
        <v>5</v>
      </c>
      <c r="HR118" s="11">
        <v>8</v>
      </c>
      <c r="HS118" s="11">
        <v>9</v>
      </c>
      <c r="HT118" s="11">
        <v>3.5</v>
      </c>
      <c r="HU118" s="11">
        <v>11</v>
      </c>
      <c r="HV118" s="11">
        <v>8</v>
      </c>
      <c r="HW118" s="11">
        <v>5</v>
      </c>
      <c r="HX118" s="11">
        <v>3.5</v>
      </c>
      <c r="HY118" s="11">
        <v>7.5</v>
      </c>
      <c r="HZ118" s="11">
        <v>8</v>
      </c>
      <c r="IA118" s="11">
        <v>3.5</v>
      </c>
      <c r="IB118" s="11">
        <v>6</v>
      </c>
      <c r="IC118" s="11">
        <v>18</v>
      </c>
      <c r="ID118" s="11">
        <v>17.5</v>
      </c>
      <c r="IE118" s="11">
        <v>7</v>
      </c>
      <c r="IF118" s="11">
        <v>7.5</v>
      </c>
      <c r="IG118" s="76">
        <v>8.5</v>
      </c>
      <c r="IH118" s="76">
        <v>10.5</v>
      </c>
      <c r="II118" s="270">
        <v>16.5</v>
      </c>
      <c r="IJ118" s="62">
        <v>15</v>
      </c>
      <c r="IK118" s="61">
        <v>15</v>
      </c>
      <c r="IL118" s="61">
        <v>6</v>
      </c>
      <c r="IM118" s="61">
        <v>5</v>
      </c>
      <c r="IN118" s="61">
        <v>3</v>
      </c>
      <c r="IO118" s="61">
        <v>0</v>
      </c>
      <c r="IP118" s="61">
        <v>8</v>
      </c>
      <c r="IQ118" s="61">
        <v>7</v>
      </c>
      <c r="IR118" s="348">
        <f>AVERAGE([1]CongestionIndex!$H$120:$I$120)</f>
        <v>4</v>
      </c>
      <c r="IS118" s="61">
        <v>2.5</v>
      </c>
      <c r="IT118" s="61">
        <v>6</v>
      </c>
      <c r="IU118" s="61">
        <v>10</v>
      </c>
      <c r="IV118" s="61">
        <v>4</v>
      </c>
      <c r="IW118" s="61">
        <v>2</v>
      </c>
      <c r="IX118" s="61">
        <v>1.5</v>
      </c>
      <c r="IY118" s="61">
        <v>7</v>
      </c>
      <c r="IZ118" s="61">
        <v>3</v>
      </c>
      <c r="JA118" s="61">
        <v>1</v>
      </c>
      <c r="JB118" s="61">
        <v>1</v>
      </c>
      <c r="JC118" s="61">
        <v>1</v>
      </c>
      <c r="JD118" s="61">
        <v>4</v>
      </c>
      <c r="JE118" s="61">
        <v>4</v>
      </c>
      <c r="JF118" s="61">
        <v>2.5</v>
      </c>
      <c r="JG118" s="61">
        <v>1</v>
      </c>
      <c r="JH118" s="61">
        <v>0</v>
      </c>
      <c r="JI118" s="61">
        <v>6</v>
      </c>
      <c r="JJ118" s="61">
        <v>8</v>
      </c>
      <c r="JK118" s="61">
        <v>1</v>
      </c>
      <c r="JL118" s="61">
        <v>3</v>
      </c>
      <c r="JM118" s="61">
        <v>3</v>
      </c>
      <c r="JN118" s="61">
        <v>7</v>
      </c>
      <c r="JO118" s="61">
        <v>0</v>
      </c>
      <c r="JP118" s="61">
        <v>0</v>
      </c>
      <c r="JQ118" s="61">
        <f>AVERAGE(CongestionIndex!$H$120:$I$120)</f>
        <v>5.5</v>
      </c>
      <c r="JR118" s="150"/>
      <c r="JS118" s="167"/>
      <c r="JT118" s="167"/>
    </row>
    <row r="119" spans="1:280" s="62" customFormat="1" ht="13.5">
      <c r="A119" s="64" t="s">
        <v>39</v>
      </c>
      <c r="B119" s="11">
        <v>0</v>
      </c>
      <c r="C119" s="11">
        <v>0</v>
      </c>
      <c r="D119" s="11">
        <v>0</v>
      </c>
      <c r="E119" s="11">
        <v>0</v>
      </c>
      <c r="F119" s="11">
        <v>0</v>
      </c>
      <c r="G119" s="11">
        <v>1.5</v>
      </c>
      <c r="H119" s="11">
        <v>0.5</v>
      </c>
      <c r="I119" s="11">
        <v>0.5</v>
      </c>
      <c r="J119" s="11">
        <v>0</v>
      </c>
      <c r="K119" s="11">
        <v>0</v>
      </c>
      <c r="L119" s="11">
        <v>1</v>
      </c>
      <c r="M119" s="11">
        <v>0</v>
      </c>
      <c r="N119" s="11">
        <v>0</v>
      </c>
      <c r="O119" s="11">
        <v>0</v>
      </c>
      <c r="P119" s="11">
        <v>0.5</v>
      </c>
      <c r="Q119" s="11">
        <v>0</v>
      </c>
      <c r="R119" s="11">
        <v>0</v>
      </c>
      <c r="S119" s="11">
        <v>0</v>
      </c>
      <c r="T119" s="11">
        <v>0</v>
      </c>
      <c r="U119" s="11">
        <v>0.5</v>
      </c>
      <c r="V119" s="11">
        <v>1</v>
      </c>
      <c r="W119" s="11">
        <v>1</v>
      </c>
      <c r="X119" s="11">
        <v>1.5</v>
      </c>
      <c r="Y119" s="11">
        <v>1.5</v>
      </c>
      <c r="Z119" s="11">
        <v>1</v>
      </c>
      <c r="AA119" s="11">
        <v>1</v>
      </c>
      <c r="AB119" s="11">
        <v>1</v>
      </c>
      <c r="AC119" s="11">
        <v>1</v>
      </c>
      <c r="AD119" s="11">
        <v>1</v>
      </c>
      <c r="AE119" s="11">
        <v>1</v>
      </c>
      <c r="AF119" s="11">
        <v>1</v>
      </c>
      <c r="AG119" s="11">
        <v>1</v>
      </c>
      <c r="AH119" s="11">
        <v>1.5</v>
      </c>
      <c r="AI119" s="11">
        <v>2</v>
      </c>
      <c r="AJ119" s="11">
        <v>1.5</v>
      </c>
      <c r="AK119" s="11">
        <v>0</v>
      </c>
      <c r="AL119" s="11">
        <v>0</v>
      </c>
      <c r="AM119" s="11">
        <v>1.5</v>
      </c>
      <c r="AN119" s="11">
        <v>1.5</v>
      </c>
      <c r="AO119" s="11">
        <v>1.5</v>
      </c>
      <c r="AP119" s="11">
        <v>1.5</v>
      </c>
      <c r="AQ119" s="11">
        <v>0.5</v>
      </c>
      <c r="AR119" s="11">
        <v>1</v>
      </c>
      <c r="AS119" s="11">
        <v>0.5</v>
      </c>
      <c r="AT119" s="11">
        <v>1.5</v>
      </c>
      <c r="AU119" s="11">
        <v>3</v>
      </c>
      <c r="AV119" s="11">
        <v>2.5</v>
      </c>
      <c r="AW119" s="11">
        <v>1.5</v>
      </c>
      <c r="AX119" s="11">
        <v>1</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0</v>
      </c>
      <c r="BU119" s="11">
        <v>0</v>
      </c>
      <c r="BV119" s="11">
        <v>0</v>
      </c>
      <c r="BW119" s="11">
        <v>0</v>
      </c>
      <c r="BX119" s="11">
        <v>0</v>
      </c>
      <c r="BY119" s="11">
        <v>0</v>
      </c>
      <c r="BZ119" s="11">
        <v>0</v>
      </c>
      <c r="CA119" s="11">
        <v>0</v>
      </c>
      <c r="CB119" s="11">
        <v>0</v>
      </c>
      <c r="CC119" s="11">
        <v>0</v>
      </c>
      <c r="CD119" s="11">
        <v>0</v>
      </c>
      <c r="CE119" s="11">
        <v>0</v>
      </c>
      <c r="CF119" s="11">
        <v>0</v>
      </c>
      <c r="CG119" s="11">
        <v>0</v>
      </c>
      <c r="CH119" s="11">
        <v>0</v>
      </c>
      <c r="CI119" s="11">
        <v>0</v>
      </c>
      <c r="CJ119" s="11">
        <v>0</v>
      </c>
      <c r="CK119" s="11">
        <v>0</v>
      </c>
      <c r="CL119" s="11">
        <v>0</v>
      </c>
      <c r="CM119" s="11">
        <v>0</v>
      </c>
      <c r="CN119" s="11">
        <v>0</v>
      </c>
      <c r="CO119" s="11">
        <v>0</v>
      </c>
      <c r="CP119" s="11">
        <v>0</v>
      </c>
      <c r="CQ119" s="11">
        <v>0</v>
      </c>
      <c r="CR119" s="11">
        <v>0</v>
      </c>
      <c r="CS119" s="11">
        <v>0</v>
      </c>
      <c r="CT119" s="11">
        <v>0</v>
      </c>
      <c r="CU119" s="11">
        <v>0</v>
      </c>
      <c r="CV119" s="11">
        <v>0</v>
      </c>
      <c r="CW119" s="11">
        <v>0</v>
      </c>
      <c r="CX119" s="11">
        <v>0</v>
      </c>
      <c r="CY119" s="11">
        <v>0</v>
      </c>
      <c r="CZ119" s="11">
        <v>0</v>
      </c>
      <c r="DA119" s="11">
        <v>0</v>
      </c>
      <c r="DB119" s="11">
        <v>0</v>
      </c>
      <c r="DC119" s="11">
        <v>0</v>
      </c>
      <c r="DD119" s="11">
        <v>0</v>
      </c>
      <c r="DE119" s="11">
        <v>0</v>
      </c>
      <c r="DF119" s="11">
        <v>0</v>
      </c>
      <c r="DG119" s="11">
        <v>0</v>
      </c>
      <c r="DH119" s="11">
        <v>0</v>
      </c>
      <c r="DI119" s="11">
        <v>0</v>
      </c>
      <c r="DJ119" s="11">
        <v>0</v>
      </c>
      <c r="DK119" s="11">
        <v>0</v>
      </c>
      <c r="DL119" s="11">
        <v>5.5</v>
      </c>
      <c r="DM119" s="11">
        <v>0</v>
      </c>
      <c r="DN119" s="11">
        <v>3.5</v>
      </c>
      <c r="DO119" s="11">
        <v>3.5</v>
      </c>
      <c r="DP119" s="11">
        <v>0</v>
      </c>
      <c r="DQ119" s="11">
        <v>0</v>
      </c>
      <c r="DR119" s="11">
        <v>5.5</v>
      </c>
      <c r="DS119" s="11">
        <v>5.5</v>
      </c>
      <c r="DT119" s="11">
        <v>10</v>
      </c>
      <c r="DU119" s="11">
        <v>6.5</v>
      </c>
      <c r="DV119" s="11">
        <v>11</v>
      </c>
      <c r="DW119" s="11">
        <v>12</v>
      </c>
      <c r="DX119" s="11">
        <v>13</v>
      </c>
      <c r="DY119" s="11">
        <v>9</v>
      </c>
      <c r="DZ119" s="11">
        <v>10</v>
      </c>
      <c r="EA119" s="11">
        <v>16.5</v>
      </c>
      <c r="EB119" s="11">
        <v>16.5</v>
      </c>
      <c r="EC119" s="11">
        <v>16.5</v>
      </c>
      <c r="ED119" s="11">
        <v>16.5</v>
      </c>
      <c r="EE119" s="11">
        <v>10</v>
      </c>
      <c r="EF119" s="11">
        <v>14</v>
      </c>
      <c r="EG119" s="11">
        <v>9</v>
      </c>
      <c r="EH119" s="11">
        <v>9.5</v>
      </c>
      <c r="EI119" s="11">
        <v>9</v>
      </c>
      <c r="EJ119" s="11">
        <v>11</v>
      </c>
      <c r="EK119" s="11">
        <v>12</v>
      </c>
      <c r="EL119" s="11">
        <v>6.5</v>
      </c>
      <c r="EM119" s="11">
        <v>6.5</v>
      </c>
      <c r="EN119" s="11">
        <v>3</v>
      </c>
      <c r="EO119" s="11">
        <v>2</v>
      </c>
      <c r="EP119" s="11">
        <v>2</v>
      </c>
      <c r="EQ119" s="11">
        <v>2.5</v>
      </c>
      <c r="ER119" s="11">
        <v>5</v>
      </c>
      <c r="ES119" s="11">
        <v>2</v>
      </c>
      <c r="ET119" s="11">
        <v>2.5</v>
      </c>
      <c r="EU119" s="11">
        <v>2</v>
      </c>
      <c r="EV119" s="11">
        <v>0.5</v>
      </c>
      <c r="EW119" s="11">
        <v>4</v>
      </c>
      <c r="EX119" s="11">
        <v>9.5</v>
      </c>
      <c r="EY119" s="11">
        <v>1</v>
      </c>
      <c r="EZ119" s="11">
        <v>1</v>
      </c>
      <c r="FA119" s="11">
        <v>5</v>
      </c>
      <c r="FB119" s="11">
        <v>3.5</v>
      </c>
      <c r="FC119" s="11">
        <v>0.5</v>
      </c>
      <c r="FD119" s="11">
        <v>1.5</v>
      </c>
      <c r="FE119" s="11">
        <v>8</v>
      </c>
      <c r="FF119" s="11">
        <v>4</v>
      </c>
      <c r="FG119" s="11">
        <v>4</v>
      </c>
      <c r="FH119" s="11">
        <v>4</v>
      </c>
      <c r="FI119" s="11">
        <v>4</v>
      </c>
      <c r="FJ119" s="11">
        <v>4.5</v>
      </c>
      <c r="FK119" s="11">
        <v>6</v>
      </c>
      <c r="FL119" s="11">
        <v>6.5</v>
      </c>
      <c r="FM119" s="11">
        <v>6.5</v>
      </c>
      <c r="FN119" s="11">
        <v>3.5</v>
      </c>
      <c r="FO119" s="11">
        <v>1</v>
      </c>
      <c r="FP119" s="11">
        <v>1</v>
      </c>
      <c r="FQ119" s="11">
        <v>0</v>
      </c>
      <c r="FR119" s="11">
        <v>0</v>
      </c>
      <c r="FS119" s="11">
        <v>4</v>
      </c>
      <c r="FT119" s="11">
        <v>4</v>
      </c>
      <c r="FU119" s="11">
        <v>4</v>
      </c>
      <c r="FV119" s="11">
        <v>4</v>
      </c>
      <c r="FW119" s="11">
        <v>4</v>
      </c>
      <c r="FX119" s="11">
        <v>4</v>
      </c>
      <c r="FY119" s="11">
        <v>6</v>
      </c>
      <c r="FZ119" s="11">
        <v>10</v>
      </c>
      <c r="GA119" s="11">
        <v>10</v>
      </c>
      <c r="GB119" s="11">
        <v>5</v>
      </c>
      <c r="GC119" s="11">
        <v>5</v>
      </c>
      <c r="GD119" s="11">
        <v>0.5</v>
      </c>
      <c r="GE119" s="11">
        <v>0.5</v>
      </c>
      <c r="GF119" s="11">
        <v>0.5</v>
      </c>
      <c r="GG119" s="11">
        <v>1</v>
      </c>
      <c r="GH119" s="11">
        <v>1</v>
      </c>
      <c r="GI119" s="11">
        <v>1</v>
      </c>
      <c r="GJ119" s="11">
        <v>1</v>
      </c>
      <c r="GK119" s="11">
        <v>1.5</v>
      </c>
      <c r="GL119" s="11">
        <v>2</v>
      </c>
      <c r="GM119" s="11">
        <v>3</v>
      </c>
      <c r="GN119" s="11">
        <v>7</v>
      </c>
      <c r="GO119" s="11">
        <v>6</v>
      </c>
      <c r="GP119" s="11">
        <v>3.5</v>
      </c>
      <c r="GQ119" s="11">
        <v>3.5</v>
      </c>
      <c r="GR119" s="11">
        <v>2.5</v>
      </c>
      <c r="GS119" s="11">
        <v>2.5</v>
      </c>
      <c r="GT119" s="11">
        <v>2.5</v>
      </c>
      <c r="GU119" s="11">
        <v>2.5</v>
      </c>
      <c r="GV119" s="11">
        <v>9.5</v>
      </c>
      <c r="GW119" s="11">
        <v>7</v>
      </c>
      <c r="GX119" s="11">
        <v>7</v>
      </c>
      <c r="GY119" s="11">
        <v>1</v>
      </c>
      <c r="GZ119" s="11">
        <v>3.5</v>
      </c>
      <c r="HA119" s="11">
        <v>1</v>
      </c>
      <c r="HB119" s="11">
        <v>1.5</v>
      </c>
      <c r="HC119" s="11">
        <v>1</v>
      </c>
      <c r="HD119" s="11">
        <v>4.5</v>
      </c>
      <c r="HE119" s="11">
        <v>4.5</v>
      </c>
      <c r="HF119" s="11">
        <v>7</v>
      </c>
      <c r="HG119" s="11">
        <v>9</v>
      </c>
      <c r="HH119" s="11">
        <v>10</v>
      </c>
      <c r="HI119" s="11">
        <v>10</v>
      </c>
      <c r="HJ119" s="11">
        <v>1</v>
      </c>
      <c r="HK119" s="11">
        <v>0.5</v>
      </c>
      <c r="HL119" s="11">
        <v>2</v>
      </c>
      <c r="HM119" s="11">
        <v>4</v>
      </c>
      <c r="HN119" s="11">
        <v>4</v>
      </c>
      <c r="HO119" s="11">
        <v>4</v>
      </c>
      <c r="HP119" s="11">
        <v>4</v>
      </c>
      <c r="HQ119" s="11">
        <v>6</v>
      </c>
      <c r="HR119" s="11">
        <v>9</v>
      </c>
      <c r="HS119" s="11">
        <v>9</v>
      </c>
      <c r="HT119" s="11">
        <v>1.5</v>
      </c>
      <c r="HU119" s="11">
        <v>6</v>
      </c>
      <c r="HV119" s="11">
        <v>6</v>
      </c>
      <c r="HW119" s="11">
        <v>6.5</v>
      </c>
      <c r="HX119" s="11">
        <v>5.5</v>
      </c>
      <c r="HY119" s="11">
        <v>7</v>
      </c>
      <c r="HZ119" s="11">
        <v>4.5</v>
      </c>
      <c r="IA119" s="11">
        <v>5</v>
      </c>
      <c r="IB119" s="11">
        <v>6</v>
      </c>
      <c r="IC119" s="11">
        <v>6</v>
      </c>
      <c r="ID119" s="11">
        <v>6</v>
      </c>
      <c r="IE119" s="11">
        <v>3</v>
      </c>
      <c r="IF119" s="11">
        <v>3</v>
      </c>
      <c r="IG119" s="76">
        <v>1.5</v>
      </c>
      <c r="IH119" s="76">
        <v>3</v>
      </c>
      <c r="II119" s="271">
        <v>5</v>
      </c>
      <c r="IJ119" s="62">
        <v>5</v>
      </c>
      <c r="IK119" s="61">
        <v>5</v>
      </c>
      <c r="IL119" s="61">
        <v>2</v>
      </c>
      <c r="IM119" s="61">
        <v>0</v>
      </c>
      <c r="IN119" s="61">
        <v>0</v>
      </c>
      <c r="IO119" s="61">
        <v>0</v>
      </c>
      <c r="IP119" s="61">
        <v>6</v>
      </c>
      <c r="IQ119" s="61">
        <v>6</v>
      </c>
      <c r="IR119" s="348">
        <f>AVERAGE([1]CongestionIndex!$H$121:$I$121)</f>
        <v>0</v>
      </c>
      <c r="IS119" s="61">
        <v>7</v>
      </c>
      <c r="IT119" s="61">
        <v>7</v>
      </c>
      <c r="IU119" s="61">
        <v>7</v>
      </c>
      <c r="IV119" s="61">
        <v>8</v>
      </c>
      <c r="IW119" s="61">
        <v>8</v>
      </c>
      <c r="IX119" s="61">
        <v>6.5</v>
      </c>
      <c r="IY119" s="61">
        <v>6</v>
      </c>
      <c r="IZ119" s="61">
        <v>10.5</v>
      </c>
      <c r="JA119" s="61">
        <v>9</v>
      </c>
      <c r="JB119" s="61">
        <v>10</v>
      </c>
      <c r="JC119" s="61">
        <v>5</v>
      </c>
      <c r="JD119" s="61">
        <v>0</v>
      </c>
      <c r="JE119" s="61">
        <v>6</v>
      </c>
      <c r="JF119" s="61">
        <v>6</v>
      </c>
      <c r="JG119" s="61">
        <v>3.5</v>
      </c>
      <c r="JH119" s="61">
        <v>0</v>
      </c>
      <c r="JI119" s="61">
        <v>0</v>
      </c>
      <c r="JJ119" s="61">
        <v>0</v>
      </c>
      <c r="JK119" s="61">
        <v>0</v>
      </c>
      <c r="JL119" s="61">
        <v>9</v>
      </c>
      <c r="JM119" s="61">
        <v>11</v>
      </c>
      <c r="JN119" s="61">
        <v>6</v>
      </c>
      <c r="JO119" s="61">
        <v>0</v>
      </c>
      <c r="JP119" s="61">
        <v>2</v>
      </c>
      <c r="JQ119" s="61">
        <f>AVERAGE(CongestionIndex!$H$121:$I$121)</f>
        <v>0</v>
      </c>
      <c r="JS119" s="166"/>
      <c r="JT119" s="166"/>
    </row>
    <row r="120" spans="1:280" s="62" customFormat="1" ht="13.5">
      <c r="A120" s="64" t="s">
        <v>41</v>
      </c>
      <c r="B120" s="11">
        <v>0.5</v>
      </c>
      <c r="C120" s="11">
        <v>0</v>
      </c>
      <c r="D120" s="11">
        <v>0.5</v>
      </c>
      <c r="E120" s="11">
        <v>0.5</v>
      </c>
      <c r="F120" s="11">
        <v>0.5</v>
      </c>
      <c r="G120" s="11">
        <v>2</v>
      </c>
      <c r="H120" s="11">
        <v>0</v>
      </c>
      <c r="I120" s="11">
        <v>0.5</v>
      </c>
      <c r="J120" s="11">
        <v>0.5</v>
      </c>
      <c r="K120" s="11">
        <v>0.5</v>
      </c>
      <c r="L120" s="11">
        <v>0.5</v>
      </c>
      <c r="M120" s="11">
        <v>1</v>
      </c>
      <c r="N120" s="11">
        <v>0.5</v>
      </c>
      <c r="O120" s="11">
        <v>0.5</v>
      </c>
      <c r="P120" s="11">
        <v>1</v>
      </c>
      <c r="Q120" s="11">
        <v>0</v>
      </c>
      <c r="R120" s="11">
        <v>0.5</v>
      </c>
      <c r="S120" s="11">
        <v>0.5</v>
      </c>
      <c r="T120" s="11">
        <v>0</v>
      </c>
      <c r="U120" s="11">
        <v>0.5</v>
      </c>
      <c r="V120" s="11">
        <v>1</v>
      </c>
      <c r="W120" s="11">
        <v>0.5</v>
      </c>
      <c r="X120" s="11">
        <v>0</v>
      </c>
      <c r="Y120" s="11">
        <v>0.5</v>
      </c>
      <c r="Z120" s="11">
        <v>1</v>
      </c>
      <c r="AA120" s="11">
        <v>1.5</v>
      </c>
      <c r="AB120" s="11">
        <v>2.5</v>
      </c>
      <c r="AC120" s="11">
        <v>2.5</v>
      </c>
      <c r="AD120" s="11">
        <v>2</v>
      </c>
      <c r="AE120" s="11">
        <v>2</v>
      </c>
      <c r="AF120" s="11">
        <v>2</v>
      </c>
      <c r="AG120" s="11">
        <v>2</v>
      </c>
      <c r="AH120" s="11">
        <v>1</v>
      </c>
      <c r="AI120" s="11">
        <v>1</v>
      </c>
      <c r="AJ120" s="11">
        <v>1.5</v>
      </c>
      <c r="AK120" s="11">
        <v>3</v>
      </c>
      <c r="AL120" s="11">
        <v>2</v>
      </c>
      <c r="AM120" s="11">
        <v>3</v>
      </c>
      <c r="AN120" s="11">
        <v>2</v>
      </c>
      <c r="AO120" s="11">
        <v>3</v>
      </c>
      <c r="AP120" s="11">
        <v>3</v>
      </c>
      <c r="AQ120" s="11">
        <v>3.5</v>
      </c>
      <c r="AR120" s="11">
        <v>3.5</v>
      </c>
      <c r="AS120" s="11">
        <v>2.5</v>
      </c>
      <c r="AT120" s="11">
        <v>1.5</v>
      </c>
      <c r="AU120" s="11">
        <v>2</v>
      </c>
      <c r="AV120" s="11">
        <v>2.5</v>
      </c>
      <c r="AW120" s="11">
        <v>2.5</v>
      </c>
      <c r="AX120" s="11">
        <v>2</v>
      </c>
      <c r="AY120" s="11">
        <v>3.5</v>
      </c>
      <c r="AZ120" s="11">
        <v>0</v>
      </c>
      <c r="BA120" s="11">
        <v>1.5</v>
      </c>
      <c r="BB120" s="11">
        <v>3.5</v>
      </c>
      <c r="BC120" s="11">
        <v>1.5</v>
      </c>
      <c r="BD120" s="11">
        <v>15</v>
      </c>
      <c r="BE120" s="11">
        <v>13</v>
      </c>
      <c r="BF120" s="11">
        <v>13</v>
      </c>
      <c r="BG120" s="11">
        <v>11</v>
      </c>
      <c r="BH120" s="11">
        <v>14.5</v>
      </c>
      <c r="BI120" s="11">
        <v>6</v>
      </c>
      <c r="BJ120" s="11">
        <v>9.5</v>
      </c>
      <c r="BK120" s="11">
        <v>11</v>
      </c>
      <c r="BL120" s="11">
        <v>4.5</v>
      </c>
      <c r="BM120" s="11">
        <v>5.5</v>
      </c>
      <c r="BN120" s="11">
        <v>1</v>
      </c>
      <c r="BO120" s="11">
        <v>2.5</v>
      </c>
      <c r="BP120" s="11">
        <v>1.5</v>
      </c>
      <c r="BQ120" s="11">
        <v>3.5</v>
      </c>
      <c r="BR120" s="11">
        <v>6.5</v>
      </c>
      <c r="BS120" s="11">
        <v>8</v>
      </c>
      <c r="BT120" s="11">
        <v>5</v>
      </c>
      <c r="BU120" s="11">
        <v>2</v>
      </c>
      <c r="BV120" s="11">
        <v>2.5</v>
      </c>
      <c r="BW120" s="11">
        <v>1</v>
      </c>
      <c r="BX120" s="11">
        <v>2.5</v>
      </c>
      <c r="BY120" s="11">
        <v>3.5</v>
      </c>
      <c r="BZ120" s="11">
        <v>0</v>
      </c>
      <c r="CA120" s="11">
        <v>0</v>
      </c>
      <c r="CB120" s="11">
        <v>2.5</v>
      </c>
      <c r="CC120" s="11">
        <v>4</v>
      </c>
      <c r="CD120" s="11">
        <v>5</v>
      </c>
      <c r="CE120" s="11">
        <v>8.5</v>
      </c>
      <c r="CF120" s="11">
        <v>9.5</v>
      </c>
      <c r="CG120" s="11">
        <v>12.5</v>
      </c>
      <c r="CH120" s="11">
        <v>12.5</v>
      </c>
      <c r="CI120" s="11">
        <v>3</v>
      </c>
      <c r="CJ120" s="11">
        <v>8.5</v>
      </c>
      <c r="CK120" s="11">
        <v>9.5</v>
      </c>
      <c r="CL120" s="11">
        <v>10</v>
      </c>
      <c r="CM120" s="11">
        <v>4.5</v>
      </c>
      <c r="CN120" s="11">
        <v>7</v>
      </c>
      <c r="CO120" s="11">
        <v>0</v>
      </c>
      <c r="CP120" s="11">
        <v>0</v>
      </c>
      <c r="CQ120" s="11">
        <v>0</v>
      </c>
      <c r="CR120" s="11">
        <v>6</v>
      </c>
      <c r="CS120" s="11">
        <v>0</v>
      </c>
      <c r="CT120" s="11">
        <v>0</v>
      </c>
      <c r="CU120" s="11">
        <v>0</v>
      </c>
      <c r="CV120" s="11">
        <v>0</v>
      </c>
      <c r="CW120" s="11">
        <v>0</v>
      </c>
      <c r="CX120" s="11">
        <v>0</v>
      </c>
      <c r="CY120" s="11">
        <v>0</v>
      </c>
      <c r="CZ120" s="11">
        <v>0</v>
      </c>
      <c r="DA120" s="11">
        <v>2.5</v>
      </c>
      <c r="DB120" s="11">
        <v>10</v>
      </c>
      <c r="DC120" s="11">
        <v>0</v>
      </c>
      <c r="DD120" s="11">
        <v>0</v>
      </c>
      <c r="DE120" s="11">
        <v>0</v>
      </c>
      <c r="DF120" s="11">
        <v>0</v>
      </c>
      <c r="DG120" s="11">
        <v>0</v>
      </c>
      <c r="DH120" s="11">
        <v>0</v>
      </c>
      <c r="DI120" s="11">
        <v>9</v>
      </c>
      <c r="DJ120" s="11">
        <v>13.5</v>
      </c>
      <c r="DK120" s="11">
        <v>5.5</v>
      </c>
      <c r="DL120" s="11">
        <v>2.5</v>
      </c>
      <c r="DM120" s="11">
        <v>5.5</v>
      </c>
      <c r="DN120" s="11">
        <v>5</v>
      </c>
      <c r="DO120" s="11">
        <v>2.5</v>
      </c>
      <c r="DP120" s="11">
        <v>2</v>
      </c>
      <c r="DQ120" s="11">
        <v>3.5</v>
      </c>
      <c r="DR120" s="11">
        <v>7</v>
      </c>
      <c r="DS120" s="11">
        <v>6.5</v>
      </c>
      <c r="DT120" s="11">
        <v>7.5</v>
      </c>
      <c r="DU120" s="11">
        <v>16.5</v>
      </c>
      <c r="DV120" s="11">
        <v>22.5</v>
      </c>
      <c r="DW120" s="11">
        <v>21.5</v>
      </c>
      <c r="DX120" s="11">
        <v>20</v>
      </c>
      <c r="DY120" s="11">
        <v>19</v>
      </c>
      <c r="DZ120" s="11">
        <v>20</v>
      </c>
      <c r="EA120" s="11">
        <v>25</v>
      </c>
      <c r="EB120" s="11">
        <v>23.5</v>
      </c>
      <c r="EC120" s="11">
        <v>22</v>
      </c>
      <c r="ED120" s="11">
        <v>22</v>
      </c>
      <c r="EE120" s="11">
        <v>13</v>
      </c>
      <c r="EF120" s="11">
        <v>13</v>
      </c>
      <c r="EG120" s="11">
        <v>8</v>
      </c>
      <c r="EH120" s="11">
        <v>8.5</v>
      </c>
      <c r="EI120" s="11">
        <v>8</v>
      </c>
      <c r="EJ120" s="11">
        <v>8</v>
      </c>
      <c r="EK120" s="11">
        <v>4</v>
      </c>
      <c r="EL120" s="11">
        <v>2.5</v>
      </c>
      <c r="EM120" s="11">
        <v>3</v>
      </c>
      <c r="EN120" s="11">
        <v>4</v>
      </c>
      <c r="EO120" s="11">
        <v>2</v>
      </c>
      <c r="EP120" s="11">
        <v>3.5</v>
      </c>
      <c r="EQ120" s="11">
        <v>3</v>
      </c>
      <c r="ER120" s="11">
        <v>7.5</v>
      </c>
      <c r="ES120" s="11">
        <v>3.5</v>
      </c>
      <c r="ET120" s="11">
        <v>4</v>
      </c>
      <c r="EU120" s="11">
        <v>4.5</v>
      </c>
      <c r="EV120" s="11">
        <v>7</v>
      </c>
      <c r="EW120" s="11">
        <v>10</v>
      </c>
      <c r="EX120" s="11">
        <v>10</v>
      </c>
      <c r="EY120" s="11">
        <v>11.5</v>
      </c>
      <c r="EZ120" s="11">
        <v>8.5</v>
      </c>
      <c r="FA120" s="11">
        <v>7</v>
      </c>
      <c r="FB120" s="11">
        <v>10</v>
      </c>
      <c r="FC120" s="11">
        <v>4</v>
      </c>
      <c r="FD120" s="11">
        <v>8</v>
      </c>
      <c r="FE120" s="11">
        <v>4</v>
      </c>
      <c r="FF120" s="11">
        <v>4</v>
      </c>
      <c r="FG120" s="11">
        <v>4</v>
      </c>
      <c r="FH120" s="11">
        <v>4</v>
      </c>
      <c r="FI120" s="11">
        <v>7.5</v>
      </c>
      <c r="FJ120" s="11">
        <v>5</v>
      </c>
      <c r="FK120" s="11">
        <v>6.5</v>
      </c>
      <c r="FL120" s="11">
        <v>6</v>
      </c>
      <c r="FM120" s="11">
        <v>4.5</v>
      </c>
      <c r="FN120" s="11">
        <v>4</v>
      </c>
      <c r="FO120" s="11">
        <v>3</v>
      </c>
      <c r="FP120" s="11">
        <v>3.5</v>
      </c>
      <c r="FQ120" s="11">
        <v>8.5</v>
      </c>
      <c r="FR120" s="11">
        <v>12.5</v>
      </c>
      <c r="FS120" s="11">
        <v>12.5</v>
      </c>
      <c r="FT120" s="11">
        <v>4</v>
      </c>
      <c r="FU120" s="11">
        <v>2</v>
      </c>
      <c r="FV120" s="11">
        <v>2.5</v>
      </c>
      <c r="FW120" s="11">
        <v>2.5</v>
      </c>
      <c r="FX120" s="11">
        <v>2.5</v>
      </c>
      <c r="FY120" s="11">
        <v>4.5</v>
      </c>
      <c r="FZ120" s="11">
        <v>11.5</v>
      </c>
      <c r="GA120" s="11">
        <v>7</v>
      </c>
      <c r="GB120" s="11">
        <v>6.5</v>
      </c>
      <c r="GC120" s="11">
        <v>5</v>
      </c>
      <c r="GD120" s="11">
        <v>2.5</v>
      </c>
      <c r="GE120" s="11">
        <v>2.5</v>
      </c>
      <c r="GF120" s="11">
        <v>2.5</v>
      </c>
      <c r="GG120" s="11">
        <v>2.5</v>
      </c>
      <c r="GH120" s="11">
        <v>2.5</v>
      </c>
      <c r="GI120" s="11">
        <v>7</v>
      </c>
      <c r="GJ120" s="11">
        <v>7.5</v>
      </c>
      <c r="GK120" s="11">
        <v>8</v>
      </c>
      <c r="GL120" s="11">
        <v>12</v>
      </c>
      <c r="GM120" s="11">
        <v>12</v>
      </c>
      <c r="GN120" s="11">
        <v>13</v>
      </c>
      <c r="GO120" s="11">
        <v>11</v>
      </c>
      <c r="GP120" s="11">
        <v>11</v>
      </c>
      <c r="GQ120" s="11">
        <v>10</v>
      </c>
      <c r="GR120" s="11">
        <v>9</v>
      </c>
      <c r="GS120" s="11">
        <v>7.5</v>
      </c>
      <c r="GT120" s="11">
        <v>8.5</v>
      </c>
      <c r="GU120" s="11">
        <v>11</v>
      </c>
      <c r="GV120" s="11">
        <v>11.5</v>
      </c>
      <c r="GW120" s="11">
        <v>8</v>
      </c>
      <c r="GX120" s="11">
        <v>7</v>
      </c>
      <c r="GY120" s="11">
        <v>6.5</v>
      </c>
      <c r="GZ120" s="11">
        <v>2.5</v>
      </c>
      <c r="HA120" s="11">
        <v>3</v>
      </c>
      <c r="HB120" s="11">
        <v>4</v>
      </c>
      <c r="HC120" s="11">
        <v>4</v>
      </c>
      <c r="HD120" s="11">
        <v>4</v>
      </c>
      <c r="HE120" s="11">
        <v>7</v>
      </c>
      <c r="HF120" s="11">
        <v>9</v>
      </c>
      <c r="HG120" s="11">
        <v>10</v>
      </c>
      <c r="HH120" s="11">
        <v>10</v>
      </c>
      <c r="HI120" s="11">
        <v>10</v>
      </c>
      <c r="HJ120" s="11">
        <v>9</v>
      </c>
      <c r="HK120" s="11">
        <v>9</v>
      </c>
      <c r="HL120" s="11">
        <v>1</v>
      </c>
      <c r="HM120" s="11">
        <v>2.5</v>
      </c>
      <c r="HN120" s="11">
        <v>2.5</v>
      </c>
      <c r="HO120" s="11">
        <v>2.5</v>
      </c>
      <c r="HP120" s="11">
        <v>2.5</v>
      </c>
      <c r="HQ120" s="11">
        <v>6.5</v>
      </c>
      <c r="HR120" s="11">
        <v>6.5</v>
      </c>
      <c r="HS120" s="11">
        <v>8</v>
      </c>
      <c r="HT120" s="11">
        <v>7.5</v>
      </c>
      <c r="HU120" s="11">
        <v>4.5</v>
      </c>
      <c r="HV120" s="11">
        <v>3</v>
      </c>
      <c r="HW120" s="11">
        <v>6</v>
      </c>
      <c r="HX120" s="11">
        <v>6</v>
      </c>
      <c r="HY120" s="11">
        <v>9</v>
      </c>
      <c r="HZ120" s="11">
        <v>2</v>
      </c>
      <c r="IA120" s="11">
        <v>5</v>
      </c>
      <c r="IB120" s="11">
        <v>5</v>
      </c>
      <c r="IC120" s="11">
        <v>9</v>
      </c>
      <c r="ID120" s="11">
        <v>9</v>
      </c>
      <c r="IE120" s="11">
        <v>6.5</v>
      </c>
      <c r="IF120" s="11">
        <v>3</v>
      </c>
      <c r="IG120" s="76">
        <v>3</v>
      </c>
      <c r="IH120" s="76">
        <v>5</v>
      </c>
      <c r="II120" s="113">
        <v>7</v>
      </c>
      <c r="IJ120" s="62">
        <v>7</v>
      </c>
      <c r="IK120" s="61">
        <v>7</v>
      </c>
      <c r="IL120" s="61">
        <v>4</v>
      </c>
      <c r="IM120" s="61">
        <v>3</v>
      </c>
      <c r="IN120" s="61">
        <v>3</v>
      </c>
      <c r="IO120" s="61">
        <v>0</v>
      </c>
      <c r="IP120" s="61">
        <v>7.5</v>
      </c>
      <c r="IQ120" s="61">
        <v>3.5</v>
      </c>
      <c r="IR120" s="348">
        <f>AVERAGE([1]CongestionIndex!$H$122:$I$122)</f>
        <v>4</v>
      </c>
      <c r="IS120" s="61">
        <v>7.5</v>
      </c>
      <c r="IT120" s="61">
        <v>6</v>
      </c>
      <c r="IU120" s="61">
        <v>6</v>
      </c>
      <c r="IV120" s="61">
        <v>5</v>
      </c>
      <c r="IW120" s="61">
        <v>11</v>
      </c>
      <c r="IX120" s="61">
        <v>12.5</v>
      </c>
      <c r="IY120" s="61">
        <v>2.5</v>
      </c>
      <c r="IZ120" s="61">
        <v>6</v>
      </c>
      <c r="JA120" s="61">
        <v>6</v>
      </c>
      <c r="JB120" s="61">
        <v>4.5</v>
      </c>
      <c r="JC120" s="61">
        <v>0</v>
      </c>
      <c r="JD120" s="61">
        <v>6</v>
      </c>
      <c r="JE120" s="61">
        <v>0</v>
      </c>
      <c r="JF120" s="61">
        <v>5.5</v>
      </c>
      <c r="JG120" s="61">
        <v>3</v>
      </c>
      <c r="JH120" s="61">
        <v>0</v>
      </c>
      <c r="JI120" s="61">
        <v>0</v>
      </c>
      <c r="JJ120" s="61">
        <v>0</v>
      </c>
      <c r="JK120" s="61">
        <v>2</v>
      </c>
      <c r="JL120" s="61">
        <v>5.5</v>
      </c>
      <c r="JM120" s="61">
        <v>9</v>
      </c>
      <c r="JN120" s="61">
        <v>4</v>
      </c>
      <c r="JO120" s="61">
        <v>3</v>
      </c>
      <c r="JP120" s="61">
        <v>8</v>
      </c>
      <c r="JQ120" s="61">
        <f>AVERAGE(CongestionIndex!$H$122:$I$122)</f>
        <v>6.5</v>
      </c>
    </row>
    <row r="121" spans="1:280" s="62" customFormat="1" ht="13.5">
      <c r="A121" s="64" t="s">
        <v>43</v>
      </c>
      <c r="B121" s="11">
        <v>0</v>
      </c>
      <c r="C121" s="11">
        <v>0</v>
      </c>
      <c r="D121" s="11">
        <v>0</v>
      </c>
      <c r="E121" s="11">
        <v>0</v>
      </c>
      <c r="F121" s="11">
        <v>0</v>
      </c>
      <c r="G121" s="11">
        <v>0</v>
      </c>
      <c r="H121" s="11">
        <v>0</v>
      </c>
      <c r="I121" s="11">
        <v>0</v>
      </c>
      <c r="J121" s="11">
        <v>0</v>
      </c>
      <c r="K121" s="11">
        <v>0</v>
      </c>
      <c r="L121" s="11">
        <v>0</v>
      </c>
      <c r="M121" s="11">
        <v>0</v>
      </c>
      <c r="N121" s="11">
        <v>0</v>
      </c>
      <c r="O121" s="11">
        <v>0</v>
      </c>
      <c r="P121" s="11">
        <v>0</v>
      </c>
      <c r="Q121" s="11">
        <v>0</v>
      </c>
      <c r="R121" s="11">
        <v>0</v>
      </c>
      <c r="S121" s="11">
        <v>0</v>
      </c>
      <c r="T121" s="11">
        <v>0</v>
      </c>
      <c r="U121" s="11">
        <v>0</v>
      </c>
      <c r="V121" s="11">
        <v>0</v>
      </c>
      <c r="W121" s="11">
        <v>0</v>
      </c>
      <c r="X121" s="11">
        <v>0</v>
      </c>
      <c r="Y121" s="11">
        <v>0</v>
      </c>
      <c r="Z121" s="11">
        <v>0</v>
      </c>
      <c r="AA121" s="11">
        <v>0</v>
      </c>
      <c r="AB121" s="11">
        <v>0</v>
      </c>
      <c r="AC121" s="11">
        <v>0</v>
      </c>
      <c r="AD121" s="11">
        <v>0</v>
      </c>
      <c r="AE121" s="11">
        <v>0</v>
      </c>
      <c r="AF121" s="11">
        <v>0</v>
      </c>
      <c r="AG121" s="11">
        <v>0</v>
      </c>
      <c r="AH121" s="11">
        <v>0</v>
      </c>
      <c r="AI121" s="11">
        <v>0</v>
      </c>
      <c r="AJ121" s="11">
        <v>0</v>
      </c>
      <c r="AK121" s="11">
        <v>0</v>
      </c>
      <c r="AL121" s="11">
        <v>0</v>
      </c>
      <c r="AM121" s="11">
        <v>0</v>
      </c>
      <c r="AN121" s="11">
        <v>0</v>
      </c>
      <c r="AO121" s="11">
        <v>0</v>
      </c>
      <c r="AP121" s="11">
        <v>0</v>
      </c>
      <c r="AQ121" s="11">
        <v>0</v>
      </c>
      <c r="AR121" s="11">
        <v>0</v>
      </c>
      <c r="AS121" s="11">
        <v>0</v>
      </c>
      <c r="AT121" s="11">
        <v>0</v>
      </c>
      <c r="AU121" s="11">
        <v>0</v>
      </c>
      <c r="AV121" s="11">
        <v>0</v>
      </c>
      <c r="AW121" s="11">
        <v>0</v>
      </c>
      <c r="AX121" s="11">
        <v>0</v>
      </c>
      <c r="AY121" s="11">
        <v>0</v>
      </c>
      <c r="AZ121" s="11">
        <v>0</v>
      </c>
      <c r="BA121" s="11">
        <v>0</v>
      </c>
      <c r="BB121" s="11">
        <v>0</v>
      </c>
      <c r="BC121" s="11">
        <v>0</v>
      </c>
      <c r="BD121" s="11">
        <v>0</v>
      </c>
      <c r="BE121" s="11">
        <v>0</v>
      </c>
      <c r="BF121" s="11">
        <v>0</v>
      </c>
      <c r="BG121" s="11">
        <v>0</v>
      </c>
      <c r="BH121" s="11">
        <v>0</v>
      </c>
      <c r="BI121" s="11">
        <v>0</v>
      </c>
      <c r="BJ121" s="11">
        <v>0</v>
      </c>
      <c r="BK121" s="11">
        <v>0</v>
      </c>
      <c r="BL121" s="11">
        <v>0</v>
      </c>
      <c r="BM121" s="11">
        <v>0</v>
      </c>
      <c r="BN121" s="11">
        <v>0</v>
      </c>
      <c r="BO121" s="11">
        <v>0</v>
      </c>
      <c r="BP121" s="11">
        <v>0</v>
      </c>
      <c r="BQ121" s="11">
        <v>0</v>
      </c>
      <c r="BR121" s="11">
        <v>0</v>
      </c>
      <c r="BS121" s="11">
        <v>0</v>
      </c>
      <c r="BT121" s="11">
        <v>0</v>
      </c>
      <c r="BU121" s="11">
        <v>0</v>
      </c>
      <c r="BV121" s="11">
        <v>0</v>
      </c>
      <c r="BW121" s="11">
        <v>0</v>
      </c>
      <c r="BX121" s="11">
        <v>0</v>
      </c>
      <c r="BY121" s="11">
        <v>0</v>
      </c>
      <c r="BZ121" s="11">
        <v>0</v>
      </c>
      <c r="CA121" s="11">
        <v>0</v>
      </c>
      <c r="CB121" s="11">
        <v>0</v>
      </c>
      <c r="CC121" s="11">
        <v>0</v>
      </c>
      <c r="CD121" s="11">
        <v>0</v>
      </c>
      <c r="CE121" s="11">
        <v>0</v>
      </c>
      <c r="CF121" s="11">
        <v>0</v>
      </c>
      <c r="CG121" s="11">
        <v>0</v>
      </c>
      <c r="CH121" s="11">
        <v>0</v>
      </c>
      <c r="CI121" s="11">
        <v>0</v>
      </c>
      <c r="CJ121" s="11">
        <v>0</v>
      </c>
      <c r="CK121" s="11">
        <v>0</v>
      </c>
      <c r="CL121" s="11">
        <v>0</v>
      </c>
      <c r="CM121" s="11">
        <v>0</v>
      </c>
      <c r="CN121" s="11">
        <v>0</v>
      </c>
      <c r="CO121" s="11">
        <v>0</v>
      </c>
      <c r="CP121" s="11">
        <v>0</v>
      </c>
      <c r="CQ121" s="11">
        <v>0</v>
      </c>
      <c r="CR121" s="11">
        <v>0</v>
      </c>
      <c r="CS121" s="11">
        <v>0</v>
      </c>
      <c r="CT121" s="11">
        <v>0</v>
      </c>
      <c r="CU121" s="11">
        <v>0</v>
      </c>
      <c r="CV121" s="11">
        <v>0</v>
      </c>
      <c r="CW121" s="11">
        <v>0</v>
      </c>
      <c r="CX121" s="11">
        <v>0</v>
      </c>
      <c r="CY121" s="11">
        <v>0</v>
      </c>
      <c r="CZ121" s="11">
        <v>0</v>
      </c>
      <c r="DA121" s="11">
        <v>0</v>
      </c>
      <c r="DB121" s="11">
        <v>0</v>
      </c>
      <c r="DC121" s="11">
        <v>0</v>
      </c>
      <c r="DD121" s="11">
        <v>0</v>
      </c>
      <c r="DE121" s="11">
        <v>0</v>
      </c>
      <c r="DF121" s="11">
        <v>0</v>
      </c>
      <c r="DG121" s="11">
        <v>0</v>
      </c>
      <c r="DH121" s="11">
        <v>0</v>
      </c>
      <c r="DI121" s="11">
        <v>0</v>
      </c>
      <c r="DJ121" s="11">
        <v>0</v>
      </c>
      <c r="DK121" s="11">
        <v>0</v>
      </c>
      <c r="DL121" s="11">
        <v>0</v>
      </c>
      <c r="DM121" s="11">
        <v>0</v>
      </c>
      <c r="DN121" s="11">
        <v>0</v>
      </c>
      <c r="DO121" s="11">
        <v>0</v>
      </c>
      <c r="DP121" s="11">
        <v>0</v>
      </c>
      <c r="DQ121" s="11">
        <v>0</v>
      </c>
      <c r="DR121" s="11">
        <v>0</v>
      </c>
      <c r="DS121" s="11">
        <v>0</v>
      </c>
      <c r="DT121" s="11">
        <v>0</v>
      </c>
      <c r="DU121" s="11">
        <v>0</v>
      </c>
      <c r="DV121" s="11">
        <v>0</v>
      </c>
      <c r="DW121" s="11">
        <v>0</v>
      </c>
      <c r="DX121" s="11">
        <v>0</v>
      </c>
      <c r="DY121" s="11">
        <v>0</v>
      </c>
      <c r="DZ121" s="11">
        <v>0</v>
      </c>
      <c r="EA121" s="11">
        <v>0</v>
      </c>
      <c r="EB121" s="11">
        <v>0</v>
      </c>
      <c r="EC121" s="11">
        <v>0</v>
      </c>
      <c r="ED121" s="11">
        <v>0</v>
      </c>
      <c r="EE121" s="11">
        <v>0</v>
      </c>
      <c r="EF121" s="11">
        <v>0</v>
      </c>
      <c r="EG121" s="11">
        <v>0</v>
      </c>
      <c r="EH121" s="11">
        <v>0</v>
      </c>
      <c r="EI121" s="11">
        <v>0</v>
      </c>
      <c r="EJ121" s="11">
        <v>0</v>
      </c>
      <c r="EK121" s="11">
        <v>0</v>
      </c>
      <c r="EL121" s="11">
        <v>0</v>
      </c>
      <c r="EM121" s="11">
        <v>0</v>
      </c>
      <c r="EN121" s="11">
        <v>0</v>
      </c>
      <c r="EO121" s="11">
        <v>0</v>
      </c>
      <c r="EP121" s="11">
        <v>0</v>
      </c>
      <c r="EQ121" s="11">
        <v>0</v>
      </c>
      <c r="ER121" s="11">
        <v>0</v>
      </c>
      <c r="ES121" s="11">
        <v>0</v>
      </c>
      <c r="ET121" s="11">
        <v>0</v>
      </c>
      <c r="EU121" s="11">
        <v>0</v>
      </c>
      <c r="EV121" s="11">
        <v>0</v>
      </c>
      <c r="EW121" s="11">
        <v>0</v>
      </c>
      <c r="EX121" s="11">
        <v>0</v>
      </c>
      <c r="EY121" s="11">
        <v>0</v>
      </c>
      <c r="EZ121" s="11">
        <v>0</v>
      </c>
      <c r="FA121" s="11">
        <v>0</v>
      </c>
      <c r="FB121" s="11">
        <v>0</v>
      </c>
      <c r="FC121" s="11">
        <v>0</v>
      </c>
      <c r="FD121" s="11">
        <v>0</v>
      </c>
      <c r="FE121" s="11">
        <v>0</v>
      </c>
      <c r="FF121" s="11">
        <v>0</v>
      </c>
      <c r="FG121" s="11">
        <v>0</v>
      </c>
      <c r="FH121" s="11">
        <v>0</v>
      </c>
      <c r="FI121" s="11">
        <v>0</v>
      </c>
      <c r="FJ121" s="11">
        <v>0</v>
      </c>
      <c r="FK121" s="11">
        <v>0</v>
      </c>
      <c r="FL121" s="11">
        <v>0</v>
      </c>
      <c r="FM121" s="11">
        <v>0</v>
      </c>
      <c r="FN121" s="11">
        <v>0</v>
      </c>
      <c r="FO121" s="11">
        <v>5</v>
      </c>
      <c r="FP121" s="11">
        <v>9</v>
      </c>
      <c r="FQ121" s="11">
        <v>9</v>
      </c>
      <c r="FR121" s="11">
        <v>5.5</v>
      </c>
      <c r="FS121" s="11">
        <v>3</v>
      </c>
      <c r="FT121" s="11">
        <v>4</v>
      </c>
      <c r="FU121" s="11">
        <v>1</v>
      </c>
      <c r="FV121" s="11">
        <v>1</v>
      </c>
      <c r="FW121" s="11">
        <v>1</v>
      </c>
      <c r="FX121" s="11">
        <v>1</v>
      </c>
      <c r="FY121" s="11">
        <v>2.5</v>
      </c>
      <c r="FZ121" s="11">
        <v>4</v>
      </c>
      <c r="GA121" s="11">
        <v>9</v>
      </c>
      <c r="GB121" s="11">
        <v>7</v>
      </c>
      <c r="GC121" s="11">
        <v>4</v>
      </c>
      <c r="GD121" s="11">
        <v>1.5</v>
      </c>
      <c r="GE121" s="11">
        <v>1.5</v>
      </c>
      <c r="GF121" s="11">
        <v>0.5</v>
      </c>
      <c r="GG121" s="11">
        <v>1</v>
      </c>
      <c r="GH121" s="11">
        <v>4</v>
      </c>
      <c r="GI121" s="11">
        <v>8</v>
      </c>
      <c r="GJ121" s="11">
        <v>5.5</v>
      </c>
      <c r="GK121" s="11">
        <v>4.5</v>
      </c>
      <c r="GL121" s="11">
        <v>4.5</v>
      </c>
      <c r="GM121" s="11">
        <v>2.5</v>
      </c>
      <c r="GN121" s="11">
        <v>4</v>
      </c>
      <c r="GO121" s="11">
        <v>2.5</v>
      </c>
      <c r="GP121" s="11">
        <v>9</v>
      </c>
      <c r="GQ121" s="11">
        <v>10</v>
      </c>
      <c r="GR121" s="11">
        <v>9</v>
      </c>
      <c r="GS121" s="11">
        <v>9</v>
      </c>
      <c r="GT121" s="11">
        <v>9</v>
      </c>
      <c r="GU121" s="11">
        <v>7</v>
      </c>
      <c r="GV121" s="11">
        <v>8</v>
      </c>
      <c r="GW121" s="11">
        <v>7.5</v>
      </c>
      <c r="GX121" s="11">
        <v>2.5</v>
      </c>
      <c r="GY121" s="11">
        <v>2.5</v>
      </c>
      <c r="GZ121" s="11">
        <v>5.5</v>
      </c>
      <c r="HA121" s="11">
        <v>5.5</v>
      </c>
      <c r="HB121" s="11">
        <v>4</v>
      </c>
      <c r="HC121" s="11">
        <v>3</v>
      </c>
      <c r="HD121" s="11">
        <v>3</v>
      </c>
      <c r="HE121" s="11">
        <v>3.5</v>
      </c>
      <c r="HF121" s="11">
        <v>8</v>
      </c>
      <c r="HG121" s="11">
        <v>2.5</v>
      </c>
      <c r="HH121" s="11">
        <v>5</v>
      </c>
      <c r="HI121" s="11">
        <v>5</v>
      </c>
      <c r="HJ121" s="11">
        <v>6</v>
      </c>
      <c r="HK121" s="11">
        <v>6</v>
      </c>
      <c r="HL121" s="11">
        <v>4</v>
      </c>
      <c r="HM121" s="11">
        <v>4</v>
      </c>
      <c r="HN121" s="11">
        <v>4</v>
      </c>
      <c r="HO121" s="11">
        <v>4</v>
      </c>
      <c r="HP121" s="11">
        <v>4</v>
      </c>
      <c r="HQ121" s="11">
        <v>1</v>
      </c>
      <c r="HR121" s="11">
        <v>3.5</v>
      </c>
      <c r="HS121" s="11">
        <v>8</v>
      </c>
      <c r="HT121" s="11">
        <v>9</v>
      </c>
      <c r="HU121" s="11">
        <v>4</v>
      </c>
      <c r="HV121" s="11">
        <v>4</v>
      </c>
      <c r="HW121" s="11">
        <v>4.5</v>
      </c>
      <c r="HX121" s="11">
        <v>4.5</v>
      </c>
      <c r="HY121" s="11">
        <v>4</v>
      </c>
      <c r="HZ121" s="11">
        <v>4.5</v>
      </c>
      <c r="IA121" s="11">
        <v>4.5</v>
      </c>
      <c r="IB121" s="11">
        <v>5</v>
      </c>
      <c r="IC121" s="11">
        <v>7.5</v>
      </c>
      <c r="ID121" s="11">
        <v>10</v>
      </c>
      <c r="IE121" s="11">
        <v>9</v>
      </c>
      <c r="IF121" s="11">
        <v>2.5</v>
      </c>
      <c r="IG121" s="76">
        <v>3</v>
      </c>
      <c r="IH121" s="76">
        <v>3.5</v>
      </c>
      <c r="II121" s="113">
        <v>3.5</v>
      </c>
      <c r="IJ121" s="62">
        <v>5</v>
      </c>
      <c r="IK121" s="61">
        <v>5</v>
      </c>
      <c r="IL121" s="61">
        <v>5</v>
      </c>
      <c r="IM121" s="61">
        <v>4</v>
      </c>
      <c r="IN121" s="61">
        <v>3.5</v>
      </c>
      <c r="IO121" s="61">
        <v>0</v>
      </c>
      <c r="IP121" s="61">
        <v>8</v>
      </c>
      <c r="IQ121" s="61">
        <v>7</v>
      </c>
      <c r="IR121" s="348">
        <f>AVERAGE([1]CongestionIndex!$H$123:$I$123)</f>
        <v>7</v>
      </c>
      <c r="IS121" s="61">
        <v>15</v>
      </c>
      <c r="IT121" s="61">
        <v>8</v>
      </c>
      <c r="IU121" s="61">
        <v>5</v>
      </c>
      <c r="IV121" s="61">
        <v>1</v>
      </c>
      <c r="IW121" s="61">
        <v>4</v>
      </c>
      <c r="IX121" s="61">
        <v>0</v>
      </c>
      <c r="IY121" s="61">
        <v>1</v>
      </c>
      <c r="IZ121" s="61">
        <v>5</v>
      </c>
      <c r="JA121" s="61">
        <v>5</v>
      </c>
      <c r="JB121" s="61">
        <v>5</v>
      </c>
      <c r="JC121" s="61">
        <v>0</v>
      </c>
      <c r="JD121" s="61">
        <v>2</v>
      </c>
      <c r="JE121" s="61">
        <v>0</v>
      </c>
      <c r="JF121" s="61">
        <v>0</v>
      </c>
      <c r="JG121" s="61">
        <v>0</v>
      </c>
      <c r="JH121" s="61">
        <v>0</v>
      </c>
      <c r="JI121" s="61">
        <v>6</v>
      </c>
      <c r="JJ121" s="61">
        <v>0</v>
      </c>
      <c r="JK121" s="61">
        <v>0</v>
      </c>
      <c r="JL121" s="61">
        <v>5</v>
      </c>
      <c r="JM121" s="61">
        <v>0</v>
      </c>
      <c r="JN121" s="61">
        <v>1</v>
      </c>
      <c r="JO121" s="61">
        <v>1</v>
      </c>
      <c r="JP121" s="61">
        <v>0</v>
      </c>
      <c r="JQ121" s="61">
        <f>AVERAGE(CongestionIndex!$H$123:$I$123)</f>
        <v>6</v>
      </c>
    </row>
    <row r="122" spans="1:280" s="62" customFormat="1" ht="13.5">
      <c r="A122" s="64" t="s">
        <v>45</v>
      </c>
      <c r="B122" s="11">
        <v>0</v>
      </c>
      <c r="C122" s="11">
        <v>0</v>
      </c>
      <c r="D122" s="11">
        <v>0.5</v>
      </c>
      <c r="E122" s="11">
        <v>0</v>
      </c>
      <c r="F122" s="11">
        <v>0</v>
      </c>
      <c r="G122" s="11">
        <v>0.5</v>
      </c>
      <c r="H122" s="11">
        <v>0.5</v>
      </c>
      <c r="I122" s="11">
        <v>0</v>
      </c>
      <c r="J122" s="11">
        <v>0.5</v>
      </c>
      <c r="K122" s="11">
        <v>0</v>
      </c>
      <c r="L122" s="11">
        <v>0</v>
      </c>
      <c r="M122" s="11">
        <v>0</v>
      </c>
      <c r="N122" s="11">
        <v>0</v>
      </c>
      <c r="O122" s="11">
        <v>1.5</v>
      </c>
      <c r="P122" s="11">
        <v>1.5</v>
      </c>
      <c r="Q122" s="11">
        <v>1</v>
      </c>
      <c r="R122" s="11">
        <v>1.5</v>
      </c>
      <c r="S122" s="11">
        <v>1.5</v>
      </c>
      <c r="T122" s="11">
        <v>0.5</v>
      </c>
      <c r="U122" s="11">
        <v>0.5</v>
      </c>
      <c r="V122" s="11">
        <v>0.5</v>
      </c>
      <c r="W122" s="11">
        <v>0.5</v>
      </c>
      <c r="X122" s="11">
        <v>0.5</v>
      </c>
      <c r="Y122" s="11">
        <v>0.5</v>
      </c>
      <c r="Z122" s="11">
        <v>0.5</v>
      </c>
      <c r="AA122" s="11">
        <v>1.5</v>
      </c>
      <c r="AB122" s="11">
        <v>0.5</v>
      </c>
      <c r="AC122" s="11">
        <v>0.5</v>
      </c>
      <c r="AD122" s="11">
        <v>1.5</v>
      </c>
      <c r="AE122" s="11">
        <v>2.5</v>
      </c>
      <c r="AF122" s="11">
        <v>2.5</v>
      </c>
      <c r="AG122" s="11">
        <v>7.5</v>
      </c>
      <c r="AH122" s="11">
        <v>7.5</v>
      </c>
      <c r="AI122" s="11">
        <v>6.5</v>
      </c>
      <c r="AJ122" s="11">
        <v>0</v>
      </c>
      <c r="AK122" s="11">
        <v>11.5</v>
      </c>
      <c r="AL122" s="11">
        <v>10.5</v>
      </c>
      <c r="AM122" s="11">
        <v>4.5</v>
      </c>
      <c r="AN122" s="11">
        <v>1.5</v>
      </c>
      <c r="AO122" s="11">
        <v>5.5</v>
      </c>
      <c r="AP122" s="11">
        <v>2</v>
      </c>
      <c r="AQ122" s="11">
        <v>1</v>
      </c>
      <c r="AR122" s="11">
        <v>5.5</v>
      </c>
      <c r="AS122" s="11">
        <v>3.5</v>
      </c>
      <c r="AT122" s="11">
        <v>3.5</v>
      </c>
      <c r="AU122" s="11">
        <v>5.5</v>
      </c>
      <c r="AV122" s="11">
        <v>7.5</v>
      </c>
      <c r="AW122" s="11">
        <v>9.5</v>
      </c>
      <c r="AX122" s="11">
        <v>4.5</v>
      </c>
      <c r="AY122" s="11">
        <v>7.5</v>
      </c>
      <c r="AZ122" s="11">
        <v>0</v>
      </c>
      <c r="BA122" s="11">
        <v>2.5</v>
      </c>
      <c r="BB122" s="11">
        <v>0</v>
      </c>
      <c r="BC122" s="11">
        <v>6.5</v>
      </c>
      <c r="BD122" s="11">
        <v>1</v>
      </c>
      <c r="BE122" s="11">
        <v>2</v>
      </c>
      <c r="BF122" s="11">
        <v>7</v>
      </c>
      <c r="BG122" s="11">
        <v>4</v>
      </c>
      <c r="BH122" s="11">
        <v>8</v>
      </c>
      <c r="BI122" s="11">
        <v>0.5</v>
      </c>
      <c r="BJ122" s="11">
        <v>5.5</v>
      </c>
      <c r="BK122" s="11">
        <v>4.5</v>
      </c>
      <c r="BL122" s="11">
        <v>4</v>
      </c>
      <c r="BM122" s="11">
        <v>2.5</v>
      </c>
      <c r="BN122" s="11">
        <v>0</v>
      </c>
      <c r="BO122" s="11">
        <v>0.5</v>
      </c>
      <c r="BP122" s="11">
        <v>2.5</v>
      </c>
      <c r="BQ122" s="11">
        <v>8</v>
      </c>
      <c r="BR122" s="11">
        <v>6</v>
      </c>
      <c r="BS122" s="11">
        <v>7.5</v>
      </c>
      <c r="BT122" s="11">
        <v>10.5</v>
      </c>
      <c r="BU122" s="11">
        <v>9</v>
      </c>
      <c r="BV122" s="11">
        <v>11</v>
      </c>
      <c r="BW122" s="11">
        <v>8.5</v>
      </c>
      <c r="BX122" s="11">
        <v>9.5</v>
      </c>
      <c r="BY122" s="11">
        <v>0</v>
      </c>
      <c r="BZ122" s="11">
        <v>8.5</v>
      </c>
      <c r="CA122" s="11">
        <v>10</v>
      </c>
      <c r="CB122" s="11">
        <v>4.5</v>
      </c>
      <c r="CC122" s="11">
        <v>6</v>
      </c>
      <c r="CD122" s="11">
        <v>4.5</v>
      </c>
      <c r="CE122" s="11">
        <v>5</v>
      </c>
      <c r="CF122" s="11">
        <v>7</v>
      </c>
      <c r="CG122" s="11">
        <v>0</v>
      </c>
      <c r="CH122" s="11">
        <v>0.5</v>
      </c>
      <c r="CI122" s="11">
        <v>1.5</v>
      </c>
      <c r="CJ122" s="11">
        <v>3</v>
      </c>
      <c r="CK122" s="11">
        <v>5.5</v>
      </c>
      <c r="CL122" s="11">
        <v>0</v>
      </c>
      <c r="CM122" s="11">
        <v>5</v>
      </c>
      <c r="CN122" s="11">
        <v>2</v>
      </c>
      <c r="CO122" s="11">
        <v>0</v>
      </c>
      <c r="CP122" s="11">
        <v>0</v>
      </c>
      <c r="CQ122" s="11">
        <v>0</v>
      </c>
      <c r="CR122" s="11">
        <v>0</v>
      </c>
      <c r="CS122" s="11">
        <v>0</v>
      </c>
      <c r="CT122" s="11">
        <v>0</v>
      </c>
      <c r="CU122" s="11">
        <v>0</v>
      </c>
      <c r="CV122" s="11">
        <v>2.5</v>
      </c>
      <c r="CW122" s="11">
        <v>5.5</v>
      </c>
      <c r="CX122" s="11">
        <v>2</v>
      </c>
      <c r="CY122" s="11">
        <v>6</v>
      </c>
      <c r="CZ122" s="11">
        <v>4.5</v>
      </c>
      <c r="DA122" s="11">
        <v>3</v>
      </c>
      <c r="DB122" s="11">
        <v>4</v>
      </c>
      <c r="DC122" s="11">
        <v>11.5</v>
      </c>
      <c r="DD122" s="11">
        <v>2.5</v>
      </c>
      <c r="DE122" s="11">
        <v>5</v>
      </c>
      <c r="DF122" s="11">
        <v>8.5</v>
      </c>
      <c r="DG122" s="11">
        <v>0.5</v>
      </c>
      <c r="DH122" s="11">
        <v>1.5</v>
      </c>
      <c r="DI122" s="11">
        <v>4</v>
      </c>
      <c r="DJ122" s="11">
        <v>4</v>
      </c>
      <c r="DK122" s="11">
        <v>9</v>
      </c>
      <c r="DL122" s="11">
        <v>4</v>
      </c>
      <c r="DM122" s="11">
        <v>13</v>
      </c>
      <c r="DN122" s="11">
        <v>1.5</v>
      </c>
      <c r="DO122" s="11">
        <v>4</v>
      </c>
      <c r="DP122" s="11">
        <v>6</v>
      </c>
      <c r="DQ122" s="11">
        <v>2</v>
      </c>
      <c r="DR122" s="11">
        <v>2.5</v>
      </c>
      <c r="DS122" s="11">
        <v>1.5</v>
      </c>
      <c r="DT122" s="11">
        <v>5</v>
      </c>
      <c r="DU122" s="11">
        <v>3.5</v>
      </c>
      <c r="DV122" s="11">
        <v>2</v>
      </c>
      <c r="DW122" s="11">
        <v>1</v>
      </c>
      <c r="DX122" s="11">
        <v>1</v>
      </c>
      <c r="DY122" s="11">
        <v>3.5</v>
      </c>
      <c r="DZ122" s="11">
        <v>2.5</v>
      </c>
      <c r="EA122" s="11">
        <v>3.5</v>
      </c>
      <c r="EB122" s="11">
        <v>4.5</v>
      </c>
      <c r="EC122" s="11">
        <v>2</v>
      </c>
      <c r="ED122" s="11">
        <v>1.5</v>
      </c>
      <c r="EE122" s="11">
        <v>3.5</v>
      </c>
      <c r="EF122" s="11">
        <v>2.5</v>
      </c>
      <c r="EG122" s="11">
        <v>2.5</v>
      </c>
      <c r="EH122" s="11">
        <v>3.5</v>
      </c>
      <c r="EI122" s="11">
        <v>3</v>
      </c>
      <c r="EJ122" s="11">
        <v>2</v>
      </c>
      <c r="EK122" s="11">
        <v>3</v>
      </c>
      <c r="EL122" s="11">
        <v>2</v>
      </c>
      <c r="EM122" s="11">
        <v>1.5</v>
      </c>
      <c r="EN122" s="11">
        <v>2</v>
      </c>
      <c r="EO122" s="11">
        <v>3</v>
      </c>
      <c r="EP122" s="11">
        <v>2.5</v>
      </c>
      <c r="EQ122" s="11">
        <v>2.5</v>
      </c>
      <c r="ER122" s="11">
        <v>3</v>
      </c>
      <c r="ES122" s="11">
        <v>3</v>
      </c>
      <c r="ET122" s="11">
        <v>3.5</v>
      </c>
      <c r="EU122" s="11">
        <v>4</v>
      </c>
      <c r="EV122" s="11">
        <v>2</v>
      </c>
      <c r="EW122" s="11">
        <v>2</v>
      </c>
      <c r="EX122" s="11">
        <v>2.5</v>
      </c>
      <c r="EY122" s="11">
        <v>1</v>
      </c>
      <c r="EZ122" s="11">
        <v>2.5</v>
      </c>
      <c r="FA122" s="11">
        <v>1.5</v>
      </c>
      <c r="FB122" s="11">
        <v>3.5</v>
      </c>
      <c r="FC122" s="11">
        <v>0.5</v>
      </c>
      <c r="FD122" s="11">
        <v>1</v>
      </c>
      <c r="FE122" s="11">
        <v>4.5</v>
      </c>
      <c r="FF122" s="11">
        <v>1.5</v>
      </c>
      <c r="FG122" s="11">
        <v>9</v>
      </c>
      <c r="FH122" s="11">
        <v>3.5</v>
      </c>
      <c r="FI122" s="11">
        <v>0.5</v>
      </c>
      <c r="FJ122" s="11">
        <v>1</v>
      </c>
      <c r="FK122" s="11">
        <v>5.5</v>
      </c>
      <c r="FL122" s="11">
        <v>4</v>
      </c>
      <c r="FM122" s="11">
        <v>4</v>
      </c>
      <c r="FN122" s="11">
        <v>4</v>
      </c>
      <c r="FO122" s="11">
        <v>4.5</v>
      </c>
      <c r="FP122" s="11">
        <v>6</v>
      </c>
      <c r="FQ122" s="11">
        <v>12.5</v>
      </c>
      <c r="FR122" s="11">
        <v>13</v>
      </c>
      <c r="FS122" s="11">
        <v>9</v>
      </c>
      <c r="FT122" s="11">
        <v>12</v>
      </c>
      <c r="FU122" s="11">
        <v>14</v>
      </c>
      <c r="FV122" s="11">
        <v>13</v>
      </c>
      <c r="FW122" s="11">
        <v>8</v>
      </c>
      <c r="FX122" s="11">
        <v>10</v>
      </c>
      <c r="FY122" s="11">
        <v>9</v>
      </c>
      <c r="FZ122" s="11">
        <v>9</v>
      </c>
      <c r="GA122" s="11">
        <v>8.5</v>
      </c>
      <c r="GB122" s="11">
        <v>5.5</v>
      </c>
      <c r="GC122" s="11">
        <v>9</v>
      </c>
      <c r="GD122" s="11">
        <v>7.5</v>
      </c>
      <c r="GE122" s="11">
        <v>7</v>
      </c>
      <c r="GF122" s="11">
        <v>7.5</v>
      </c>
      <c r="GG122" s="11">
        <v>8.5</v>
      </c>
      <c r="GH122" s="11">
        <v>5</v>
      </c>
      <c r="GI122" s="11">
        <v>7</v>
      </c>
      <c r="GJ122" s="11">
        <v>6</v>
      </c>
      <c r="GK122" s="11">
        <v>4</v>
      </c>
      <c r="GL122" s="11">
        <v>2</v>
      </c>
      <c r="GM122" s="11">
        <v>4</v>
      </c>
      <c r="GN122" s="11">
        <v>3</v>
      </c>
      <c r="GO122" s="11">
        <v>3</v>
      </c>
      <c r="GP122" s="11">
        <v>5</v>
      </c>
      <c r="GQ122" s="11">
        <v>6</v>
      </c>
      <c r="GR122" s="11">
        <v>5</v>
      </c>
      <c r="GS122" s="11">
        <v>6</v>
      </c>
      <c r="GT122" s="11">
        <v>4</v>
      </c>
      <c r="GU122" s="11">
        <v>1.5</v>
      </c>
      <c r="GV122" s="11">
        <v>4</v>
      </c>
      <c r="GW122" s="11">
        <v>2</v>
      </c>
      <c r="GX122" s="11">
        <v>4</v>
      </c>
      <c r="GY122" s="11">
        <v>7</v>
      </c>
      <c r="GZ122" s="11">
        <v>3</v>
      </c>
      <c r="HA122" s="11">
        <v>1.5</v>
      </c>
      <c r="HB122" s="11">
        <v>2.5</v>
      </c>
      <c r="HC122" s="11">
        <v>4.5</v>
      </c>
      <c r="HD122" s="11">
        <v>3</v>
      </c>
      <c r="HE122" s="11">
        <v>3.5</v>
      </c>
      <c r="HF122" s="11">
        <v>6.5</v>
      </c>
      <c r="HG122" s="11">
        <v>3</v>
      </c>
      <c r="HH122" s="11">
        <v>5</v>
      </c>
      <c r="HI122" s="11">
        <v>6</v>
      </c>
      <c r="HJ122" s="11">
        <v>6</v>
      </c>
      <c r="HK122" s="11">
        <v>3.5</v>
      </c>
      <c r="HL122" s="11">
        <v>5</v>
      </c>
      <c r="HM122" s="11">
        <v>5</v>
      </c>
      <c r="HN122" s="11">
        <v>1</v>
      </c>
      <c r="HO122" s="11">
        <v>1</v>
      </c>
      <c r="HP122" s="11">
        <v>3</v>
      </c>
      <c r="HQ122" s="11">
        <v>1.5</v>
      </c>
      <c r="HR122" s="11">
        <v>2</v>
      </c>
      <c r="HS122" s="11">
        <v>7.5</v>
      </c>
      <c r="HT122" s="11">
        <v>1</v>
      </c>
      <c r="HU122" s="11">
        <v>1.5</v>
      </c>
      <c r="HV122" s="11">
        <v>1.5</v>
      </c>
      <c r="HW122" s="11">
        <v>0.5</v>
      </c>
      <c r="HX122" s="11">
        <v>1</v>
      </c>
      <c r="HY122" s="11">
        <v>2</v>
      </c>
      <c r="HZ122" s="11">
        <v>3.5</v>
      </c>
      <c r="IA122" s="11">
        <v>3.5</v>
      </c>
      <c r="IB122" s="11">
        <v>6</v>
      </c>
      <c r="IC122" s="11">
        <v>6.5</v>
      </c>
      <c r="ID122" s="11">
        <v>10.5</v>
      </c>
      <c r="IE122" s="11">
        <v>10.5</v>
      </c>
      <c r="IF122" s="11">
        <v>5</v>
      </c>
      <c r="IG122" s="76">
        <v>6.5</v>
      </c>
      <c r="IH122" s="76">
        <v>5</v>
      </c>
      <c r="II122" s="113">
        <v>11</v>
      </c>
      <c r="IJ122" s="62">
        <v>11</v>
      </c>
      <c r="IK122" s="61">
        <v>13</v>
      </c>
      <c r="IL122" s="61">
        <v>0</v>
      </c>
      <c r="IM122" s="61">
        <v>0</v>
      </c>
      <c r="IN122" s="61">
        <v>5</v>
      </c>
      <c r="IO122" s="61">
        <v>7.5</v>
      </c>
      <c r="IP122" s="61">
        <v>4</v>
      </c>
      <c r="IQ122" s="61">
        <v>0</v>
      </c>
      <c r="IR122" s="348">
        <f>AVERAGE([1]CongestionIndex!$H$124:$I$124)</f>
        <v>3</v>
      </c>
      <c r="IS122" s="61">
        <v>4.5</v>
      </c>
      <c r="IT122" s="61">
        <v>1</v>
      </c>
      <c r="IU122" s="61">
        <v>5</v>
      </c>
      <c r="IV122" s="61">
        <v>0</v>
      </c>
      <c r="IW122" s="61">
        <v>2</v>
      </c>
      <c r="IX122" s="61">
        <v>0</v>
      </c>
      <c r="IY122" s="61">
        <v>0</v>
      </c>
      <c r="IZ122" s="61">
        <v>0</v>
      </c>
      <c r="JA122" s="61">
        <v>0</v>
      </c>
      <c r="JB122" s="61">
        <v>0</v>
      </c>
      <c r="JC122" s="61">
        <v>0</v>
      </c>
      <c r="JD122" s="61">
        <v>0</v>
      </c>
      <c r="JE122" s="61">
        <v>0</v>
      </c>
      <c r="JF122" s="61">
        <v>0</v>
      </c>
      <c r="JG122" s="61">
        <v>0</v>
      </c>
      <c r="JH122" s="61">
        <v>0</v>
      </c>
      <c r="JI122" s="61">
        <v>0</v>
      </c>
      <c r="JJ122" s="61">
        <v>0</v>
      </c>
      <c r="JK122" s="61">
        <v>0</v>
      </c>
      <c r="JL122" s="61">
        <v>0</v>
      </c>
      <c r="JM122" s="61">
        <v>0</v>
      </c>
      <c r="JN122" s="61">
        <v>0</v>
      </c>
      <c r="JO122" s="61">
        <v>0</v>
      </c>
      <c r="JP122" s="61">
        <v>0</v>
      </c>
      <c r="JQ122" s="61">
        <f>AVERAGE(CongestionIndex!$H$124:$I$124)</f>
        <v>0</v>
      </c>
    </row>
    <row r="123" spans="1:280" s="62" customFormat="1" ht="13.5">
      <c r="A123" s="64" t="s">
        <v>637</v>
      </c>
      <c r="B123" s="11">
        <v>2</v>
      </c>
      <c r="C123" s="11">
        <v>2</v>
      </c>
      <c r="D123" s="11">
        <v>1</v>
      </c>
      <c r="E123" s="11">
        <v>0</v>
      </c>
      <c r="F123" s="11">
        <v>0</v>
      </c>
      <c r="G123" s="11">
        <v>0</v>
      </c>
      <c r="H123" s="11">
        <v>0</v>
      </c>
      <c r="I123" s="11">
        <v>0</v>
      </c>
      <c r="J123" s="11">
        <v>0</v>
      </c>
      <c r="K123" s="11">
        <v>0</v>
      </c>
      <c r="L123" s="11">
        <v>0</v>
      </c>
      <c r="M123" s="11">
        <v>0</v>
      </c>
      <c r="N123" s="11">
        <v>0</v>
      </c>
      <c r="O123" s="11">
        <v>0</v>
      </c>
      <c r="P123" s="11">
        <v>0</v>
      </c>
      <c r="Q123" s="11">
        <v>0</v>
      </c>
      <c r="R123" s="11">
        <v>0</v>
      </c>
      <c r="S123" s="11">
        <v>0</v>
      </c>
      <c r="T123" s="11">
        <v>0</v>
      </c>
      <c r="U123" s="11">
        <v>0</v>
      </c>
      <c r="V123" s="11">
        <v>0</v>
      </c>
      <c r="W123" s="11">
        <v>0</v>
      </c>
      <c r="X123" s="11">
        <v>0</v>
      </c>
      <c r="Y123" s="11">
        <v>0</v>
      </c>
      <c r="Z123" s="11">
        <v>0</v>
      </c>
      <c r="AA123" s="11">
        <v>0</v>
      </c>
      <c r="AB123" s="11">
        <v>0</v>
      </c>
      <c r="AC123" s="11">
        <v>0</v>
      </c>
      <c r="AD123" s="11">
        <v>0</v>
      </c>
      <c r="AE123" s="11">
        <v>0</v>
      </c>
      <c r="AF123" s="11">
        <v>0</v>
      </c>
      <c r="AG123" s="11">
        <v>0</v>
      </c>
      <c r="AH123" s="11">
        <v>0</v>
      </c>
      <c r="AI123" s="11">
        <v>0</v>
      </c>
      <c r="AJ123" s="11">
        <v>0</v>
      </c>
      <c r="AK123" s="11">
        <v>0</v>
      </c>
      <c r="AL123" s="11">
        <v>0</v>
      </c>
      <c r="AM123" s="11">
        <v>0</v>
      </c>
      <c r="AN123" s="11">
        <v>0</v>
      </c>
      <c r="AO123" s="11">
        <v>0</v>
      </c>
      <c r="AP123" s="11">
        <v>0</v>
      </c>
      <c r="AQ123" s="11">
        <v>0</v>
      </c>
      <c r="AR123" s="11">
        <v>0</v>
      </c>
      <c r="AS123" s="11">
        <v>0</v>
      </c>
      <c r="AT123" s="11">
        <v>0</v>
      </c>
      <c r="AU123" s="11">
        <v>0</v>
      </c>
      <c r="AV123" s="11">
        <v>0</v>
      </c>
      <c r="AW123" s="11">
        <v>0</v>
      </c>
      <c r="AX123" s="11">
        <v>0</v>
      </c>
      <c r="AY123" s="11">
        <v>0</v>
      </c>
      <c r="AZ123" s="11">
        <v>0</v>
      </c>
      <c r="BA123" s="11">
        <v>0</v>
      </c>
      <c r="BB123" s="11">
        <v>0</v>
      </c>
      <c r="BC123" s="11">
        <v>0</v>
      </c>
      <c r="BD123" s="11">
        <v>0</v>
      </c>
      <c r="BE123" s="11">
        <v>0</v>
      </c>
      <c r="BF123" s="11">
        <v>0</v>
      </c>
      <c r="BG123" s="11">
        <v>0</v>
      </c>
      <c r="BH123" s="11">
        <v>0</v>
      </c>
      <c r="BI123" s="11">
        <v>0</v>
      </c>
      <c r="BJ123" s="11">
        <v>0</v>
      </c>
      <c r="BK123" s="11">
        <v>0</v>
      </c>
      <c r="BL123" s="11">
        <v>0</v>
      </c>
      <c r="BM123" s="11">
        <v>0</v>
      </c>
      <c r="BN123" s="11">
        <v>0</v>
      </c>
      <c r="BO123" s="11">
        <v>0</v>
      </c>
      <c r="BP123" s="11">
        <v>0</v>
      </c>
      <c r="BQ123" s="11">
        <v>0</v>
      </c>
      <c r="BR123" s="11">
        <v>0</v>
      </c>
      <c r="BS123" s="11">
        <v>0</v>
      </c>
      <c r="BT123" s="11">
        <v>0</v>
      </c>
      <c r="BU123" s="11">
        <v>0</v>
      </c>
      <c r="BV123" s="11">
        <v>0</v>
      </c>
      <c r="BW123" s="11">
        <v>0</v>
      </c>
      <c r="BX123" s="11">
        <v>0</v>
      </c>
      <c r="BY123" s="11">
        <v>0</v>
      </c>
      <c r="BZ123" s="11">
        <v>0</v>
      </c>
      <c r="CA123" s="11">
        <v>0</v>
      </c>
      <c r="CB123" s="11">
        <v>0</v>
      </c>
      <c r="CC123" s="11">
        <v>0</v>
      </c>
      <c r="CD123" s="11">
        <v>0</v>
      </c>
      <c r="CE123" s="11">
        <v>0</v>
      </c>
      <c r="CF123" s="11">
        <v>0</v>
      </c>
      <c r="CG123" s="11">
        <v>0</v>
      </c>
      <c r="CH123" s="11">
        <v>0</v>
      </c>
      <c r="CI123" s="11">
        <v>0</v>
      </c>
      <c r="CJ123" s="11">
        <v>0</v>
      </c>
      <c r="CK123" s="11">
        <v>0</v>
      </c>
      <c r="CL123" s="11">
        <v>0</v>
      </c>
      <c r="CM123" s="11">
        <v>0</v>
      </c>
      <c r="CN123" s="11">
        <v>0</v>
      </c>
      <c r="CO123" s="11">
        <v>0</v>
      </c>
      <c r="CP123" s="11">
        <v>0</v>
      </c>
      <c r="CQ123" s="11">
        <v>0</v>
      </c>
      <c r="CR123" s="11">
        <v>8.5</v>
      </c>
      <c r="CS123" s="11">
        <v>0</v>
      </c>
      <c r="CT123" s="11">
        <v>0</v>
      </c>
      <c r="CU123" s="11">
        <v>0</v>
      </c>
      <c r="CV123" s="11">
        <v>0</v>
      </c>
      <c r="CW123" s="11">
        <v>0</v>
      </c>
      <c r="CX123" s="11">
        <v>0</v>
      </c>
      <c r="CY123" s="11">
        <v>0</v>
      </c>
      <c r="CZ123" s="11">
        <v>0</v>
      </c>
      <c r="DA123" s="11">
        <v>0</v>
      </c>
      <c r="DB123" s="11">
        <v>0</v>
      </c>
      <c r="DC123" s="11">
        <v>0</v>
      </c>
      <c r="DD123" s="11">
        <v>0</v>
      </c>
      <c r="DE123" s="11">
        <v>0</v>
      </c>
      <c r="DF123" s="11">
        <v>0</v>
      </c>
      <c r="DG123" s="11">
        <v>0</v>
      </c>
      <c r="DH123" s="11">
        <v>0</v>
      </c>
      <c r="DI123" s="11">
        <v>0</v>
      </c>
      <c r="DJ123" s="11">
        <v>0</v>
      </c>
      <c r="DK123" s="11">
        <v>0</v>
      </c>
      <c r="DL123" s="11">
        <v>0.5</v>
      </c>
      <c r="DM123" s="11">
        <v>0</v>
      </c>
      <c r="DN123" s="11">
        <v>0</v>
      </c>
      <c r="DO123" s="11">
        <v>0</v>
      </c>
      <c r="DP123" s="11">
        <v>0</v>
      </c>
      <c r="DQ123" s="11">
        <v>0</v>
      </c>
      <c r="DR123" s="11">
        <v>0</v>
      </c>
      <c r="DS123" s="11">
        <v>0</v>
      </c>
      <c r="DT123" s="11">
        <v>0</v>
      </c>
      <c r="DU123" s="11">
        <v>0</v>
      </c>
      <c r="DV123" s="11">
        <v>0</v>
      </c>
      <c r="DW123" s="11">
        <v>0</v>
      </c>
      <c r="DX123" s="11">
        <v>0</v>
      </c>
      <c r="DY123" s="11">
        <v>0</v>
      </c>
      <c r="DZ123" s="11">
        <v>0</v>
      </c>
      <c r="EA123" s="11">
        <v>0</v>
      </c>
      <c r="EB123" s="11">
        <v>0</v>
      </c>
      <c r="EC123" s="11">
        <v>0</v>
      </c>
      <c r="ED123" s="11">
        <v>0</v>
      </c>
      <c r="EE123" s="11">
        <v>0</v>
      </c>
      <c r="EF123" s="11">
        <v>0</v>
      </c>
      <c r="EG123" s="11">
        <v>0</v>
      </c>
      <c r="EH123" s="11">
        <v>0</v>
      </c>
      <c r="EI123" s="11">
        <v>0</v>
      </c>
      <c r="EJ123" s="11">
        <v>0</v>
      </c>
      <c r="EK123" s="11">
        <v>0</v>
      </c>
      <c r="EL123" s="11">
        <v>0</v>
      </c>
      <c r="EM123" s="11">
        <v>0</v>
      </c>
      <c r="EN123" s="11">
        <v>0</v>
      </c>
      <c r="EO123" s="11">
        <v>0</v>
      </c>
      <c r="EP123" s="11">
        <v>0</v>
      </c>
      <c r="EQ123" s="11">
        <v>0</v>
      </c>
      <c r="ER123" s="11">
        <v>0</v>
      </c>
      <c r="ES123" s="11">
        <v>0</v>
      </c>
      <c r="ET123" s="11">
        <v>0</v>
      </c>
      <c r="EU123" s="11">
        <v>0</v>
      </c>
      <c r="EV123" s="11">
        <v>0</v>
      </c>
      <c r="EW123" s="11">
        <v>0</v>
      </c>
      <c r="EX123" s="11">
        <v>0</v>
      </c>
      <c r="EY123" s="11">
        <v>0</v>
      </c>
      <c r="EZ123" s="11">
        <v>0</v>
      </c>
      <c r="FA123" s="11">
        <v>0</v>
      </c>
      <c r="FB123" s="11">
        <v>0</v>
      </c>
      <c r="FC123" s="11">
        <v>0</v>
      </c>
      <c r="FD123" s="11">
        <v>0</v>
      </c>
      <c r="FE123" s="11">
        <v>0</v>
      </c>
      <c r="FF123" s="11">
        <v>0</v>
      </c>
      <c r="FG123" s="11">
        <v>0</v>
      </c>
      <c r="FH123" s="11">
        <v>0</v>
      </c>
      <c r="FI123" s="11">
        <v>0</v>
      </c>
      <c r="FJ123" s="11">
        <v>0</v>
      </c>
      <c r="FK123" s="11">
        <v>0</v>
      </c>
      <c r="FL123" s="11">
        <v>0</v>
      </c>
      <c r="FM123" s="11">
        <v>0</v>
      </c>
      <c r="FN123" s="11">
        <v>0</v>
      </c>
      <c r="FO123" s="11">
        <v>0</v>
      </c>
      <c r="FP123" s="11">
        <v>0</v>
      </c>
      <c r="FQ123" s="11">
        <v>0</v>
      </c>
      <c r="FR123" s="11">
        <v>0</v>
      </c>
      <c r="FS123" s="11">
        <v>0</v>
      </c>
      <c r="FT123" s="11">
        <v>0</v>
      </c>
      <c r="FU123" s="11">
        <v>0</v>
      </c>
      <c r="FV123" s="11">
        <v>0</v>
      </c>
      <c r="FW123" s="11">
        <v>0</v>
      </c>
      <c r="FX123" s="11">
        <v>0</v>
      </c>
      <c r="FY123" s="11">
        <v>0</v>
      </c>
      <c r="FZ123" s="11">
        <v>0</v>
      </c>
      <c r="GA123" s="11">
        <v>0</v>
      </c>
      <c r="GB123" s="11">
        <v>0</v>
      </c>
      <c r="GC123" s="11">
        <v>0</v>
      </c>
      <c r="GD123" s="11">
        <v>0</v>
      </c>
      <c r="GE123" s="11">
        <v>0</v>
      </c>
      <c r="GF123" s="11">
        <v>0</v>
      </c>
      <c r="GG123" s="11">
        <v>0</v>
      </c>
      <c r="GH123" s="11">
        <v>0</v>
      </c>
      <c r="GI123" s="11">
        <v>0</v>
      </c>
      <c r="GJ123" s="11">
        <v>0</v>
      </c>
      <c r="GK123" s="11">
        <v>0</v>
      </c>
      <c r="GL123" s="11">
        <v>0</v>
      </c>
      <c r="GM123" s="11">
        <v>0</v>
      </c>
      <c r="GN123" s="11">
        <v>0</v>
      </c>
      <c r="GO123" s="11">
        <v>0</v>
      </c>
      <c r="GP123" s="11">
        <v>0</v>
      </c>
      <c r="GQ123" s="11">
        <v>0</v>
      </c>
      <c r="GR123" s="11">
        <v>0</v>
      </c>
      <c r="GS123" s="11">
        <v>0</v>
      </c>
      <c r="GT123" s="11">
        <v>0</v>
      </c>
      <c r="GU123" s="11">
        <v>0</v>
      </c>
      <c r="GV123" s="11">
        <v>0</v>
      </c>
      <c r="GW123" s="11">
        <v>0</v>
      </c>
      <c r="GX123" s="11">
        <v>0</v>
      </c>
      <c r="GY123" s="11">
        <v>0</v>
      </c>
      <c r="GZ123" s="11">
        <v>0</v>
      </c>
      <c r="HA123" s="11">
        <v>0</v>
      </c>
      <c r="HB123" s="11">
        <v>0</v>
      </c>
      <c r="HC123" s="11">
        <v>0</v>
      </c>
      <c r="HD123" s="11">
        <v>0</v>
      </c>
      <c r="HE123" s="11">
        <v>0</v>
      </c>
      <c r="HF123" s="11">
        <v>0</v>
      </c>
      <c r="HG123" s="11">
        <v>0</v>
      </c>
      <c r="HH123" s="11">
        <v>0</v>
      </c>
      <c r="HI123" s="11">
        <v>0</v>
      </c>
      <c r="HJ123" s="11">
        <v>0</v>
      </c>
      <c r="HK123" s="11">
        <v>0</v>
      </c>
      <c r="HL123" s="11">
        <v>0</v>
      </c>
      <c r="HM123" s="11">
        <v>0</v>
      </c>
      <c r="HN123" s="11">
        <v>0</v>
      </c>
      <c r="HO123" s="11">
        <v>0</v>
      </c>
      <c r="HP123" s="11">
        <v>0</v>
      </c>
      <c r="HQ123" s="11">
        <v>0</v>
      </c>
      <c r="HR123" s="11">
        <v>0</v>
      </c>
      <c r="HS123" s="11">
        <v>0</v>
      </c>
      <c r="HT123" s="11">
        <v>0</v>
      </c>
      <c r="HU123" s="11">
        <v>0</v>
      </c>
      <c r="HV123" s="11">
        <v>0</v>
      </c>
      <c r="HW123" s="11">
        <v>0</v>
      </c>
      <c r="HX123" s="11">
        <v>0</v>
      </c>
      <c r="HY123" s="11">
        <v>0</v>
      </c>
      <c r="HZ123" s="11">
        <v>0</v>
      </c>
      <c r="IA123" s="11">
        <v>0</v>
      </c>
      <c r="IB123" s="11">
        <v>7</v>
      </c>
      <c r="IC123" s="11">
        <v>5.5</v>
      </c>
      <c r="ID123" s="11">
        <v>8</v>
      </c>
      <c r="IE123" s="11">
        <v>8</v>
      </c>
      <c r="IF123" s="11">
        <v>5.5</v>
      </c>
      <c r="IG123" s="76">
        <v>6.5</v>
      </c>
      <c r="IH123" s="76">
        <v>11.5</v>
      </c>
      <c r="II123" s="113">
        <v>10.5</v>
      </c>
      <c r="IJ123" s="62">
        <v>4</v>
      </c>
      <c r="IK123" s="61">
        <v>1</v>
      </c>
      <c r="IL123" s="61">
        <v>0</v>
      </c>
      <c r="IM123" s="61">
        <v>2</v>
      </c>
      <c r="IN123" s="61">
        <v>4</v>
      </c>
      <c r="IO123" s="61">
        <v>1</v>
      </c>
      <c r="IP123" s="61">
        <v>5</v>
      </c>
      <c r="IQ123" s="61">
        <v>10</v>
      </c>
      <c r="IR123" s="348">
        <f>AVERAGE([1]CongestionIndex!$H$125:$I$125)</f>
        <v>3</v>
      </c>
      <c r="IS123" s="61">
        <v>4</v>
      </c>
      <c r="IT123" s="61">
        <v>4</v>
      </c>
      <c r="IU123" s="61">
        <v>3</v>
      </c>
      <c r="IV123" s="61">
        <v>2</v>
      </c>
      <c r="IW123" s="61">
        <v>1</v>
      </c>
      <c r="IX123" s="61">
        <v>2</v>
      </c>
      <c r="IY123" s="61">
        <v>4.5</v>
      </c>
      <c r="IZ123" s="61">
        <v>4.5</v>
      </c>
      <c r="JA123" s="61">
        <v>5</v>
      </c>
      <c r="JB123" s="61">
        <v>5.5</v>
      </c>
      <c r="JC123" s="61">
        <v>6.5</v>
      </c>
      <c r="JD123" s="61">
        <v>5</v>
      </c>
      <c r="JE123" s="61">
        <v>7.5</v>
      </c>
      <c r="JF123" s="61">
        <v>8</v>
      </c>
      <c r="JG123" s="61">
        <v>6</v>
      </c>
      <c r="JH123" s="61">
        <v>12</v>
      </c>
      <c r="JI123" s="61">
        <v>4</v>
      </c>
      <c r="JJ123" s="61">
        <v>6</v>
      </c>
      <c r="JK123" s="61">
        <v>7</v>
      </c>
      <c r="JL123" s="61">
        <v>4</v>
      </c>
      <c r="JM123" s="61">
        <v>6.5</v>
      </c>
      <c r="JN123" s="61">
        <v>10.5</v>
      </c>
      <c r="JO123" s="61">
        <v>10.5</v>
      </c>
      <c r="JP123" s="61">
        <v>14</v>
      </c>
      <c r="JQ123" s="61">
        <f>AVERAGE(CongestionIndex!$H$125:$I$125)</f>
        <v>12.5</v>
      </c>
    </row>
    <row r="124" spans="1:280" s="62" customFormat="1" ht="13.5">
      <c r="A124" s="64" t="s">
        <v>47</v>
      </c>
      <c r="B124" s="11">
        <v>0</v>
      </c>
      <c r="C124" s="11">
        <v>0.5</v>
      </c>
      <c r="D124" s="11">
        <v>0</v>
      </c>
      <c r="E124" s="11">
        <v>0</v>
      </c>
      <c r="F124" s="11">
        <v>0</v>
      </c>
      <c r="G124" s="11">
        <v>1</v>
      </c>
      <c r="H124" s="11">
        <v>1</v>
      </c>
      <c r="I124" s="11">
        <v>0.5</v>
      </c>
      <c r="J124" s="11">
        <v>0</v>
      </c>
      <c r="K124" s="11">
        <v>0</v>
      </c>
      <c r="L124" s="11">
        <v>0</v>
      </c>
      <c r="M124" s="11">
        <v>0</v>
      </c>
      <c r="N124" s="11">
        <v>1.5</v>
      </c>
      <c r="O124" s="11">
        <v>1.5</v>
      </c>
      <c r="P124" s="11">
        <v>1</v>
      </c>
      <c r="Q124" s="11">
        <v>0</v>
      </c>
      <c r="R124" s="11">
        <v>0</v>
      </c>
      <c r="S124" s="11">
        <v>0</v>
      </c>
      <c r="T124" s="11">
        <v>0</v>
      </c>
      <c r="U124" s="11">
        <v>2.5</v>
      </c>
      <c r="V124" s="11">
        <v>0</v>
      </c>
      <c r="W124" s="11">
        <v>0</v>
      </c>
      <c r="X124" s="11">
        <v>2.5</v>
      </c>
      <c r="Y124" s="11">
        <v>3</v>
      </c>
      <c r="Z124" s="11">
        <v>2.5</v>
      </c>
      <c r="AA124" s="11">
        <v>0</v>
      </c>
      <c r="AB124" s="11">
        <v>0</v>
      </c>
      <c r="AC124" s="11">
        <v>0</v>
      </c>
      <c r="AD124" s="11">
        <v>0</v>
      </c>
      <c r="AE124" s="11">
        <v>1</v>
      </c>
      <c r="AF124" s="11">
        <v>2.5</v>
      </c>
      <c r="AG124" s="11">
        <v>2.5</v>
      </c>
      <c r="AH124" s="11">
        <v>2.5</v>
      </c>
      <c r="AI124" s="11">
        <v>3</v>
      </c>
      <c r="AJ124" s="11">
        <v>1</v>
      </c>
      <c r="AK124" s="11">
        <v>1.5</v>
      </c>
      <c r="AL124" s="11">
        <v>4.5</v>
      </c>
      <c r="AM124" s="11">
        <v>1</v>
      </c>
      <c r="AN124" s="11">
        <v>3</v>
      </c>
      <c r="AO124" s="11">
        <v>3</v>
      </c>
      <c r="AP124" s="11">
        <v>1.5</v>
      </c>
      <c r="AQ124" s="11">
        <v>1</v>
      </c>
      <c r="AR124" s="11">
        <v>2</v>
      </c>
      <c r="AS124" s="11">
        <v>0</v>
      </c>
      <c r="AT124" s="11">
        <v>0</v>
      </c>
      <c r="AU124" s="11">
        <v>0</v>
      </c>
      <c r="AV124" s="11">
        <v>0</v>
      </c>
      <c r="AW124" s="11">
        <v>0</v>
      </c>
      <c r="AX124" s="11">
        <v>0</v>
      </c>
      <c r="AY124" s="11">
        <v>2.5</v>
      </c>
      <c r="AZ124" s="11">
        <v>8</v>
      </c>
      <c r="BA124" s="11">
        <v>10</v>
      </c>
      <c r="BB124" s="11">
        <v>18</v>
      </c>
      <c r="BC124" s="11">
        <v>16.5</v>
      </c>
      <c r="BD124" s="11">
        <v>3</v>
      </c>
      <c r="BE124" s="11">
        <v>1.5</v>
      </c>
      <c r="BF124" s="11">
        <v>3.5</v>
      </c>
      <c r="BG124" s="11">
        <v>7.5</v>
      </c>
      <c r="BH124" s="11">
        <v>7</v>
      </c>
      <c r="BI124" s="11">
        <v>9</v>
      </c>
      <c r="BJ124" s="11">
        <v>7</v>
      </c>
      <c r="BK124" s="11">
        <v>10.5</v>
      </c>
      <c r="BL124" s="11">
        <v>8.5</v>
      </c>
      <c r="BM124" s="11">
        <v>7.5</v>
      </c>
      <c r="BN124" s="11">
        <v>2</v>
      </c>
      <c r="BO124" s="11">
        <v>4</v>
      </c>
      <c r="BP124" s="11">
        <v>3</v>
      </c>
      <c r="BQ124" s="11">
        <v>7.5</v>
      </c>
      <c r="BR124" s="11">
        <v>4.5</v>
      </c>
      <c r="BS124" s="11">
        <v>1.5</v>
      </c>
      <c r="BT124" s="11">
        <v>1.5</v>
      </c>
      <c r="BU124" s="11">
        <v>8</v>
      </c>
      <c r="BV124" s="11">
        <v>9</v>
      </c>
      <c r="BW124" s="11">
        <v>9</v>
      </c>
      <c r="BX124" s="11">
        <v>9.5</v>
      </c>
      <c r="BY124" s="11">
        <v>11.5</v>
      </c>
      <c r="BZ124" s="11">
        <v>6.5</v>
      </c>
      <c r="CA124" s="11">
        <v>8.5</v>
      </c>
      <c r="CB124" s="11">
        <v>7.5</v>
      </c>
      <c r="CC124" s="11">
        <v>4.5</v>
      </c>
      <c r="CD124" s="11">
        <v>8</v>
      </c>
      <c r="CE124" s="11">
        <v>8</v>
      </c>
      <c r="CF124" s="11">
        <v>13</v>
      </c>
      <c r="CG124" s="11">
        <v>5</v>
      </c>
      <c r="CH124" s="11">
        <v>7.5</v>
      </c>
      <c r="CI124" s="11">
        <v>7.5</v>
      </c>
      <c r="CJ124" s="11">
        <v>7</v>
      </c>
      <c r="CK124" s="11">
        <v>7</v>
      </c>
      <c r="CL124" s="11">
        <v>7.5</v>
      </c>
      <c r="CM124" s="11">
        <v>9.5</v>
      </c>
      <c r="CN124" s="11">
        <v>4.5</v>
      </c>
      <c r="CO124" s="11">
        <v>5</v>
      </c>
      <c r="CP124" s="11">
        <v>5.5</v>
      </c>
      <c r="CQ124" s="11">
        <v>2</v>
      </c>
      <c r="CR124" s="11">
        <v>10</v>
      </c>
      <c r="CS124" s="11">
        <v>5</v>
      </c>
      <c r="CT124" s="11">
        <v>5</v>
      </c>
      <c r="CU124" s="11">
        <v>4</v>
      </c>
      <c r="CV124" s="11">
        <v>7.5</v>
      </c>
      <c r="CW124" s="11">
        <v>12.5</v>
      </c>
      <c r="CX124" s="11">
        <v>5</v>
      </c>
      <c r="CY124" s="11">
        <v>8.5</v>
      </c>
      <c r="CZ124" s="11">
        <v>7</v>
      </c>
      <c r="DA124" s="11">
        <v>11</v>
      </c>
      <c r="DB124" s="11">
        <v>12.5</v>
      </c>
      <c r="DC124" s="11">
        <v>4</v>
      </c>
      <c r="DD124" s="11">
        <v>10</v>
      </c>
      <c r="DE124" s="11">
        <v>3</v>
      </c>
      <c r="DF124" s="11">
        <v>7.5</v>
      </c>
      <c r="DG124" s="11">
        <v>8</v>
      </c>
      <c r="DH124" s="11">
        <v>9</v>
      </c>
      <c r="DI124" s="11">
        <v>10.5</v>
      </c>
      <c r="DJ124" s="11">
        <v>8</v>
      </c>
      <c r="DK124" s="11">
        <v>2</v>
      </c>
      <c r="DL124" s="11">
        <v>6</v>
      </c>
      <c r="DM124" s="11">
        <v>9.5</v>
      </c>
      <c r="DN124" s="11">
        <v>10</v>
      </c>
      <c r="DO124" s="11">
        <v>8</v>
      </c>
      <c r="DP124" s="11">
        <v>4.5</v>
      </c>
      <c r="DQ124" s="11">
        <v>4.5</v>
      </c>
      <c r="DR124" s="11">
        <v>6</v>
      </c>
      <c r="DS124" s="11">
        <v>2</v>
      </c>
      <c r="DT124" s="11">
        <v>2</v>
      </c>
      <c r="DU124" s="11">
        <v>2.5</v>
      </c>
      <c r="DV124" s="11">
        <v>3</v>
      </c>
      <c r="DW124" s="11">
        <v>3.5</v>
      </c>
      <c r="DX124" s="11">
        <v>4</v>
      </c>
      <c r="DY124" s="11">
        <v>5</v>
      </c>
      <c r="DZ124" s="11">
        <v>6</v>
      </c>
      <c r="EA124" s="11">
        <v>6</v>
      </c>
      <c r="EB124" s="11">
        <v>6.5</v>
      </c>
      <c r="EC124" s="11">
        <v>7</v>
      </c>
      <c r="ED124" s="11">
        <v>7</v>
      </c>
      <c r="EE124" s="11">
        <v>3.5</v>
      </c>
      <c r="EF124" s="11">
        <v>2</v>
      </c>
      <c r="EG124" s="11">
        <v>2.5</v>
      </c>
      <c r="EH124" s="11">
        <v>3.5</v>
      </c>
      <c r="EI124" s="11">
        <v>4.5</v>
      </c>
      <c r="EJ124" s="11">
        <v>4.5</v>
      </c>
      <c r="EK124" s="11">
        <v>4.5</v>
      </c>
      <c r="EL124" s="11">
        <v>3.5</v>
      </c>
      <c r="EM124" s="11">
        <v>3.5</v>
      </c>
      <c r="EN124" s="11">
        <v>5.5</v>
      </c>
      <c r="EO124" s="11">
        <v>2</v>
      </c>
      <c r="EP124" s="11">
        <v>4</v>
      </c>
      <c r="EQ124" s="11">
        <v>4.5</v>
      </c>
      <c r="ER124" s="11">
        <v>2.5</v>
      </c>
      <c r="ES124" s="11">
        <v>4.5</v>
      </c>
      <c r="ET124" s="11">
        <v>4</v>
      </c>
      <c r="EU124" s="11">
        <v>3.5</v>
      </c>
      <c r="EV124" s="11">
        <v>2</v>
      </c>
      <c r="EW124" s="11">
        <v>3.5</v>
      </c>
      <c r="EX124" s="11">
        <v>4</v>
      </c>
      <c r="EY124" s="11">
        <v>4.5</v>
      </c>
      <c r="EZ124" s="11">
        <v>5</v>
      </c>
      <c r="FA124" s="11">
        <v>4</v>
      </c>
      <c r="FB124" s="11">
        <v>9</v>
      </c>
      <c r="FC124" s="11">
        <v>4</v>
      </c>
      <c r="FD124" s="11">
        <v>4.5</v>
      </c>
      <c r="FE124" s="11">
        <v>8</v>
      </c>
      <c r="FF124" s="11">
        <v>3</v>
      </c>
      <c r="FG124" s="11">
        <v>12</v>
      </c>
      <c r="FH124" s="11">
        <v>12</v>
      </c>
      <c r="FI124" s="11">
        <v>7.5</v>
      </c>
      <c r="FJ124" s="11">
        <v>7.5</v>
      </c>
      <c r="FK124" s="11">
        <v>7.5</v>
      </c>
      <c r="FL124" s="11">
        <v>7</v>
      </c>
      <c r="FM124" s="11">
        <v>12.5</v>
      </c>
      <c r="FN124" s="11">
        <v>13</v>
      </c>
      <c r="FO124" s="11">
        <v>7.5</v>
      </c>
      <c r="FP124" s="11">
        <v>7</v>
      </c>
      <c r="FQ124" s="11">
        <v>11.5</v>
      </c>
      <c r="FR124" s="11">
        <v>13</v>
      </c>
      <c r="FS124" s="11">
        <v>8</v>
      </c>
      <c r="FT124" s="11">
        <v>9</v>
      </c>
      <c r="FU124" s="11">
        <v>9</v>
      </c>
      <c r="FV124" s="11">
        <v>10</v>
      </c>
      <c r="FW124" s="11">
        <v>11</v>
      </c>
      <c r="FX124" s="11">
        <v>12</v>
      </c>
      <c r="FY124" s="11">
        <v>13</v>
      </c>
      <c r="FZ124" s="11">
        <v>6</v>
      </c>
      <c r="GA124" s="11">
        <v>6.5</v>
      </c>
      <c r="GB124" s="11">
        <v>6.5</v>
      </c>
      <c r="GC124" s="11">
        <v>1</v>
      </c>
      <c r="GD124" s="11">
        <v>2</v>
      </c>
      <c r="GE124" s="11">
        <v>6.5</v>
      </c>
      <c r="GF124" s="11">
        <v>7</v>
      </c>
      <c r="GG124" s="11">
        <v>4.5</v>
      </c>
      <c r="GH124" s="11">
        <v>5</v>
      </c>
      <c r="GI124" s="11">
        <v>4</v>
      </c>
      <c r="GJ124" s="11">
        <v>4.5</v>
      </c>
      <c r="GK124" s="11">
        <v>4</v>
      </c>
      <c r="GL124" s="11">
        <v>10</v>
      </c>
      <c r="GM124" s="11">
        <v>10</v>
      </c>
      <c r="GN124" s="11">
        <v>13</v>
      </c>
      <c r="GO124" s="11">
        <v>9</v>
      </c>
      <c r="GP124" s="11">
        <v>10</v>
      </c>
      <c r="GQ124" s="11">
        <v>6.5</v>
      </c>
      <c r="GR124" s="11">
        <v>7.5</v>
      </c>
      <c r="GS124" s="11">
        <v>5.5</v>
      </c>
      <c r="GT124" s="11">
        <v>5.5</v>
      </c>
      <c r="GU124" s="11">
        <v>6</v>
      </c>
      <c r="GV124" s="11">
        <v>5.5</v>
      </c>
      <c r="GW124" s="11">
        <v>6</v>
      </c>
      <c r="GX124" s="11">
        <v>5</v>
      </c>
      <c r="GY124" s="11">
        <v>4.5</v>
      </c>
      <c r="GZ124" s="11">
        <v>2</v>
      </c>
      <c r="HA124" s="11">
        <v>3</v>
      </c>
      <c r="HB124" s="11">
        <v>3</v>
      </c>
      <c r="HC124" s="11">
        <v>6</v>
      </c>
      <c r="HD124" s="11">
        <v>4</v>
      </c>
      <c r="HE124" s="11">
        <v>5</v>
      </c>
      <c r="HF124" s="11">
        <v>5.5</v>
      </c>
      <c r="HG124" s="11">
        <v>4</v>
      </c>
      <c r="HH124" s="11">
        <v>6</v>
      </c>
      <c r="HI124" s="11">
        <v>9</v>
      </c>
      <c r="HJ124" s="11">
        <v>7</v>
      </c>
      <c r="HK124" s="11">
        <v>10</v>
      </c>
      <c r="HL124" s="11">
        <v>2</v>
      </c>
      <c r="HM124" s="11">
        <v>5</v>
      </c>
      <c r="HN124" s="11">
        <v>5</v>
      </c>
      <c r="HO124" s="11">
        <v>9</v>
      </c>
      <c r="HP124" s="11">
        <v>6</v>
      </c>
      <c r="HQ124" s="11">
        <v>5.5</v>
      </c>
      <c r="HR124" s="11">
        <v>10</v>
      </c>
      <c r="HS124" s="11">
        <v>12</v>
      </c>
      <c r="HT124" s="11">
        <v>12</v>
      </c>
      <c r="HU124" s="11">
        <v>10</v>
      </c>
      <c r="HV124" s="11">
        <v>2</v>
      </c>
      <c r="HW124" s="11">
        <v>1</v>
      </c>
      <c r="HX124" s="11">
        <v>3</v>
      </c>
      <c r="HY124" s="11">
        <v>1</v>
      </c>
      <c r="HZ124" s="11">
        <v>3</v>
      </c>
      <c r="IA124" s="11">
        <v>4.5</v>
      </c>
      <c r="IB124" s="11">
        <v>5.5</v>
      </c>
      <c r="IC124" s="11">
        <v>8</v>
      </c>
      <c r="ID124" s="11">
        <v>9.5</v>
      </c>
      <c r="IE124" s="11">
        <v>11</v>
      </c>
      <c r="IF124" s="11">
        <v>6.5</v>
      </c>
      <c r="IG124" s="76">
        <v>7</v>
      </c>
      <c r="IH124" s="76">
        <v>13</v>
      </c>
      <c r="II124" s="113">
        <v>9</v>
      </c>
      <c r="IJ124" s="62">
        <v>6</v>
      </c>
      <c r="IK124" s="61">
        <v>3</v>
      </c>
      <c r="IL124" s="61">
        <v>0</v>
      </c>
      <c r="IM124" s="61">
        <v>3</v>
      </c>
      <c r="IN124" s="61">
        <v>2.5</v>
      </c>
      <c r="IO124" s="61">
        <v>0</v>
      </c>
      <c r="IP124" s="61">
        <v>1</v>
      </c>
      <c r="IQ124" s="61">
        <v>4</v>
      </c>
      <c r="IR124" s="348">
        <f>AVERAGE([1]CongestionIndex!$H$126:$I$126)</f>
        <v>8</v>
      </c>
      <c r="IS124" s="61">
        <v>8</v>
      </c>
      <c r="IT124" s="61">
        <v>6.5</v>
      </c>
      <c r="IU124" s="61">
        <v>0</v>
      </c>
      <c r="IV124" s="61">
        <v>3</v>
      </c>
      <c r="IW124" s="61">
        <v>1</v>
      </c>
      <c r="IX124" s="61">
        <v>2.5</v>
      </c>
      <c r="IY124" s="61">
        <v>6.5</v>
      </c>
      <c r="IZ124" s="61">
        <v>14</v>
      </c>
      <c r="JA124" s="61">
        <v>4.5</v>
      </c>
      <c r="JB124" s="61">
        <v>8.5</v>
      </c>
      <c r="JC124" s="61">
        <v>11.5</v>
      </c>
      <c r="JD124" s="61">
        <v>14</v>
      </c>
      <c r="JE124" s="61">
        <v>14</v>
      </c>
      <c r="JF124" s="61">
        <v>7.5</v>
      </c>
      <c r="JG124" s="61">
        <v>7</v>
      </c>
      <c r="JH124" s="61">
        <v>0</v>
      </c>
      <c r="JI124" s="61">
        <v>13</v>
      </c>
      <c r="JJ124" s="61">
        <v>0</v>
      </c>
      <c r="JK124" s="61">
        <v>0</v>
      </c>
      <c r="JL124" s="61">
        <v>0</v>
      </c>
      <c r="JM124" s="61">
        <v>0</v>
      </c>
      <c r="JN124" s="61">
        <v>0</v>
      </c>
      <c r="JO124" s="61">
        <v>17</v>
      </c>
      <c r="JP124" s="61">
        <v>7</v>
      </c>
      <c r="JQ124" s="61">
        <f>AVERAGE(CongestionIndex!$H$126:$I$126)</f>
        <v>7.5</v>
      </c>
    </row>
    <row r="125" spans="1:280" s="62" customFormat="1" ht="13.5">
      <c r="A125" s="64" t="s">
        <v>49</v>
      </c>
      <c r="B125" s="11">
        <v>10</v>
      </c>
      <c r="C125" s="11">
        <v>0</v>
      </c>
      <c r="D125" s="11">
        <v>0</v>
      </c>
      <c r="E125" s="11">
        <v>0</v>
      </c>
      <c r="F125" s="11">
        <v>0</v>
      </c>
      <c r="G125" s="11">
        <v>0</v>
      </c>
      <c r="H125" s="11">
        <v>0</v>
      </c>
      <c r="I125" s="11">
        <v>0</v>
      </c>
      <c r="J125" s="11">
        <v>0</v>
      </c>
      <c r="K125" s="11">
        <v>0</v>
      </c>
      <c r="L125" s="11">
        <v>0</v>
      </c>
      <c r="M125" s="11">
        <v>0</v>
      </c>
      <c r="N125" s="11">
        <v>0</v>
      </c>
      <c r="O125" s="11">
        <v>0.5</v>
      </c>
      <c r="P125" s="11">
        <v>0</v>
      </c>
      <c r="Q125" s="11">
        <v>0</v>
      </c>
      <c r="R125" s="11">
        <v>0</v>
      </c>
      <c r="S125" s="11">
        <v>0</v>
      </c>
      <c r="T125" s="11">
        <v>0</v>
      </c>
      <c r="U125" s="11">
        <v>0</v>
      </c>
      <c r="V125" s="11">
        <v>0</v>
      </c>
      <c r="W125" s="11">
        <v>0</v>
      </c>
      <c r="X125" s="11">
        <v>0</v>
      </c>
      <c r="Y125" s="11">
        <v>0</v>
      </c>
      <c r="Z125" s="11">
        <v>0</v>
      </c>
      <c r="AA125" s="11">
        <v>0</v>
      </c>
      <c r="AB125" s="11">
        <v>0</v>
      </c>
      <c r="AC125" s="11">
        <v>0</v>
      </c>
      <c r="AD125" s="11">
        <v>0</v>
      </c>
      <c r="AE125" s="11">
        <v>0</v>
      </c>
      <c r="AF125" s="11">
        <v>0</v>
      </c>
      <c r="AG125" s="11">
        <v>4.5</v>
      </c>
      <c r="AH125" s="11">
        <v>0.5</v>
      </c>
      <c r="AI125" s="11">
        <v>0</v>
      </c>
      <c r="AJ125" s="11">
        <v>3</v>
      </c>
      <c r="AK125" s="11">
        <v>7</v>
      </c>
      <c r="AL125" s="11">
        <v>6.5</v>
      </c>
      <c r="AM125" s="11">
        <v>6.5</v>
      </c>
      <c r="AN125" s="11">
        <v>7.5</v>
      </c>
      <c r="AO125" s="11">
        <v>9.5</v>
      </c>
      <c r="AP125" s="11">
        <v>2.5</v>
      </c>
      <c r="AQ125" s="11">
        <v>3.5</v>
      </c>
      <c r="AR125" s="11">
        <v>3.5</v>
      </c>
      <c r="AS125" s="11">
        <v>0</v>
      </c>
      <c r="AT125" s="11">
        <v>0</v>
      </c>
      <c r="AU125" s="11">
        <v>0</v>
      </c>
      <c r="AV125" s="11">
        <v>0</v>
      </c>
      <c r="AW125" s="11">
        <v>0</v>
      </c>
      <c r="AX125" s="11">
        <v>0</v>
      </c>
      <c r="AY125" s="11">
        <v>0</v>
      </c>
      <c r="AZ125" s="11">
        <v>0</v>
      </c>
      <c r="BA125" s="11">
        <v>0</v>
      </c>
      <c r="BB125" s="11">
        <v>23</v>
      </c>
      <c r="BC125" s="11">
        <v>15.5</v>
      </c>
      <c r="BD125" s="11">
        <v>3</v>
      </c>
      <c r="BE125" s="11">
        <v>3.5</v>
      </c>
      <c r="BF125" s="11">
        <v>5.5</v>
      </c>
      <c r="BG125" s="11">
        <v>6</v>
      </c>
      <c r="BH125" s="11">
        <v>5.5</v>
      </c>
      <c r="BI125" s="11">
        <v>7.5</v>
      </c>
      <c r="BJ125" s="11">
        <v>6</v>
      </c>
      <c r="BK125" s="11">
        <v>0.5</v>
      </c>
      <c r="BL125" s="11">
        <v>2.5</v>
      </c>
      <c r="BM125" s="11">
        <v>2.5</v>
      </c>
      <c r="BN125" s="11">
        <v>3.5</v>
      </c>
      <c r="BO125" s="11">
        <v>4</v>
      </c>
      <c r="BP125" s="11">
        <v>0</v>
      </c>
      <c r="BQ125" s="11">
        <v>9.5</v>
      </c>
      <c r="BR125" s="11">
        <v>3.5</v>
      </c>
      <c r="BS125" s="11">
        <v>0</v>
      </c>
      <c r="BT125" s="11">
        <v>3</v>
      </c>
      <c r="BU125" s="11">
        <v>3.5</v>
      </c>
      <c r="BV125" s="11">
        <v>5</v>
      </c>
      <c r="BW125" s="11">
        <v>9</v>
      </c>
      <c r="BX125" s="11">
        <v>5.5</v>
      </c>
      <c r="BY125" s="11">
        <v>11</v>
      </c>
      <c r="BZ125" s="11">
        <v>12.5</v>
      </c>
      <c r="CA125" s="11">
        <v>5</v>
      </c>
      <c r="CB125" s="11">
        <v>8</v>
      </c>
      <c r="CC125" s="11">
        <v>0</v>
      </c>
      <c r="CD125" s="11">
        <v>7.5</v>
      </c>
      <c r="CE125" s="11">
        <v>9</v>
      </c>
      <c r="CF125" s="11">
        <v>13</v>
      </c>
      <c r="CG125" s="11">
        <v>8</v>
      </c>
      <c r="CH125" s="11">
        <v>7</v>
      </c>
      <c r="CI125" s="11">
        <v>7.5</v>
      </c>
      <c r="CJ125" s="11">
        <v>7.5</v>
      </c>
      <c r="CK125" s="11">
        <v>7</v>
      </c>
      <c r="CL125" s="11">
        <v>7</v>
      </c>
      <c r="CM125" s="11">
        <v>9</v>
      </c>
      <c r="CN125" s="11">
        <v>0</v>
      </c>
      <c r="CO125" s="11">
        <v>0</v>
      </c>
      <c r="CP125" s="11">
        <v>6.5</v>
      </c>
      <c r="CQ125" s="11">
        <v>3</v>
      </c>
      <c r="CR125" s="11">
        <v>0</v>
      </c>
      <c r="CS125" s="11">
        <v>2.5</v>
      </c>
      <c r="CT125" s="11">
        <v>6.5</v>
      </c>
      <c r="CU125" s="11">
        <v>0</v>
      </c>
      <c r="CV125" s="11">
        <v>2.5</v>
      </c>
      <c r="CW125" s="11">
        <v>0</v>
      </c>
      <c r="CX125" s="11">
        <v>0</v>
      </c>
      <c r="CY125" s="11">
        <v>0</v>
      </c>
      <c r="CZ125" s="11">
        <v>7.5</v>
      </c>
      <c r="DA125" s="11">
        <v>3.5</v>
      </c>
      <c r="DB125" s="11">
        <v>9.5</v>
      </c>
      <c r="DC125" s="11">
        <v>3.5</v>
      </c>
      <c r="DD125" s="11">
        <v>2</v>
      </c>
      <c r="DE125" s="11">
        <v>7.5</v>
      </c>
      <c r="DF125" s="11">
        <v>10</v>
      </c>
      <c r="DG125" s="11">
        <v>0</v>
      </c>
      <c r="DH125" s="11">
        <v>7</v>
      </c>
      <c r="DI125" s="11">
        <v>0</v>
      </c>
      <c r="DJ125" s="11">
        <v>4</v>
      </c>
      <c r="DK125" s="11">
        <v>0</v>
      </c>
      <c r="DL125" s="11">
        <v>0</v>
      </c>
      <c r="DM125" s="11">
        <v>0</v>
      </c>
      <c r="DN125" s="11">
        <v>4.5</v>
      </c>
      <c r="DO125" s="11">
        <v>3.5</v>
      </c>
      <c r="DP125" s="11">
        <v>6.5</v>
      </c>
      <c r="DQ125" s="11">
        <v>4.5</v>
      </c>
      <c r="DR125" s="11">
        <v>2</v>
      </c>
      <c r="DS125" s="11">
        <v>1.5</v>
      </c>
      <c r="DT125" s="11">
        <v>2.5</v>
      </c>
      <c r="DU125" s="11">
        <v>2.5</v>
      </c>
      <c r="DV125" s="11">
        <v>1.5</v>
      </c>
      <c r="DW125" s="11">
        <v>2</v>
      </c>
      <c r="DX125" s="11">
        <v>2.5</v>
      </c>
      <c r="DY125" s="11">
        <v>3.5</v>
      </c>
      <c r="DZ125" s="11">
        <v>2.5</v>
      </c>
      <c r="EA125" s="11">
        <v>2.5</v>
      </c>
      <c r="EB125" s="11">
        <v>3</v>
      </c>
      <c r="EC125" s="11">
        <v>2.5</v>
      </c>
      <c r="ED125" s="11">
        <v>2.5</v>
      </c>
      <c r="EE125" s="11">
        <v>4.5</v>
      </c>
      <c r="EF125" s="11">
        <v>2.5</v>
      </c>
      <c r="EG125" s="11">
        <v>2</v>
      </c>
      <c r="EH125" s="11">
        <v>2</v>
      </c>
      <c r="EI125" s="11">
        <v>2.5</v>
      </c>
      <c r="EJ125" s="11">
        <v>2.5</v>
      </c>
      <c r="EK125" s="11">
        <v>3.5</v>
      </c>
      <c r="EL125" s="11">
        <v>2.5</v>
      </c>
      <c r="EM125" s="11">
        <v>2</v>
      </c>
      <c r="EN125" s="11">
        <v>3</v>
      </c>
      <c r="EO125" s="11">
        <v>4.5</v>
      </c>
      <c r="EP125" s="11">
        <v>2</v>
      </c>
      <c r="EQ125" s="11">
        <v>5</v>
      </c>
      <c r="ER125" s="11">
        <v>7.5</v>
      </c>
      <c r="ES125" s="11">
        <v>6.5</v>
      </c>
      <c r="ET125" s="11">
        <v>6</v>
      </c>
      <c r="EU125" s="11">
        <v>5.5</v>
      </c>
      <c r="EV125" s="11">
        <v>6</v>
      </c>
      <c r="EW125" s="11">
        <v>5</v>
      </c>
      <c r="EX125" s="11">
        <v>6</v>
      </c>
      <c r="EY125" s="11">
        <v>11</v>
      </c>
      <c r="EZ125" s="11">
        <v>16</v>
      </c>
      <c r="FA125" s="11">
        <v>9.5</v>
      </c>
      <c r="FB125" s="11">
        <v>3.5</v>
      </c>
      <c r="FC125" s="11">
        <v>3</v>
      </c>
      <c r="FD125" s="11">
        <v>1</v>
      </c>
      <c r="FE125" s="11">
        <v>2</v>
      </c>
      <c r="FF125" s="11">
        <v>3</v>
      </c>
      <c r="FG125" s="11">
        <v>4</v>
      </c>
      <c r="FH125" s="11">
        <v>5</v>
      </c>
      <c r="FI125" s="11">
        <v>4</v>
      </c>
      <c r="FJ125" s="11">
        <v>4</v>
      </c>
      <c r="FK125" s="11">
        <v>2</v>
      </c>
      <c r="FL125" s="11">
        <v>2</v>
      </c>
      <c r="FM125" s="11">
        <v>1.5</v>
      </c>
      <c r="FN125" s="11">
        <v>1.5</v>
      </c>
      <c r="FO125" s="11">
        <v>5</v>
      </c>
      <c r="FP125" s="11">
        <v>7.5</v>
      </c>
      <c r="FQ125" s="11">
        <v>11.5</v>
      </c>
      <c r="FR125" s="11">
        <v>13</v>
      </c>
      <c r="FS125" s="11">
        <v>14</v>
      </c>
      <c r="FT125" s="11">
        <v>3</v>
      </c>
      <c r="FU125" s="11">
        <v>3</v>
      </c>
      <c r="FV125" s="11">
        <v>4.5</v>
      </c>
      <c r="FW125" s="11">
        <v>4.5</v>
      </c>
      <c r="FX125" s="11">
        <v>4.5</v>
      </c>
      <c r="FY125" s="11">
        <v>1.5</v>
      </c>
      <c r="FZ125" s="11">
        <v>2.5</v>
      </c>
      <c r="GA125" s="11">
        <v>1</v>
      </c>
      <c r="GB125" s="11">
        <v>1.5</v>
      </c>
      <c r="GC125" s="11">
        <v>1</v>
      </c>
      <c r="GD125" s="11">
        <v>1</v>
      </c>
      <c r="GE125" s="11">
        <v>0.5</v>
      </c>
      <c r="GF125" s="11">
        <v>2.5</v>
      </c>
      <c r="GG125" s="11">
        <v>4.5</v>
      </c>
      <c r="GH125" s="11">
        <v>2.5</v>
      </c>
      <c r="GI125" s="11">
        <v>2</v>
      </c>
      <c r="GJ125" s="11">
        <v>4.5</v>
      </c>
      <c r="GK125" s="11">
        <v>4</v>
      </c>
      <c r="GL125" s="11">
        <v>4</v>
      </c>
      <c r="GM125" s="11">
        <v>3</v>
      </c>
      <c r="GN125" s="11">
        <v>2</v>
      </c>
      <c r="GO125" s="11">
        <v>2.5</v>
      </c>
      <c r="GP125" s="11">
        <v>5</v>
      </c>
      <c r="GQ125" s="11">
        <v>6</v>
      </c>
      <c r="GR125" s="11">
        <v>6</v>
      </c>
      <c r="GS125" s="11">
        <v>5</v>
      </c>
      <c r="GT125" s="11">
        <v>3</v>
      </c>
      <c r="GU125" s="11">
        <v>2.5</v>
      </c>
      <c r="GV125" s="11">
        <v>2.5</v>
      </c>
      <c r="GW125" s="11">
        <v>2</v>
      </c>
      <c r="GX125" s="11">
        <v>3</v>
      </c>
      <c r="GY125" s="11">
        <v>3</v>
      </c>
      <c r="GZ125" s="11">
        <v>7</v>
      </c>
      <c r="HA125" s="11">
        <v>7</v>
      </c>
      <c r="HB125" s="11">
        <v>2.5</v>
      </c>
      <c r="HC125" s="11">
        <v>4</v>
      </c>
      <c r="HD125" s="11">
        <v>4</v>
      </c>
      <c r="HE125" s="11">
        <v>6</v>
      </c>
      <c r="HF125" s="11">
        <v>7</v>
      </c>
      <c r="HG125" s="11">
        <v>4</v>
      </c>
      <c r="HH125" s="11">
        <v>4</v>
      </c>
      <c r="HI125" s="11">
        <v>5</v>
      </c>
      <c r="HJ125" s="11">
        <v>1.5</v>
      </c>
      <c r="HK125" s="11">
        <v>2.5</v>
      </c>
      <c r="HL125" s="11">
        <v>1</v>
      </c>
      <c r="HM125" s="11">
        <v>1</v>
      </c>
      <c r="HN125" s="11">
        <v>1.5</v>
      </c>
      <c r="HO125" s="11">
        <v>4</v>
      </c>
      <c r="HP125" s="11">
        <v>3</v>
      </c>
      <c r="HQ125" s="11">
        <v>6</v>
      </c>
      <c r="HR125" s="11">
        <v>11</v>
      </c>
      <c r="HS125" s="11">
        <v>13</v>
      </c>
      <c r="HT125" s="11">
        <v>12</v>
      </c>
      <c r="HU125" s="11">
        <v>12</v>
      </c>
      <c r="HV125" s="11">
        <v>10</v>
      </c>
      <c r="HW125" s="11">
        <v>4</v>
      </c>
      <c r="HX125" s="11">
        <v>2</v>
      </c>
      <c r="HY125" s="11">
        <v>2</v>
      </c>
      <c r="HZ125" s="11">
        <v>1.5</v>
      </c>
      <c r="IA125" s="11">
        <v>6</v>
      </c>
      <c r="IB125" s="11">
        <v>5</v>
      </c>
      <c r="IC125" s="11">
        <v>12</v>
      </c>
      <c r="ID125" s="11">
        <v>7.5</v>
      </c>
      <c r="IE125" s="11">
        <v>5.5</v>
      </c>
      <c r="IF125" s="11">
        <v>7</v>
      </c>
      <c r="IG125" s="76">
        <v>3.5</v>
      </c>
      <c r="IH125" s="76">
        <v>5.5</v>
      </c>
      <c r="II125" s="113">
        <v>10.5</v>
      </c>
      <c r="IJ125" s="62">
        <v>3</v>
      </c>
      <c r="IK125" s="61">
        <v>2</v>
      </c>
      <c r="IL125" s="61">
        <v>7</v>
      </c>
      <c r="IM125" s="61">
        <v>0</v>
      </c>
      <c r="IN125" s="61">
        <v>4</v>
      </c>
      <c r="IO125" s="61">
        <v>0</v>
      </c>
      <c r="IP125" s="61">
        <v>3</v>
      </c>
      <c r="IQ125" s="61">
        <v>0</v>
      </c>
      <c r="IR125" s="348">
        <f>AVERAGE([1]CongestionIndex!$H$127:$I$127)</f>
        <v>3</v>
      </c>
      <c r="IS125" s="61">
        <v>2</v>
      </c>
      <c r="IT125" s="61">
        <v>6</v>
      </c>
      <c r="IU125" s="61">
        <v>6.5</v>
      </c>
      <c r="IV125" s="61">
        <v>5</v>
      </c>
      <c r="IW125" s="61">
        <v>5</v>
      </c>
      <c r="IX125" s="61">
        <v>6</v>
      </c>
      <c r="IY125" s="61">
        <v>5.5</v>
      </c>
      <c r="IZ125" s="61">
        <v>6</v>
      </c>
      <c r="JA125" s="61">
        <v>8</v>
      </c>
      <c r="JB125" s="61">
        <v>7</v>
      </c>
      <c r="JC125" s="61">
        <v>9</v>
      </c>
      <c r="JD125" s="61">
        <v>7.5</v>
      </c>
      <c r="JE125" s="61">
        <v>7.5</v>
      </c>
      <c r="JF125" s="61">
        <v>5</v>
      </c>
      <c r="JG125" s="61">
        <v>9</v>
      </c>
      <c r="JH125" s="61">
        <v>0</v>
      </c>
      <c r="JI125" s="61">
        <v>5.5</v>
      </c>
      <c r="JJ125" s="61">
        <v>2</v>
      </c>
      <c r="JK125" s="61">
        <v>0</v>
      </c>
      <c r="JL125" s="61">
        <v>9.5</v>
      </c>
      <c r="JM125" s="61">
        <v>11</v>
      </c>
      <c r="JN125" s="61">
        <v>11.5</v>
      </c>
      <c r="JO125" s="61">
        <v>13.5</v>
      </c>
      <c r="JP125" s="61">
        <v>7</v>
      </c>
      <c r="JQ125" s="61">
        <f>AVERAGE(CongestionIndex!$H$127:$I$127)</f>
        <v>13.5</v>
      </c>
    </row>
    <row r="126" spans="1:280" s="62" customFormat="1" ht="13.5">
      <c r="A126" s="64" t="s">
        <v>51</v>
      </c>
      <c r="B126" s="11">
        <v>1.5</v>
      </c>
      <c r="C126" s="11">
        <v>0</v>
      </c>
      <c r="D126" s="11">
        <v>0</v>
      </c>
      <c r="E126" s="11">
        <v>0</v>
      </c>
      <c r="F126" s="11">
        <v>0</v>
      </c>
      <c r="G126" s="11">
        <v>0</v>
      </c>
      <c r="H126" s="11">
        <v>0</v>
      </c>
      <c r="I126" s="11">
        <v>4.5</v>
      </c>
      <c r="J126" s="11">
        <v>1</v>
      </c>
      <c r="K126" s="11">
        <v>0.5</v>
      </c>
      <c r="L126" s="11">
        <v>1</v>
      </c>
      <c r="M126" s="11">
        <v>0</v>
      </c>
      <c r="N126" s="11">
        <v>2.5</v>
      </c>
      <c r="O126" s="11">
        <v>0</v>
      </c>
      <c r="P126" s="11">
        <v>0.5</v>
      </c>
      <c r="Q126" s="11">
        <v>1</v>
      </c>
      <c r="R126" s="11">
        <v>1.5</v>
      </c>
      <c r="S126" s="11">
        <v>1.5</v>
      </c>
      <c r="T126" s="11">
        <v>1.5</v>
      </c>
      <c r="U126" s="11">
        <v>7.5</v>
      </c>
      <c r="V126" s="11">
        <v>7</v>
      </c>
      <c r="W126" s="11">
        <v>0</v>
      </c>
      <c r="X126" s="11">
        <v>1.5</v>
      </c>
      <c r="Y126" s="11">
        <v>3</v>
      </c>
      <c r="Z126" s="11">
        <v>2</v>
      </c>
      <c r="AA126" s="11">
        <v>0</v>
      </c>
      <c r="AB126" s="11">
        <v>0.5</v>
      </c>
      <c r="AC126" s="11">
        <v>0</v>
      </c>
      <c r="AD126" s="11">
        <v>1</v>
      </c>
      <c r="AE126" s="11">
        <v>1.5</v>
      </c>
      <c r="AF126" s="11">
        <v>4</v>
      </c>
      <c r="AG126" s="11">
        <v>0</v>
      </c>
      <c r="AH126" s="11">
        <v>2</v>
      </c>
      <c r="AI126" s="11">
        <v>4</v>
      </c>
      <c r="AJ126" s="11">
        <v>1</v>
      </c>
      <c r="AK126" s="11">
        <v>4</v>
      </c>
      <c r="AL126" s="11">
        <v>2</v>
      </c>
      <c r="AM126" s="11">
        <v>2.5</v>
      </c>
      <c r="AN126" s="11">
        <v>3</v>
      </c>
      <c r="AO126" s="11">
        <v>5.5</v>
      </c>
      <c r="AP126" s="11">
        <v>6</v>
      </c>
      <c r="AQ126" s="11">
        <v>6.5</v>
      </c>
      <c r="AR126" s="11">
        <v>5.5</v>
      </c>
      <c r="AS126" s="11">
        <v>5</v>
      </c>
      <c r="AT126" s="11">
        <v>5.5</v>
      </c>
      <c r="AU126" s="11">
        <v>4</v>
      </c>
      <c r="AV126" s="11">
        <v>3</v>
      </c>
      <c r="AW126" s="11">
        <v>2</v>
      </c>
      <c r="AX126" s="11">
        <v>5</v>
      </c>
      <c r="AY126" s="11">
        <v>6.5</v>
      </c>
      <c r="AZ126" s="11">
        <v>15</v>
      </c>
      <c r="BA126" s="11">
        <v>10</v>
      </c>
      <c r="BB126" s="11">
        <v>14</v>
      </c>
      <c r="BC126" s="11">
        <v>11.5</v>
      </c>
      <c r="BD126" s="11">
        <v>3.5</v>
      </c>
      <c r="BE126" s="11">
        <v>3.5</v>
      </c>
      <c r="BF126" s="11">
        <v>9.5</v>
      </c>
      <c r="BG126" s="11">
        <v>8</v>
      </c>
      <c r="BH126" s="11">
        <v>10</v>
      </c>
      <c r="BI126" s="11">
        <v>5.5</v>
      </c>
      <c r="BJ126" s="11">
        <v>7</v>
      </c>
      <c r="BK126" s="11">
        <v>8</v>
      </c>
      <c r="BL126" s="11">
        <v>7.5</v>
      </c>
      <c r="BM126" s="11">
        <v>6</v>
      </c>
      <c r="BN126" s="11">
        <v>9</v>
      </c>
      <c r="BO126" s="11">
        <v>5.5</v>
      </c>
      <c r="BP126" s="11">
        <v>7</v>
      </c>
      <c r="BQ126" s="11">
        <v>8</v>
      </c>
      <c r="BR126" s="11">
        <v>6</v>
      </c>
      <c r="BS126" s="11">
        <v>5.5</v>
      </c>
      <c r="BT126" s="11">
        <v>4</v>
      </c>
      <c r="BU126" s="11">
        <v>7</v>
      </c>
      <c r="BV126" s="11">
        <v>15</v>
      </c>
      <c r="BW126" s="11">
        <v>16</v>
      </c>
      <c r="BX126" s="11">
        <v>14.5</v>
      </c>
      <c r="BY126" s="11">
        <v>9.5</v>
      </c>
      <c r="BZ126" s="11">
        <v>7.5</v>
      </c>
      <c r="CA126" s="11">
        <v>11</v>
      </c>
      <c r="CB126" s="11">
        <v>5.5</v>
      </c>
      <c r="CC126" s="11">
        <v>7</v>
      </c>
      <c r="CD126" s="11">
        <v>10</v>
      </c>
      <c r="CE126" s="11">
        <v>10</v>
      </c>
      <c r="CF126" s="11">
        <v>10.5</v>
      </c>
      <c r="CG126" s="11">
        <v>16</v>
      </c>
      <c r="CH126" s="11">
        <v>16</v>
      </c>
      <c r="CI126" s="11">
        <v>14</v>
      </c>
      <c r="CJ126" s="11">
        <v>15.5</v>
      </c>
      <c r="CK126" s="11">
        <v>17</v>
      </c>
      <c r="CL126" s="11">
        <v>5.5</v>
      </c>
      <c r="CM126" s="11">
        <v>9</v>
      </c>
      <c r="CN126" s="11">
        <v>0</v>
      </c>
      <c r="CO126" s="11">
        <v>4</v>
      </c>
      <c r="CP126" s="11">
        <v>3.5</v>
      </c>
      <c r="CQ126" s="11">
        <v>6.5</v>
      </c>
      <c r="CR126" s="11">
        <v>4</v>
      </c>
      <c r="CS126" s="11">
        <v>10.5</v>
      </c>
      <c r="CT126" s="11">
        <v>9</v>
      </c>
      <c r="CU126" s="11">
        <v>12.5</v>
      </c>
      <c r="CV126" s="11">
        <v>8</v>
      </c>
      <c r="CW126" s="11">
        <v>8.5</v>
      </c>
      <c r="CX126" s="11">
        <v>8.5</v>
      </c>
      <c r="CY126" s="11">
        <v>9</v>
      </c>
      <c r="CZ126" s="11">
        <v>11.5</v>
      </c>
      <c r="DA126" s="11">
        <v>11.5</v>
      </c>
      <c r="DB126" s="11">
        <v>8</v>
      </c>
      <c r="DC126" s="11">
        <v>13</v>
      </c>
      <c r="DD126" s="11">
        <v>10.5</v>
      </c>
      <c r="DE126" s="11">
        <v>7.5</v>
      </c>
      <c r="DF126" s="11">
        <v>6</v>
      </c>
      <c r="DG126" s="11">
        <v>3.5</v>
      </c>
      <c r="DH126" s="11">
        <v>10.5</v>
      </c>
      <c r="DI126" s="11">
        <v>6.5</v>
      </c>
      <c r="DJ126" s="11">
        <v>12.5</v>
      </c>
      <c r="DK126" s="11">
        <v>12</v>
      </c>
      <c r="DL126" s="11">
        <v>0.5</v>
      </c>
      <c r="DM126" s="11">
        <v>6</v>
      </c>
      <c r="DN126" s="11">
        <v>6.5</v>
      </c>
      <c r="DO126" s="11">
        <v>3.5</v>
      </c>
      <c r="DP126" s="11">
        <v>6.5</v>
      </c>
      <c r="DQ126" s="11">
        <v>2.5</v>
      </c>
      <c r="DR126" s="11">
        <v>6</v>
      </c>
      <c r="DS126" s="11">
        <v>11.5</v>
      </c>
      <c r="DT126" s="11">
        <v>11.5</v>
      </c>
      <c r="DU126" s="11">
        <v>11.5</v>
      </c>
      <c r="DV126" s="11">
        <v>11.5</v>
      </c>
      <c r="DW126" s="11">
        <v>11.5</v>
      </c>
      <c r="DX126" s="11">
        <v>11.5</v>
      </c>
      <c r="DY126" s="11">
        <v>20</v>
      </c>
      <c r="DZ126" s="11">
        <v>20</v>
      </c>
      <c r="EA126" s="11">
        <v>20</v>
      </c>
      <c r="EB126" s="11">
        <v>18.5</v>
      </c>
      <c r="EC126" s="11">
        <v>17</v>
      </c>
      <c r="ED126" s="11">
        <v>17</v>
      </c>
      <c r="EE126" s="11">
        <v>11</v>
      </c>
      <c r="EF126" s="11">
        <v>4.5</v>
      </c>
      <c r="EG126" s="11">
        <v>7.5</v>
      </c>
      <c r="EH126" s="11">
        <v>7</v>
      </c>
      <c r="EI126" s="11">
        <v>8</v>
      </c>
      <c r="EJ126" s="11">
        <v>7</v>
      </c>
      <c r="EK126" s="11">
        <v>8</v>
      </c>
      <c r="EL126" s="11">
        <v>4</v>
      </c>
      <c r="EM126" s="11">
        <v>4.5</v>
      </c>
      <c r="EN126" s="11">
        <v>5</v>
      </c>
      <c r="EO126" s="11">
        <v>6.5</v>
      </c>
      <c r="EP126" s="11">
        <v>4.5</v>
      </c>
      <c r="EQ126" s="11">
        <v>5</v>
      </c>
      <c r="ER126" s="11">
        <v>8.5</v>
      </c>
      <c r="ES126" s="11">
        <v>6.5</v>
      </c>
      <c r="ET126" s="11">
        <v>7</v>
      </c>
      <c r="EU126" s="11">
        <v>7.5</v>
      </c>
      <c r="EV126" s="11">
        <v>3</v>
      </c>
      <c r="EW126" s="11">
        <v>10</v>
      </c>
      <c r="EX126" s="11">
        <v>12</v>
      </c>
      <c r="EY126" s="11">
        <v>5</v>
      </c>
      <c r="EZ126" s="11">
        <v>12</v>
      </c>
      <c r="FA126" s="11">
        <v>8</v>
      </c>
      <c r="FB126" s="11">
        <v>8</v>
      </c>
      <c r="FC126" s="11">
        <v>4</v>
      </c>
      <c r="FD126" s="11">
        <v>2</v>
      </c>
      <c r="FE126" s="11">
        <v>6</v>
      </c>
      <c r="FF126" s="11">
        <v>1.5</v>
      </c>
      <c r="FG126" s="11">
        <v>1</v>
      </c>
      <c r="FH126" s="11">
        <v>9</v>
      </c>
      <c r="FI126" s="11">
        <v>9</v>
      </c>
      <c r="FJ126" s="11">
        <v>9</v>
      </c>
      <c r="FK126" s="11">
        <v>5</v>
      </c>
      <c r="FL126" s="11">
        <v>6</v>
      </c>
      <c r="FM126" s="11">
        <v>6</v>
      </c>
      <c r="FN126" s="11">
        <v>8</v>
      </c>
      <c r="FO126" s="11">
        <v>7</v>
      </c>
      <c r="FP126" s="11">
        <v>7</v>
      </c>
      <c r="FQ126" s="11">
        <v>7</v>
      </c>
      <c r="FR126" s="11">
        <v>8.5</v>
      </c>
      <c r="FS126" s="11">
        <v>7.5</v>
      </c>
      <c r="FT126" s="11">
        <v>1.5</v>
      </c>
      <c r="FU126" s="11">
        <v>1.5</v>
      </c>
      <c r="FV126" s="11">
        <v>4</v>
      </c>
      <c r="FW126" s="11">
        <v>9</v>
      </c>
      <c r="FX126" s="11">
        <v>7</v>
      </c>
      <c r="FY126" s="11">
        <v>8</v>
      </c>
      <c r="FZ126" s="11">
        <v>4</v>
      </c>
      <c r="GA126" s="11">
        <v>5</v>
      </c>
      <c r="GB126" s="11">
        <v>4</v>
      </c>
      <c r="GC126" s="11">
        <v>11.5</v>
      </c>
      <c r="GD126" s="11">
        <v>7.5</v>
      </c>
      <c r="GE126" s="11">
        <v>2</v>
      </c>
      <c r="GF126" s="11">
        <v>4</v>
      </c>
      <c r="GG126" s="11">
        <v>3.5</v>
      </c>
      <c r="GH126" s="11">
        <v>4.5</v>
      </c>
      <c r="GI126" s="11">
        <v>5</v>
      </c>
      <c r="GJ126" s="11">
        <v>5.5</v>
      </c>
      <c r="GK126" s="11">
        <v>4</v>
      </c>
      <c r="GL126" s="11">
        <v>5</v>
      </c>
      <c r="GM126" s="11">
        <v>6</v>
      </c>
      <c r="GN126" s="11">
        <v>6</v>
      </c>
      <c r="GO126" s="11">
        <v>5</v>
      </c>
      <c r="GP126" s="11">
        <v>8</v>
      </c>
      <c r="GQ126" s="11">
        <v>8</v>
      </c>
      <c r="GR126" s="11">
        <v>6.5</v>
      </c>
      <c r="GS126" s="11">
        <v>7</v>
      </c>
      <c r="GT126" s="11">
        <v>6</v>
      </c>
      <c r="GU126" s="11">
        <v>6.5</v>
      </c>
      <c r="GV126" s="11">
        <v>5</v>
      </c>
      <c r="GW126" s="11">
        <v>6</v>
      </c>
      <c r="GX126" s="11">
        <v>5.5</v>
      </c>
      <c r="GY126" s="11">
        <v>5.5</v>
      </c>
      <c r="GZ126" s="11">
        <v>7</v>
      </c>
      <c r="HA126" s="11">
        <v>7</v>
      </c>
      <c r="HB126" s="11">
        <v>4</v>
      </c>
      <c r="HC126" s="11">
        <v>4.5</v>
      </c>
      <c r="HD126" s="11">
        <v>5</v>
      </c>
      <c r="HE126" s="11">
        <v>7.5</v>
      </c>
      <c r="HF126" s="11">
        <v>9.5</v>
      </c>
      <c r="HG126" s="11">
        <v>5</v>
      </c>
      <c r="HH126" s="11">
        <v>6</v>
      </c>
      <c r="HI126" s="11">
        <v>1</v>
      </c>
      <c r="HJ126" s="11">
        <v>1</v>
      </c>
      <c r="HK126" s="11">
        <v>1.5</v>
      </c>
      <c r="HL126" s="11">
        <v>10</v>
      </c>
      <c r="HM126" s="11">
        <v>12</v>
      </c>
      <c r="HN126" s="11">
        <v>9</v>
      </c>
      <c r="HO126" s="11">
        <v>9</v>
      </c>
      <c r="HP126" s="11">
        <v>4</v>
      </c>
      <c r="HQ126" s="11">
        <v>6</v>
      </c>
      <c r="HR126" s="11">
        <v>9</v>
      </c>
      <c r="HS126" s="11">
        <v>9</v>
      </c>
      <c r="HT126" s="11">
        <v>12.5</v>
      </c>
      <c r="HU126" s="11">
        <v>7</v>
      </c>
      <c r="HV126" s="11">
        <v>8</v>
      </c>
      <c r="HW126" s="11">
        <v>4.5</v>
      </c>
      <c r="HX126" s="11">
        <v>1.5</v>
      </c>
      <c r="HY126" s="11">
        <v>3</v>
      </c>
      <c r="HZ126" s="11">
        <v>2</v>
      </c>
      <c r="IA126" s="11">
        <v>3</v>
      </c>
      <c r="IB126" s="11">
        <v>7</v>
      </c>
      <c r="IC126" s="11">
        <v>5</v>
      </c>
      <c r="ID126" s="11">
        <v>5</v>
      </c>
      <c r="IE126" s="11">
        <v>5</v>
      </c>
      <c r="IF126" s="11">
        <v>3</v>
      </c>
      <c r="IG126" s="76">
        <v>8</v>
      </c>
      <c r="IH126" s="76">
        <v>14.5</v>
      </c>
      <c r="II126" s="113">
        <v>5.5</v>
      </c>
      <c r="IJ126" s="62">
        <v>5</v>
      </c>
      <c r="IK126" s="61">
        <v>5.5</v>
      </c>
      <c r="IL126" s="61">
        <v>4</v>
      </c>
      <c r="IM126" s="61">
        <v>5</v>
      </c>
      <c r="IN126" s="61">
        <v>0</v>
      </c>
      <c r="IO126" s="61">
        <v>0</v>
      </c>
      <c r="IP126" s="61">
        <v>3</v>
      </c>
      <c r="IQ126" s="61">
        <v>0</v>
      </c>
      <c r="IR126" s="348">
        <f>AVERAGE([1]CongestionIndex!$H$128:$I$128)</f>
        <v>5</v>
      </c>
      <c r="IS126" s="61">
        <v>3</v>
      </c>
      <c r="IT126" s="61">
        <v>3</v>
      </c>
      <c r="IU126" s="61">
        <v>0</v>
      </c>
      <c r="IV126" s="61">
        <v>5.5</v>
      </c>
      <c r="IW126" s="61">
        <v>9.5</v>
      </c>
      <c r="IX126" s="61">
        <v>14.5</v>
      </c>
      <c r="IY126" s="61">
        <v>10.5</v>
      </c>
      <c r="IZ126" s="61">
        <v>9</v>
      </c>
      <c r="JA126" s="61">
        <v>0</v>
      </c>
      <c r="JB126" s="61">
        <v>1.5</v>
      </c>
      <c r="JC126" s="61">
        <v>7</v>
      </c>
      <c r="JD126" s="61">
        <v>7.5</v>
      </c>
      <c r="JE126" s="61">
        <v>5.5</v>
      </c>
      <c r="JF126" s="61">
        <v>6</v>
      </c>
      <c r="JG126" s="61">
        <v>6</v>
      </c>
      <c r="JH126" s="61">
        <v>0</v>
      </c>
      <c r="JI126" s="61">
        <v>2</v>
      </c>
      <c r="JJ126" s="61">
        <v>0</v>
      </c>
      <c r="JK126" s="61">
        <v>11</v>
      </c>
      <c r="JL126" s="61">
        <v>9.5</v>
      </c>
      <c r="JM126" s="61">
        <v>8</v>
      </c>
      <c r="JN126" s="61">
        <v>5</v>
      </c>
      <c r="JO126" s="61">
        <v>7.5</v>
      </c>
      <c r="JP126" s="61">
        <v>9</v>
      </c>
      <c r="JQ126" s="61">
        <f>AVERAGE(CongestionIndex!$H$128:$I$128)</f>
        <v>10.5</v>
      </c>
    </row>
    <row r="127" spans="1:280" s="62" customFormat="1" ht="13.5">
      <c r="A127" s="60" t="s">
        <v>53</v>
      </c>
      <c r="B127" s="11">
        <v>0</v>
      </c>
      <c r="C127" s="11">
        <v>2.5</v>
      </c>
      <c r="D127" s="11">
        <v>3</v>
      </c>
      <c r="E127" s="11">
        <v>8</v>
      </c>
      <c r="F127" s="11">
        <v>8</v>
      </c>
      <c r="G127" s="11">
        <v>8</v>
      </c>
      <c r="H127" s="11">
        <v>7.5</v>
      </c>
      <c r="I127" s="11">
        <v>8.5</v>
      </c>
      <c r="J127" s="11">
        <v>3.5</v>
      </c>
      <c r="K127" s="11">
        <v>4.5</v>
      </c>
      <c r="L127" s="11">
        <v>3</v>
      </c>
      <c r="M127" s="11">
        <v>0</v>
      </c>
      <c r="N127" s="11">
        <v>4</v>
      </c>
      <c r="O127" s="11">
        <v>0</v>
      </c>
      <c r="P127" s="11">
        <v>0.5</v>
      </c>
      <c r="Q127" s="11">
        <v>0</v>
      </c>
      <c r="R127" s="11">
        <v>1</v>
      </c>
      <c r="S127" s="11">
        <v>0.5</v>
      </c>
      <c r="T127" s="11">
        <v>0</v>
      </c>
      <c r="U127" s="11">
        <v>0</v>
      </c>
      <c r="V127" s="11">
        <v>0</v>
      </c>
      <c r="W127" s="11">
        <v>0.5</v>
      </c>
      <c r="X127" s="11">
        <v>0</v>
      </c>
      <c r="Y127" s="11">
        <v>0</v>
      </c>
      <c r="Z127" s="11">
        <v>0</v>
      </c>
      <c r="AA127" s="11">
        <v>0</v>
      </c>
      <c r="AB127" s="11">
        <v>0</v>
      </c>
      <c r="AC127" s="11">
        <v>1</v>
      </c>
      <c r="AD127" s="11">
        <v>1</v>
      </c>
      <c r="AE127" s="11">
        <v>1.5</v>
      </c>
      <c r="AF127" s="11">
        <v>0</v>
      </c>
      <c r="AG127" s="11">
        <v>0</v>
      </c>
      <c r="AH127" s="11">
        <v>1.5</v>
      </c>
      <c r="AI127" s="11">
        <v>2</v>
      </c>
      <c r="AJ127" s="11">
        <v>0</v>
      </c>
      <c r="AK127" s="11">
        <v>0</v>
      </c>
      <c r="AL127" s="11">
        <v>1</v>
      </c>
      <c r="AM127" s="11">
        <v>1</v>
      </c>
      <c r="AN127" s="11">
        <v>0</v>
      </c>
      <c r="AO127" s="11">
        <v>1</v>
      </c>
      <c r="AP127" s="11">
        <v>0</v>
      </c>
      <c r="AQ127" s="11">
        <v>0</v>
      </c>
      <c r="AR127" s="11">
        <v>0</v>
      </c>
      <c r="AS127" s="11">
        <v>0.5</v>
      </c>
      <c r="AT127" s="11">
        <v>0</v>
      </c>
      <c r="AU127" s="11">
        <v>0</v>
      </c>
      <c r="AV127" s="11">
        <v>0</v>
      </c>
      <c r="AW127" s="11">
        <v>0</v>
      </c>
      <c r="AX127" s="11">
        <v>0</v>
      </c>
      <c r="AY127" s="11">
        <v>3.5</v>
      </c>
      <c r="AZ127" s="11">
        <v>4</v>
      </c>
      <c r="BA127" s="11">
        <v>0</v>
      </c>
      <c r="BB127" s="11">
        <v>0</v>
      </c>
      <c r="BC127" s="11">
        <v>0</v>
      </c>
      <c r="BD127" s="11">
        <v>0</v>
      </c>
      <c r="BE127" s="11">
        <v>4</v>
      </c>
      <c r="BF127" s="11">
        <v>4.5</v>
      </c>
      <c r="BG127" s="11">
        <v>5</v>
      </c>
      <c r="BH127" s="11">
        <v>5</v>
      </c>
      <c r="BI127" s="11">
        <v>5</v>
      </c>
      <c r="BJ127" s="11">
        <v>5.5</v>
      </c>
      <c r="BK127" s="11">
        <v>0.5</v>
      </c>
      <c r="BL127" s="11">
        <v>0</v>
      </c>
      <c r="BM127" s="11">
        <v>3.5</v>
      </c>
      <c r="BN127" s="11">
        <v>6.5</v>
      </c>
      <c r="BO127" s="11">
        <v>6</v>
      </c>
      <c r="BP127" s="11">
        <v>5</v>
      </c>
      <c r="BQ127" s="11">
        <v>8</v>
      </c>
      <c r="BR127" s="11">
        <v>6.5</v>
      </c>
      <c r="BS127" s="11">
        <v>0</v>
      </c>
      <c r="BT127" s="11">
        <v>0</v>
      </c>
      <c r="BU127" s="11">
        <v>0</v>
      </c>
      <c r="BV127" s="11">
        <v>0</v>
      </c>
      <c r="BW127" s="11">
        <v>0</v>
      </c>
      <c r="BX127" s="11">
        <v>0</v>
      </c>
      <c r="BY127" s="11">
        <v>0</v>
      </c>
      <c r="BZ127" s="11">
        <v>0</v>
      </c>
      <c r="CA127" s="11">
        <v>0</v>
      </c>
      <c r="CB127" s="11">
        <v>0</v>
      </c>
      <c r="CC127" s="11">
        <v>0</v>
      </c>
      <c r="CD127" s="11">
        <v>0</v>
      </c>
      <c r="CE127" s="11">
        <v>0</v>
      </c>
      <c r="CF127" s="11">
        <v>0</v>
      </c>
      <c r="CG127" s="11">
        <v>0</v>
      </c>
      <c r="CH127" s="11">
        <v>0</v>
      </c>
      <c r="CI127" s="11">
        <v>0</v>
      </c>
      <c r="CJ127" s="11">
        <v>13.5</v>
      </c>
      <c r="CK127" s="11">
        <v>13.5</v>
      </c>
      <c r="CL127" s="11">
        <v>8</v>
      </c>
      <c r="CM127" s="11">
        <v>0.5</v>
      </c>
      <c r="CN127" s="11">
        <v>2</v>
      </c>
      <c r="CO127" s="11">
        <v>0</v>
      </c>
      <c r="CP127" s="11">
        <v>0</v>
      </c>
      <c r="CQ127" s="11">
        <v>0</v>
      </c>
      <c r="CR127" s="11">
        <v>0</v>
      </c>
      <c r="CS127" s="11">
        <v>0</v>
      </c>
      <c r="CT127" s="11">
        <v>0</v>
      </c>
      <c r="CU127" s="11">
        <v>0</v>
      </c>
      <c r="CV127" s="11">
        <v>0</v>
      </c>
      <c r="CW127" s="11">
        <v>0</v>
      </c>
      <c r="CX127" s="11">
        <v>0</v>
      </c>
      <c r="CY127" s="11">
        <v>0</v>
      </c>
      <c r="CZ127" s="11">
        <v>0</v>
      </c>
      <c r="DA127" s="11">
        <v>0</v>
      </c>
      <c r="DB127" s="11">
        <v>0</v>
      </c>
      <c r="DC127" s="11">
        <v>0</v>
      </c>
      <c r="DD127" s="11">
        <v>0</v>
      </c>
      <c r="DE127" s="11">
        <v>0</v>
      </c>
      <c r="DF127" s="11">
        <v>0</v>
      </c>
      <c r="DG127" s="11">
        <v>0</v>
      </c>
      <c r="DH127" s="11">
        <v>0</v>
      </c>
      <c r="DI127" s="11">
        <v>0</v>
      </c>
      <c r="DJ127" s="11">
        <v>0</v>
      </c>
      <c r="DK127" s="11">
        <v>0</v>
      </c>
      <c r="DL127" s="11">
        <v>0.5</v>
      </c>
      <c r="DM127" s="11">
        <v>0</v>
      </c>
      <c r="DN127" s="11">
        <v>2</v>
      </c>
      <c r="DO127" s="11">
        <v>3.5</v>
      </c>
      <c r="DP127" s="11">
        <v>0</v>
      </c>
      <c r="DQ127" s="11">
        <v>1.5</v>
      </c>
      <c r="DR127" s="11">
        <v>3.5</v>
      </c>
      <c r="DS127" s="11">
        <v>0.5</v>
      </c>
      <c r="DT127" s="11">
        <v>0.5</v>
      </c>
      <c r="DU127" s="11">
        <v>1</v>
      </c>
      <c r="DV127" s="11">
        <v>1.5</v>
      </c>
      <c r="DW127" s="11">
        <v>2</v>
      </c>
      <c r="DX127" s="11">
        <v>2.5</v>
      </c>
      <c r="DY127" s="11">
        <v>2</v>
      </c>
      <c r="DZ127" s="11">
        <v>2.5</v>
      </c>
      <c r="EA127" s="11">
        <v>2</v>
      </c>
      <c r="EB127" s="11">
        <v>2.5</v>
      </c>
      <c r="EC127" s="11">
        <v>2</v>
      </c>
      <c r="ED127" s="11">
        <v>3</v>
      </c>
      <c r="EE127" s="11">
        <v>1</v>
      </c>
      <c r="EF127" s="11">
        <v>0.5</v>
      </c>
      <c r="EG127" s="11">
        <v>2</v>
      </c>
      <c r="EH127" s="11">
        <v>2</v>
      </c>
      <c r="EI127" s="11">
        <v>1.5</v>
      </c>
      <c r="EJ127" s="11">
        <v>1.5</v>
      </c>
      <c r="EK127" s="11">
        <v>1.5</v>
      </c>
      <c r="EL127" s="11">
        <v>2.5</v>
      </c>
      <c r="EM127" s="11">
        <v>2.5</v>
      </c>
      <c r="EN127" s="11">
        <v>2.5</v>
      </c>
      <c r="EO127" s="11">
        <v>1.5</v>
      </c>
      <c r="EP127" s="11">
        <v>1.5</v>
      </c>
      <c r="EQ127" s="11">
        <v>1.5</v>
      </c>
      <c r="ER127" s="11">
        <v>1</v>
      </c>
      <c r="ES127" s="11">
        <v>2</v>
      </c>
      <c r="ET127" s="11">
        <v>2</v>
      </c>
      <c r="EU127" s="11">
        <v>2</v>
      </c>
      <c r="EV127" s="11">
        <v>2.5</v>
      </c>
      <c r="EW127" s="11">
        <v>2</v>
      </c>
      <c r="EX127" s="11">
        <v>4</v>
      </c>
      <c r="EY127" s="11">
        <v>2</v>
      </c>
      <c r="EZ127" s="11">
        <v>1.5</v>
      </c>
      <c r="FA127" s="11">
        <v>0.5</v>
      </c>
      <c r="FB127" s="11">
        <v>1</v>
      </c>
      <c r="FC127" s="11">
        <v>3.5</v>
      </c>
      <c r="FD127" s="11">
        <v>2</v>
      </c>
      <c r="FE127" s="11">
        <v>1</v>
      </c>
      <c r="FF127" s="11">
        <v>2</v>
      </c>
      <c r="FG127" s="11">
        <v>3</v>
      </c>
      <c r="FH127" s="11">
        <v>6</v>
      </c>
      <c r="FI127" s="11">
        <v>4</v>
      </c>
      <c r="FJ127" s="11">
        <v>2.5</v>
      </c>
      <c r="FK127" s="11">
        <v>2</v>
      </c>
      <c r="FL127" s="11">
        <v>2.5</v>
      </c>
      <c r="FM127" s="11">
        <v>1</v>
      </c>
      <c r="FN127" s="11">
        <v>1</v>
      </c>
      <c r="FO127" s="11">
        <v>1</v>
      </c>
      <c r="FP127" s="11">
        <v>1</v>
      </c>
      <c r="FQ127" s="11">
        <v>1.5</v>
      </c>
      <c r="FR127" s="11">
        <v>1.5</v>
      </c>
      <c r="FS127" s="11">
        <v>3.5</v>
      </c>
      <c r="FT127" s="11">
        <v>2.5</v>
      </c>
      <c r="FU127" s="11">
        <v>4</v>
      </c>
      <c r="FV127" s="11">
        <v>8</v>
      </c>
      <c r="FW127" s="11">
        <v>5</v>
      </c>
      <c r="FX127" s="11">
        <v>5</v>
      </c>
      <c r="FY127" s="11">
        <v>3.5</v>
      </c>
      <c r="FZ127" s="11">
        <v>2.5</v>
      </c>
      <c r="GA127" s="11">
        <v>2</v>
      </c>
      <c r="GB127" s="11">
        <v>2</v>
      </c>
      <c r="GC127" s="11">
        <v>4</v>
      </c>
      <c r="GD127" s="11">
        <v>7</v>
      </c>
      <c r="GE127" s="11">
        <v>5.5</v>
      </c>
      <c r="GF127" s="11">
        <v>7.5</v>
      </c>
      <c r="GG127" s="11">
        <v>1</v>
      </c>
      <c r="GH127" s="11">
        <v>2.5</v>
      </c>
      <c r="GI127" s="11">
        <v>4.5</v>
      </c>
      <c r="GJ127" s="11">
        <v>4.5</v>
      </c>
      <c r="GK127" s="11">
        <v>4</v>
      </c>
      <c r="GL127" s="11">
        <v>4.5</v>
      </c>
      <c r="GM127" s="11">
        <v>3.5</v>
      </c>
      <c r="GN127" s="11">
        <v>2.5</v>
      </c>
      <c r="GO127" s="11">
        <v>2.5</v>
      </c>
      <c r="GP127" s="11">
        <v>6</v>
      </c>
      <c r="GQ127" s="11">
        <v>4.5</v>
      </c>
      <c r="GR127" s="11">
        <v>6</v>
      </c>
      <c r="GS127" s="11">
        <v>7</v>
      </c>
      <c r="GT127" s="11">
        <v>4</v>
      </c>
      <c r="GU127" s="11">
        <v>6</v>
      </c>
      <c r="GV127" s="11">
        <v>7</v>
      </c>
      <c r="GW127" s="11">
        <v>8</v>
      </c>
      <c r="GX127" s="11">
        <v>8</v>
      </c>
      <c r="GY127" s="11">
        <v>8</v>
      </c>
      <c r="GZ127" s="11">
        <v>7</v>
      </c>
      <c r="HA127" s="11">
        <v>7</v>
      </c>
      <c r="HB127" s="11">
        <v>5</v>
      </c>
      <c r="HC127" s="11">
        <v>5</v>
      </c>
      <c r="HD127" s="11">
        <v>4</v>
      </c>
      <c r="HE127" s="11">
        <v>4</v>
      </c>
      <c r="HF127" s="11">
        <v>5</v>
      </c>
      <c r="HG127" s="11">
        <v>5</v>
      </c>
      <c r="HH127" s="11">
        <v>3</v>
      </c>
      <c r="HI127" s="11">
        <v>3</v>
      </c>
      <c r="HJ127" s="11">
        <v>4</v>
      </c>
      <c r="HK127" s="11">
        <v>4</v>
      </c>
      <c r="HL127" s="11">
        <v>3</v>
      </c>
      <c r="HM127" s="11">
        <v>4</v>
      </c>
      <c r="HN127" s="11">
        <v>4</v>
      </c>
      <c r="HO127" s="11">
        <v>5</v>
      </c>
      <c r="HP127" s="11">
        <v>5</v>
      </c>
      <c r="HQ127" s="11">
        <v>5</v>
      </c>
      <c r="HR127" s="11">
        <v>3</v>
      </c>
      <c r="HS127" s="11">
        <v>3</v>
      </c>
      <c r="HT127" s="11">
        <v>3</v>
      </c>
      <c r="HU127" s="11">
        <v>3</v>
      </c>
      <c r="HV127" s="11">
        <v>8</v>
      </c>
      <c r="HW127" s="11">
        <v>8</v>
      </c>
      <c r="HX127" s="11">
        <v>8</v>
      </c>
      <c r="HY127" s="11">
        <v>7</v>
      </c>
      <c r="HZ127" s="11">
        <v>6</v>
      </c>
      <c r="IA127" s="11">
        <v>6</v>
      </c>
      <c r="IB127" s="11">
        <v>0.5</v>
      </c>
      <c r="IC127" s="11">
        <v>0.5</v>
      </c>
      <c r="ID127" s="11">
        <v>0.5</v>
      </c>
      <c r="IE127" s="11">
        <v>0.5</v>
      </c>
      <c r="IF127" s="11">
        <v>0.5</v>
      </c>
      <c r="IG127" s="76">
        <v>8</v>
      </c>
      <c r="IH127" s="76">
        <v>21</v>
      </c>
      <c r="II127" s="113">
        <v>10.5</v>
      </c>
      <c r="IJ127" s="62">
        <v>4</v>
      </c>
      <c r="IK127" s="61">
        <v>23</v>
      </c>
      <c r="IL127" s="61">
        <v>23</v>
      </c>
      <c r="IM127" s="61">
        <v>23</v>
      </c>
      <c r="IN127" s="61">
        <v>0</v>
      </c>
      <c r="IO127" s="61">
        <v>0</v>
      </c>
      <c r="IP127" s="61">
        <v>0</v>
      </c>
      <c r="IQ127" s="61">
        <v>0</v>
      </c>
      <c r="IR127" s="348">
        <f>AVERAGE([1]CongestionIndex!$H$129:$I$129)</f>
        <v>0</v>
      </c>
      <c r="IS127" s="61">
        <v>0</v>
      </c>
      <c r="IT127" s="61">
        <v>0</v>
      </c>
      <c r="IU127" s="61">
        <v>0</v>
      </c>
      <c r="IV127" s="61">
        <v>0</v>
      </c>
      <c r="IW127" s="61">
        <v>0</v>
      </c>
      <c r="IX127" s="61">
        <v>0</v>
      </c>
      <c r="IY127" s="61">
        <v>0</v>
      </c>
      <c r="IZ127" s="61">
        <v>0</v>
      </c>
      <c r="JA127" s="61">
        <v>0</v>
      </c>
      <c r="JB127" s="61">
        <v>0</v>
      </c>
      <c r="JC127" s="61">
        <v>0</v>
      </c>
      <c r="JD127" s="61">
        <v>0</v>
      </c>
      <c r="JE127" s="61">
        <v>0</v>
      </c>
      <c r="JF127" s="61">
        <v>0</v>
      </c>
      <c r="JG127" s="61">
        <v>0</v>
      </c>
      <c r="JH127" s="61">
        <v>0</v>
      </c>
      <c r="JI127" s="61">
        <v>0</v>
      </c>
      <c r="JJ127" s="61">
        <v>0</v>
      </c>
      <c r="JK127" s="61">
        <v>0</v>
      </c>
      <c r="JL127" s="61">
        <v>0</v>
      </c>
      <c r="JM127" s="61">
        <v>0</v>
      </c>
      <c r="JN127" s="61">
        <v>0</v>
      </c>
      <c r="JO127" s="61">
        <v>0</v>
      </c>
      <c r="JP127" s="61">
        <v>0</v>
      </c>
      <c r="JQ127" s="61">
        <f>AVERAGE(CongestionIndex!$H$129:$I$129)</f>
        <v>0</v>
      </c>
    </row>
    <row r="128" spans="1:280" s="62" customFormat="1" ht="13.5">
      <c r="A128" s="64" t="s">
        <v>54</v>
      </c>
      <c r="B128" s="11">
        <v>0</v>
      </c>
      <c r="C128" s="11">
        <v>0</v>
      </c>
      <c r="D128" s="11">
        <v>0</v>
      </c>
      <c r="E128" s="11">
        <v>0</v>
      </c>
      <c r="F128" s="11">
        <v>0</v>
      </c>
      <c r="G128" s="11">
        <v>0</v>
      </c>
      <c r="H128" s="11">
        <v>0</v>
      </c>
      <c r="I128" s="11">
        <v>0</v>
      </c>
      <c r="J128" s="11">
        <v>0</v>
      </c>
      <c r="K128" s="11">
        <v>0</v>
      </c>
      <c r="L128" s="11">
        <v>0</v>
      </c>
      <c r="M128" s="11">
        <v>0</v>
      </c>
      <c r="N128" s="11">
        <v>0</v>
      </c>
      <c r="O128" s="11">
        <v>0</v>
      </c>
      <c r="P128" s="11">
        <v>0</v>
      </c>
      <c r="Q128" s="11">
        <v>0</v>
      </c>
      <c r="R128" s="11">
        <v>0</v>
      </c>
      <c r="S128" s="11">
        <v>0</v>
      </c>
      <c r="T128" s="11">
        <v>0.5</v>
      </c>
      <c r="U128" s="11">
        <v>0.5</v>
      </c>
      <c r="V128" s="11">
        <v>2</v>
      </c>
      <c r="W128" s="11">
        <v>3</v>
      </c>
      <c r="X128" s="11">
        <v>0</v>
      </c>
      <c r="Y128" s="11">
        <v>0</v>
      </c>
      <c r="Z128" s="11">
        <v>0</v>
      </c>
      <c r="AA128" s="11">
        <v>0</v>
      </c>
      <c r="AB128" s="11">
        <v>0</v>
      </c>
      <c r="AC128" s="11">
        <v>0</v>
      </c>
      <c r="AD128" s="11">
        <v>1</v>
      </c>
      <c r="AE128" s="11">
        <v>1.5</v>
      </c>
      <c r="AF128" s="11">
        <v>0.5</v>
      </c>
      <c r="AG128" s="11">
        <v>1.5</v>
      </c>
      <c r="AH128" s="11">
        <v>4</v>
      </c>
      <c r="AI128" s="11">
        <v>0</v>
      </c>
      <c r="AJ128" s="11">
        <v>0</v>
      </c>
      <c r="AK128" s="11">
        <v>0</v>
      </c>
      <c r="AL128" s="11">
        <v>0</v>
      </c>
      <c r="AM128" s="11">
        <v>0</v>
      </c>
      <c r="AN128" s="11">
        <v>0</v>
      </c>
      <c r="AO128" s="11">
        <v>0</v>
      </c>
      <c r="AP128" s="11">
        <v>1</v>
      </c>
      <c r="AQ128" s="11">
        <v>0</v>
      </c>
      <c r="AR128" s="11">
        <v>0</v>
      </c>
      <c r="AS128" s="11">
        <v>0</v>
      </c>
      <c r="AT128" s="11">
        <v>0</v>
      </c>
      <c r="AU128" s="11">
        <v>0</v>
      </c>
      <c r="AV128" s="11">
        <v>0</v>
      </c>
      <c r="AW128" s="11">
        <v>0</v>
      </c>
      <c r="AX128" s="11">
        <v>0</v>
      </c>
      <c r="AY128" s="11">
        <v>1</v>
      </c>
      <c r="AZ128" s="11">
        <v>3</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s="11">
        <v>0</v>
      </c>
      <c r="BY128" s="11">
        <v>0</v>
      </c>
      <c r="BZ128" s="11">
        <v>0</v>
      </c>
      <c r="CA128" s="11">
        <v>0</v>
      </c>
      <c r="CB128" s="11">
        <v>0</v>
      </c>
      <c r="CC128" s="11">
        <v>0</v>
      </c>
      <c r="CD128" s="11">
        <v>0</v>
      </c>
      <c r="CE128" s="11">
        <v>0</v>
      </c>
      <c r="CF128" s="11">
        <v>0</v>
      </c>
      <c r="CG128" s="11">
        <v>0</v>
      </c>
      <c r="CH128" s="11">
        <v>0</v>
      </c>
      <c r="CI128" s="11">
        <v>0</v>
      </c>
      <c r="CJ128" s="11">
        <v>0</v>
      </c>
      <c r="CK128" s="11">
        <v>0</v>
      </c>
      <c r="CL128" s="11">
        <v>0</v>
      </c>
      <c r="CM128" s="11">
        <v>0</v>
      </c>
      <c r="CN128" s="11">
        <v>0</v>
      </c>
      <c r="CO128" s="11">
        <v>0</v>
      </c>
      <c r="CP128" s="11">
        <v>0</v>
      </c>
      <c r="CQ128" s="11">
        <v>0</v>
      </c>
      <c r="CR128" s="11">
        <v>0</v>
      </c>
      <c r="CS128" s="11">
        <v>0</v>
      </c>
      <c r="CT128" s="11">
        <v>0</v>
      </c>
      <c r="CU128" s="11">
        <v>0</v>
      </c>
      <c r="CV128" s="11">
        <v>0</v>
      </c>
      <c r="CW128" s="11">
        <v>0</v>
      </c>
      <c r="CX128" s="11">
        <v>0</v>
      </c>
      <c r="CY128" s="11">
        <v>0</v>
      </c>
      <c r="CZ128" s="11">
        <v>0</v>
      </c>
      <c r="DA128" s="11">
        <v>0</v>
      </c>
      <c r="DB128" s="11">
        <v>0</v>
      </c>
      <c r="DC128" s="11">
        <v>0</v>
      </c>
      <c r="DD128" s="11">
        <v>0</v>
      </c>
      <c r="DE128" s="11">
        <v>0</v>
      </c>
      <c r="DF128" s="11">
        <v>0</v>
      </c>
      <c r="DG128" s="11">
        <v>0</v>
      </c>
      <c r="DH128" s="11">
        <v>0</v>
      </c>
      <c r="DI128" s="11">
        <v>0</v>
      </c>
      <c r="DJ128" s="11">
        <v>0</v>
      </c>
      <c r="DK128" s="11">
        <v>0</v>
      </c>
      <c r="DL128" s="11">
        <v>0</v>
      </c>
      <c r="DM128" s="11">
        <v>0</v>
      </c>
      <c r="DN128" s="11">
        <v>0</v>
      </c>
      <c r="DO128" s="11">
        <v>0</v>
      </c>
      <c r="DP128" s="11">
        <v>0</v>
      </c>
      <c r="DQ128" s="11">
        <v>0</v>
      </c>
      <c r="DR128" s="11">
        <v>0</v>
      </c>
      <c r="DS128" s="11">
        <v>0</v>
      </c>
      <c r="DT128" s="11">
        <v>0</v>
      </c>
      <c r="DU128" s="11">
        <v>0</v>
      </c>
      <c r="DV128" s="11">
        <v>0.5</v>
      </c>
      <c r="DW128" s="11">
        <v>1</v>
      </c>
      <c r="DX128" s="11">
        <v>1</v>
      </c>
      <c r="DY128" s="11">
        <v>1</v>
      </c>
      <c r="DZ128" s="11">
        <v>1</v>
      </c>
      <c r="EA128" s="11">
        <v>1</v>
      </c>
      <c r="EB128" s="11">
        <v>1.5</v>
      </c>
      <c r="EC128" s="11">
        <v>1</v>
      </c>
      <c r="ED128" s="11">
        <v>1</v>
      </c>
      <c r="EE128" s="11">
        <v>1.5</v>
      </c>
      <c r="EF128" s="11">
        <v>1.5</v>
      </c>
      <c r="EG128" s="11">
        <v>1</v>
      </c>
      <c r="EH128" s="11">
        <v>1</v>
      </c>
      <c r="EI128" s="11">
        <v>1</v>
      </c>
      <c r="EJ128" s="11">
        <v>1</v>
      </c>
      <c r="EK128" s="11">
        <v>1</v>
      </c>
      <c r="EL128" s="11">
        <v>0.5</v>
      </c>
      <c r="EM128" s="11">
        <v>0.5</v>
      </c>
      <c r="EN128" s="11">
        <v>0.5</v>
      </c>
      <c r="EO128" s="11">
        <v>0.5</v>
      </c>
      <c r="EP128" s="11">
        <v>0.5</v>
      </c>
      <c r="EQ128" s="11">
        <v>0.5</v>
      </c>
      <c r="ER128" s="11">
        <v>0.5</v>
      </c>
      <c r="ES128" s="11">
        <v>0.5</v>
      </c>
      <c r="ET128" s="11">
        <v>0.5</v>
      </c>
      <c r="EU128" s="11">
        <v>0.5</v>
      </c>
      <c r="EV128" s="11">
        <v>0.5</v>
      </c>
      <c r="EW128" s="11">
        <v>0.5</v>
      </c>
      <c r="EX128" s="11">
        <v>0.5</v>
      </c>
      <c r="EY128" s="11">
        <v>0.5</v>
      </c>
      <c r="EZ128" s="11">
        <v>0.5</v>
      </c>
      <c r="FA128" s="11">
        <v>0.5</v>
      </c>
      <c r="FB128" s="11">
        <v>5</v>
      </c>
      <c r="FC128" s="11">
        <v>2</v>
      </c>
      <c r="FD128" s="11">
        <v>2</v>
      </c>
      <c r="FE128" s="11">
        <v>9.5</v>
      </c>
      <c r="FF128" s="11">
        <v>2</v>
      </c>
      <c r="FG128" s="11">
        <v>2</v>
      </c>
      <c r="FH128" s="11">
        <v>2</v>
      </c>
      <c r="FI128" s="11">
        <v>1.5</v>
      </c>
      <c r="FJ128" s="11">
        <v>1.5</v>
      </c>
      <c r="FK128" s="11">
        <v>2.5</v>
      </c>
      <c r="FL128" s="11">
        <v>2</v>
      </c>
      <c r="FM128" s="11">
        <v>2</v>
      </c>
      <c r="FN128" s="11">
        <v>2</v>
      </c>
      <c r="FO128" s="11">
        <v>2</v>
      </c>
      <c r="FP128" s="11">
        <v>2</v>
      </c>
      <c r="FQ128" s="11">
        <v>3</v>
      </c>
      <c r="FR128" s="11">
        <v>3</v>
      </c>
      <c r="FS128" s="11">
        <v>3</v>
      </c>
      <c r="FT128" s="11">
        <v>3</v>
      </c>
      <c r="FU128" s="11">
        <v>3</v>
      </c>
      <c r="FV128" s="11">
        <v>3</v>
      </c>
      <c r="FW128" s="11">
        <v>3</v>
      </c>
      <c r="FX128" s="11">
        <v>3</v>
      </c>
      <c r="FY128" s="11">
        <v>0.5</v>
      </c>
      <c r="FZ128" s="11">
        <v>0.5</v>
      </c>
      <c r="GA128" s="11">
        <v>0.5</v>
      </c>
      <c r="GB128" s="11">
        <v>1</v>
      </c>
      <c r="GC128" s="11">
        <v>1</v>
      </c>
      <c r="GD128" s="11">
        <v>1</v>
      </c>
      <c r="GE128" s="11">
        <v>1</v>
      </c>
      <c r="GF128" s="11">
        <v>1</v>
      </c>
      <c r="GG128" s="11">
        <v>1.5</v>
      </c>
      <c r="GH128" s="11">
        <v>1.5</v>
      </c>
      <c r="GI128" s="11">
        <v>1.5</v>
      </c>
      <c r="GJ128" s="11">
        <v>1.5</v>
      </c>
      <c r="GK128" s="11">
        <v>1</v>
      </c>
      <c r="GL128" s="11">
        <v>0.5</v>
      </c>
      <c r="GM128" s="11">
        <v>1</v>
      </c>
      <c r="GN128" s="11">
        <v>1</v>
      </c>
      <c r="GO128" s="11">
        <v>1</v>
      </c>
      <c r="GP128" s="11">
        <v>0.5</v>
      </c>
      <c r="GQ128" s="11">
        <v>0.5</v>
      </c>
      <c r="GR128" s="11">
        <v>0.5</v>
      </c>
      <c r="GS128" s="11">
        <v>0.5</v>
      </c>
      <c r="GT128" s="11">
        <v>0.5</v>
      </c>
      <c r="GU128" s="11">
        <v>0.5</v>
      </c>
      <c r="GV128" s="11">
        <v>0.5</v>
      </c>
      <c r="GW128" s="11">
        <v>0.5</v>
      </c>
      <c r="GX128" s="11">
        <v>0.5</v>
      </c>
      <c r="GY128" s="11">
        <v>0.5</v>
      </c>
      <c r="GZ128" s="11">
        <v>0.5</v>
      </c>
      <c r="HA128" s="11">
        <v>0.5</v>
      </c>
      <c r="HB128" s="11">
        <v>0.5</v>
      </c>
      <c r="HC128" s="11">
        <v>0.5</v>
      </c>
      <c r="HD128" s="11">
        <v>0.5</v>
      </c>
      <c r="HE128" s="11">
        <v>0.5</v>
      </c>
      <c r="HF128" s="11">
        <v>0.5</v>
      </c>
      <c r="HG128" s="11">
        <v>0.5</v>
      </c>
      <c r="HH128" s="11">
        <v>0.5</v>
      </c>
      <c r="HI128" s="11">
        <v>0.5</v>
      </c>
      <c r="HJ128" s="11">
        <v>0.5</v>
      </c>
      <c r="HK128" s="11">
        <v>0.5</v>
      </c>
      <c r="HL128" s="11">
        <v>0.5</v>
      </c>
      <c r="HM128" s="11">
        <v>0.5</v>
      </c>
      <c r="HN128" s="11">
        <v>0.5</v>
      </c>
      <c r="HO128" s="11">
        <v>0.5</v>
      </c>
      <c r="HP128" s="11">
        <v>0.5</v>
      </c>
      <c r="HQ128" s="11">
        <v>0.5</v>
      </c>
      <c r="HR128" s="11">
        <v>0.5</v>
      </c>
      <c r="HS128" s="11">
        <v>0.5</v>
      </c>
      <c r="HT128" s="11">
        <v>0.5</v>
      </c>
      <c r="HU128" s="11">
        <v>0.5</v>
      </c>
      <c r="HV128" s="11">
        <v>0.5</v>
      </c>
      <c r="HW128" s="11">
        <v>0.5</v>
      </c>
      <c r="HX128" s="11">
        <v>0.5</v>
      </c>
      <c r="HY128" s="11">
        <v>0.5</v>
      </c>
      <c r="HZ128" s="11">
        <v>0.5</v>
      </c>
      <c r="IA128" s="11">
        <v>0.5</v>
      </c>
      <c r="IB128" s="11">
        <v>0</v>
      </c>
      <c r="IC128" s="11">
        <v>0</v>
      </c>
      <c r="ID128" s="11">
        <v>0</v>
      </c>
      <c r="IE128" s="11">
        <v>0</v>
      </c>
      <c r="IF128" s="11">
        <v>0</v>
      </c>
      <c r="IG128" s="76">
        <v>1.5</v>
      </c>
      <c r="IH128" s="76">
        <v>1.5</v>
      </c>
      <c r="II128" s="113">
        <v>23</v>
      </c>
      <c r="IJ128" s="62">
        <v>23</v>
      </c>
      <c r="IK128" s="61">
        <v>0</v>
      </c>
      <c r="IL128" s="61">
        <v>0</v>
      </c>
      <c r="IM128" s="61">
        <v>0</v>
      </c>
      <c r="IN128" s="61">
        <v>0</v>
      </c>
      <c r="IO128" s="61">
        <v>0</v>
      </c>
      <c r="IP128" s="61">
        <v>0</v>
      </c>
      <c r="IQ128" s="61">
        <v>0</v>
      </c>
      <c r="IR128" s="348">
        <f>AVERAGE([1]CongestionIndex!$H$130:$I$130)</f>
        <v>0</v>
      </c>
      <c r="IS128" s="61">
        <v>0</v>
      </c>
      <c r="IT128" s="61">
        <v>0</v>
      </c>
      <c r="IU128" s="61">
        <v>0</v>
      </c>
      <c r="IV128" s="61">
        <v>0</v>
      </c>
      <c r="IW128" s="61">
        <v>0</v>
      </c>
      <c r="IX128" s="61">
        <v>0</v>
      </c>
      <c r="IY128" s="61">
        <v>0</v>
      </c>
      <c r="IZ128" s="61">
        <v>0</v>
      </c>
      <c r="JA128" s="61">
        <v>0</v>
      </c>
      <c r="JB128" s="61">
        <v>0</v>
      </c>
      <c r="JC128" s="61">
        <v>0</v>
      </c>
      <c r="JD128" s="61">
        <v>0</v>
      </c>
      <c r="JE128" s="61">
        <v>0</v>
      </c>
      <c r="JF128" s="61">
        <v>0</v>
      </c>
      <c r="JG128" s="61">
        <v>0</v>
      </c>
      <c r="JH128" s="61">
        <v>0</v>
      </c>
      <c r="JI128" s="61">
        <v>0</v>
      </c>
      <c r="JJ128" s="61">
        <v>0</v>
      </c>
      <c r="JK128" s="61">
        <v>0</v>
      </c>
      <c r="JL128" s="61">
        <v>0</v>
      </c>
      <c r="JM128" s="61">
        <v>0</v>
      </c>
      <c r="JN128" s="61">
        <v>0</v>
      </c>
      <c r="JO128" s="61">
        <v>0</v>
      </c>
      <c r="JP128" s="61">
        <v>0</v>
      </c>
      <c r="JQ128" s="61">
        <f>AVERAGE(CongestionIndex!$H$130:$I$130)</f>
        <v>0</v>
      </c>
    </row>
    <row r="129" spans="1:278" s="62" customFormat="1" ht="13.5">
      <c r="A129" s="64" t="s">
        <v>56</v>
      </c>
      <c r="B129" s="11">
        <v>0</v>
      </c>
      <c r="C129" s="11">
        <v>0</v>
      </c>
      <c r="D129" s="11">
        <v>0</v>
      </c>
      <c r="E129" s="11">
        <v>0</v>
      </c>
      <c r="F129" s="11">
        <v>0</v>
      </c>
      <c r="G129" s="11">
        <v>0</v>
      </c>
      <c r="H129" s="11">
        <v>0</v>
      </c>
      <c r="I129" s="11">
        <v>0</v>
      </c>
      <c r="J129" s="11">
        <v>0</v>
      </c>
      <c r="K129" s="11">
        <v>0</v>
      </c>
      <c r="L129" s="11">
        <v>0</v>
      </c>
      <c r="M129" s="11">
        <v>0</v>
      </c>
      <c r="N129" s="11">
        <v>0</v>
      </c>
      <c r="O129" s="11">
        <v>0</v>
      </c>
      <c r="P129" s="11">
        <v>0</v>
      </c>
      <c r="Q129" s="11">
        <v>0</v>
      </c>
      <c r="R129" s="11">
        <v>0</v>
      </c>
      <c r="S129" s="11">
        <v>0</v>
      </c>
      <c r="T129" s="11">
        <v>0</v>
      </c>
      <c r="U129" s="11">
        <v>0</v>
      </c>
      <c r="V129" s="11">
        <v>0</v>
      </c>
      <c r="W129" s="11">
        <v>0</v>
      </c>
      <c r="X129" s="11">
        <v>0</v>
      </c>
      <c r="Y129" s="11">
        <v>0</v>
      </c>
      <c r="Z129" s="11">
        <v>0</v>
      </c>
      <c r="AA129" s="11">
        <v>0</v>
      </c>
      <c r="AB129" s="11">
        <v>0</v>
      </c>
      <c r="AC129" s="11">
        <v>0</v>
      </c>
      <c r="AD129" s="11">
        <v>0</v>
      </c>
      <c r="AE129" s="11">
        <v>0</v>
      </c>
      <c r="AF129" s="11">
        <v>0</v>
      </c>
      <c r="AG129" s="11">
        <v>0</v>
      </c>
      <c r="AH129" s="11">
        <v>0</v>
      </c>
      <c r="AI129" s="11">
        <v>0</v>
      </c>
      <c r="AJ129" s="11">
        <v>0</v>
      </c>
      <c r="AK129" s="11">
        <v>0</v>
      </c>
      <c r="AL129" s="11">
        <v>0</v>
      </c>
      <c r="AM129" s="11">
        <v>0</v>
      </c>
      <c r="AN129" s="11">
        <v>0</v>
      </c>
      <c r="AO129" s="11">
        <v>0</v>
      </c>
      <c r="AP129" s="11">
        <v>0</v>
      </c>
      <c r="AQ129" s="11">
        <v>0</v>
      </c>
      <c r="AR129" s="11">
        <v>0</v>
      </c>
      <c r="AS129" s="11">
        <v>0</v>
      </c>
      <c r="AT129" s="11">
        <v>0</v>
      </c>
      <c r="AU129" s="11">
        <v>0</v>
      </c>
      <c r="AV129" s="11">
        <v>0</v>
      </c>
      <c r="AW129" s="11">
        <v>0</v>
      </c>
      <c r="AX129" s="11">
        <v>0</v>
      </c>
      <c r="AY129" s="11">
        <v>0</v>
      </c>
      <c r="AZ129" s="11">
        <v>0</v>
      </c>
      <c r="BA129" s="11">
        <v>0</v>
      </c>
      <c r="BB129" s="11">
        <v>0</v>
      </c>
      <c r="BC129" s="11">
        <v>0</v>
      </c>
      <c r="BD129" s="11">
        <v>0</v>
      </c>
      <c r="BE129" s="11">
        <v>0</v>
      </c>
      <c r="BF129" s="11">
        <v>0</v>
      </c>
      <c r="BG129" s="11">
        <v>0</v>
      </c>
      <c r="BH129" s="11">
        <v>0</v>
      </c>
      <c r="BI129" s="11">
        <v>0</v>
      </c>
      <c r="BJ129" s="11">
        <v>0</v>
      </c>
      <c r="BK129" s="11">
        <v>0</v>
      </c>
      <c r="BL129" s="11">
        <v>0</v>
      </c>
      <c r="BM129" s="11">
        <v>0</v>
      </c>
      <c r="BN129" s="11">
        <v>0</v>
      </c>
      <c r="BO129" s="11">
        <v>0</v>
      </c>
      <c r="BP129" s="11">
        <v>0</v>
      </c>
      <c r="BQ129" s="11">
        <v>0</v>
      </c>
      <c r="BR129" s="11">
        <v>4.5</v>
      </c>
      <c r="BS129" s="11">
        <v>0</v>
      </c>
      <c r="BT129" s="11">
        <v>0</v>
      </c>
      <c r="BU129" s="11">
        <v>0</v>
      </c>
      <c r="BV129" s="11">
        <v>0</v>
      </c>
      <c r="BW129" s="11">
        <v>0</v>
      </c>
      <c r="BX129" s="11">
        <v>0</v>
      </c>
      <c r="BY129" s="11">
        <v>0</v>
      </c>
      <c r="BZ129" s="11">
        <v>0</v>
      </c>
      <c r="CA129" s="11">
        <v>0</v>
      </c>
      <c r="CB129" s="11">
        <v>0</v>
      </c>
      <c r="CC129" s="11">
        <v>0</v>
      </c>
      <c r="CD129" s="11">
        <v>0</v>
      </c>
      <c r="CE129" s="11">
        <v>0</v>
      </c>
      <c r="CF129" s="11">
        <v>0</v>
      </c>
      <c r="CG129" s="11">
        <v>0</v>
      </c>
      <c r="CH129" s="11">
        <v>0</v>
      </c>
      <c r="CI129" s="11">
        <v>0</v>
      </c>
      <c r="CJ129" s="11">
        <v>0</v>
      </c>
      <c r="CK129" s="11">
        <v>0</v>
      </c>
      <c r="CL129" s="11">
        <v>0</v>
      </c>
      <c r="CM129" s="11">
        <v>0</v>
      </c>
      <c r="CN129" s="11">
        <v>0</v>
      </c>
      <c r="CO129" s="11">
        <v>0</v>
      </c>
      <c r="CP129" s="11">
        <v>0</v>
      </c>
      <c r="CQ129" s="11">
        <v>0</v>
      </c>
      <c r="CR129" s="11">
        <v>0</v>
      </c>
      <c r="CS129" s="11">
        <v>0</v>
      </c>
      <c r="CT129" s="11">
        <v>0</v>
      </c>
      <c r="CU129" s="11">
        <v>0</v>
      </c>
      <c r="CV129" s="11">
        <v>0</v>
      </c>
      <c r="CW129" s="11">
        <v>0</v>
      </c>
      <c r="CX129" s="11">
        <v>0</v>
      </c>
      <c r="CY129" s="11">
        <v>0</v>
      </c>
      <c r="CZ129" s="11">
        <v>0</v>
      </c>
      <c r="DA129" s="11">
        <v>0</v>
      </c>
      <c r="DB129" s="11">
        <v>0</v>
      </c>
      <c r="DC129" s="11">
        <v>0</v>
      </c>
      <c r="DD129" s="11">
        <v>0</v>
      </c>
      <c r="DE129" s="11">
        <v>0</v>
      </c>
      <c r="DF129" s="11">
        <v>0</v>
      </c>
      <c r="DG129" s="11">
        <v>0</v>
      </c>
      <c r="DH129" s="11">
        <v>0</v>
      </c>
      <c r="DI129" s="11">
        <v>0</v>
      </c>
      <c r="DJ129" s="11">
        <v>0</v>
      </c>
      <c r="DK129" s="11">
        <v>0</v>
      </c>
      <c r="DL129" s="11">
        <v>0</v>
      </c>
      <c r="DM129" s="11">
        <v>0</v>
      </c>
      <c r="DN129" s="11">
        <v>0</v>
      </c>
      <c r="DO129" s="11">
        <v>0</v>
      </c>
      <c r="DP129" s="11">
        <v>0</v>
      </c>
      <c r="DQ129" s="11">
        <v>0</v>
      </c>
      <c r="DR129" s="11">
        <v>0</v>
      </c>
      <c r="DS129" s="11">
        <v>0</v>
      </c>
      <c r="DT129" s="11">
        <v>0</v>
      </c>
      <c r="DU129" s="11">
        <v>0</v>
      </c>
      <c r="DV129" s="11">
        <v>0</v>
      </c>
      <c r="DW129" s="11">
        <v>0</v>
      </c>
      <c r="DX129" s="11">
        <v>0</v>
      </c>
      <c r="DY129" s="11">
        <v>0</v>
      </c>
      <c r="DZ129" s="11">
        <v>0</v>
      </c>
      <c r="EA129" s="11">
        <v>0</v>
      </c>
      <c r="EB129" s="11">
        <v>0</v>
      </c>
      <c r="EC129" s="11">
        <v>0</v>
      </c>
      <c r="ED129" s="11">
        <v>0</v>
      </c>
      <c r="EE129" s="11">
        <v>0</v>
      </c>
      <c r="EF129" s="11">
        <v>0</v>
      </c>
      <c r="EG129" s="11">
        <v>0</v>
      </c>
      <c r="EH129" s="11">
        <v>0</v>
      </c>
      <c r="EI129" s="11">
        <v>0</v>
      </c>
      <c r="EJ129" s="11">
        <v>0</v>
      </c>
      <c r="EK129" s="11">
        <v>0</v>
      </c>
      <c r="EL129" s="11">
        <v>0</v>
      </c>
      <c r="EM129" s="11">
        <v>0</v>
      </c>
      <c r="EN129" s="11">
        <v>0</v>
      </c>
      <c r="EO129" s="11">
        <v>0</v>
      </c>
      <c r="EP129" s="11">
        <v>0</v>
      </c>
      <c r="EQ129" s="11">
        <v>0</v>
      </c>
      <c r="ER129" s="11">
        <v>0</v>
      </c>
      <c r="ES129" s="11">
        <v>0</v>
      </c>
      <c r="ET129" s="11">
        <v>0</v>
      </c>
      <c r="EU129" s="11">
        <v>0</v>
      </c>
      <c r="EV129" s="11">
        <v>0</v>
      </c>
      <c r="EW129" s="11">
        <v>0</v>
      </c>
      <c r="EX129" s="11">
        <v>0</v>
      </c>
      <c r="EY129" s="11">
        <v>0</v>
      </c>
      <c r="EZ129" s="11">
        <v>0</v>
      </c>
      <c r="FA129" s="11">
        <v>0</v>
      </c>
      <c r="FB129" s="11">
        <v>0</v>
      </c>
      <c r="FC129" s="11">
        <v>0</v>
      </c>
      <c r="FD129" s="11">
        <v>0</v>
      </c>
      <c r="FE129" s="11">
        <v>0</v>
      </c>
      <c r="FF129" s="11">
        <v>0</v>
      </c>
      <c r="FG129" s="11">
        <v>0</v>
      </c>
      <c r="FH129" s="11">
        <v>0</v>
      </c>
      <c r="FI129" s="11">
        <v>0</v>
      </c>
      <c r="FJ129" s="11">
        <v>0</v>
      </c>
      <c r="FK129" s="11">
        <v>0</v>
      </c>
      <c r="FL129" s="11">
        <v>0</v>
      </c>
      <c r="FM129" s="11">
        <v>0</v>
      </c>
      <c r="FN129" s="11">
        <v>0</v>
      </c>
      <c r="FO129" s="11">
        <v>0</v>
      </c>
      <c r="FP129" s="11">
        <v>0</v>
      </c>
      <c r="FQ129" s="11">
        <v>0</v>
      </c>
      <c r="FR129" s="11">
        <v>0</v>
      </c>
      <c r="FS129" s="11">
        <v>0</v>
      </c>
      <c r="FT129" s="11">
        <v>0</v>
      </c>
      <c r="FU129" s="11">
        <v>0</v>
      </c>
      <c r="FV129" s="11">
        <v>0</v>
      </c>
      <c r="FW129" s="11">
        <v>0</v>
      </c>
      <c r="FX129" s="11">
        <v>0</v>
      </c>
      <c r="FY129" s="11">
        <v>0</v>
      </c>
      <c r="FZ129" s="11">
        <v>0</v>
      </c>
      <c r="GA129" s="11">
        <v>0</v>
      </c>
      <c r="GB129" s="11">
        <v>0</v>
      </c>
      <c r="GC129" s="11">
        <v>0</v>
      </c>
      <c r="GD129" s="11">
        <v>0</v>
      </c>
      <c r="GE129" s="11">
        <v>0</v>
      </c>
      <c r="GF129" s="11">
        <v>0</v>
      </c>
      <c r="GG129" s="11">
        <v>0</v>
      </c>
      <c r="GH129" s="11">
        <v>0</v>
      </c>
      <c r="GI129" s="11">
        <v>0</v>
      </c>
      <c r="GJ129" s="11">
        <v>0</v>
      </c>
      <c r="GK129" s="11">
        <v>0</v>
      </c>
      <c r="GL129" s="11">
        <v>0</v>
      </c>
      <c r="GM129" s="11">
        <v>0</v>
      </c>
      <c r="GN129" s="11">
        <v>0</v>
      </c>
      <c r="GO129" s="11">
        <v>0</v>
      </c>
      <c r="GP129" s="11">
        <v>0</v>
      </c>
      <c r="GQ129" s="11">
        <v>0</v>
      </c>
      <c r="GR129" s="11">
        <v>0</v>
      </c>
      <c r="GS129" s="11">
        <v>0</v>
      </c>
      <c r="GT129" s="11">
        <v>0</v>
      </c>
      <c r="GU129" s="11">
        <v>0</v>
      </c>
      <c r="GV129" s="11">
        <v>0</v>
      </c>
      <c r="GW129" s="11">
        <v>0</v>
      </c>
      <c r="GX129" s="11">
        <v>0</v>
      </c>
      <c r="GY129" s="11">
        <v>0</v>
      </c>
      <c r="GZ129" s="11">
        <v>0</v>
      </c>
      <c r="HA129" s="11">
        <v>0</v>
      </c>
      <c r="HB129" s="11">
        <v>0</v>
      </c>
      <c r="HC129" s="11">
        <v>0</v>
      </c>
      <c r="HD129" s="11">
        <v>0</v>
      </c>
      <c r="HE129" s="11">
        <v>0</v>
      </c>
      <c r="HF129" s="11">
        <v>0</v>
      </c>
      <c r="HG129" s="11">
        <v>0</v>
      </c>
      <c r="HH129" s="11">
        <v>0</v>
      </c>
      <c r="HI129" s="11">
        <v>0</v>
      </c>
      <c r="HJ129" s="11">
        <v>0</v>
      </c>
      <c r="HK129" s="11">
        <v>0</v>
      </c>
      <c r="HL129" s="11">
        <v>0</v>
      </c>
      <c r="HM129" s="11">
        <v>0</v>
      </c>
      <c r="HN129" s="11">
        <v>0</v>
      </c>
      <c r="HO129" s="11">
        <v>0</v>
      </c>
      <c r="HP129" s="11">
        <v>0</v>
      </c>
      <c r="HQ129" s="11">
        <v>0</v>
      </c>
      <c r="HR129" s="11">
        <v>0</v>
      </c>
      <c r="HS129" s="11">
        <v>0</v>
      </c>
      <c r="HT129" s="11">
        <v>0</v>
      </c>
      <c r="HU129" s="11">
        <v>0</v>
      </c>
      <c r="HV129" s="11">
        <v>0</v>
      </c>
      <c r="HW129" s="11">
        <v>0</v>
      </c>
      <c r="HX129" s="11">
        <v>0</v>
      </c>
      <c r="HY129" s="11">
        <v>0</v>
      </c>
      <c r="HZ129" s="11">
        <v>0</v>
      </c>
      <c r="IA129" s="11">
        <v>0</v>
      </c>
      <c r="IB129" s="11">
        <v>0</v>
      </c>
      <c r="IC129" s="11">
        <v>0</v>
      </c>
      <c r="ID129" s="11">
        <v>0</v>
      </c>
      <c r="IE129" s="11">
        <v>0</v>
      </c>
      <c r="IF129" s="11">
        <v>0</v>
      </c>
      <c r="IG129" s="113">
        <v>0</v>
      </c>
      <c r="IH129" s="76">
        <v>0</v>
      </c>
      <c r="II129" s="113">
        <v>1.5</v>
      </c>
      <c r="IJ129" s="62">
        <v>0</v>
      </c>
      <c r="IK129" s="61">
        <v>0</v>
      </c>
      <c r="IL129" s="61">
        <v>0</v>
      </c>
      <c r="IM129" s="61">
        <v>0</v>
      </c>
      <c r="IN129" s="61">
        <v>0</v>
      </c>
      <c r="IO129" s="61">
        <v>0</v>
      </c>
      <c r="IP129" s="61">
        <v>0</v>
      </c>
      <c r="IQ129" s="61">
        <v>0</v>
      </c>
      <c r="IR129" s="348">
        <f>AVERAGE([1]CongestionIndex!$H$131:$I$131)</f>
        <v>0</v>
      </c>
      <c r="IS129" s="61">
        <v>0</v>
      </c>
      <c r="IT129" s="61">
        <v>0</v>
      </c>
      <c r="IU129" s="61">
        <v>0</v>
      </c>
      <c r="IV129" s="61">
        <v>0</v>
      </c>
      <c r="IW129" s="61">
        <v>0</v>
      </c>
      <c r="IX129" s="61">
        <v>0</v>
      </c>
      <c r="IY129" s="61">
        <v>0</v>
      </c>
      <c r="IZ129" s="61">
        <v>0</v>
      </c>
      <c r="JA129" s="61">
        <v>0</v>
      </c>
      <c r="JB129" s="61">
        <v>0</v>
      </c>
      <c r="JC129" s="61">
        <v>0</v>
      </c>
      <c r="JD129" s="61">
        <v>0</v>
      </c>
      <c r="JE129" s="61">
        <v>0</v>
      </c>
      <c r="JF129" s="61">
        <v>0</v>
      </c>
      <c r="JG129" s="61">
        <v>0</v>
      </c>
      <c r="JH129" s="61">
        <v>0</v>
      </c>
      <c r="JI129" s="61">
        <v>0</v>
      </c>
      <c r="JJ129" s="61">
        <v>0</v>
      </c>
      <c r="JK129" s="61">
        <v>0</v>
      </c>
      <c r="JL129" s="61">
        <v>0</v>
      </c>
      <c r="JM129" s="61">
        <v>0</v>
      </c>
      <c r="JN129" s="61">
        <v>0</v>
      </c>
      <c r="JO129" s="61">
        <v>0</v>
      </c>
      <c r="JP129" s="61">
        <v>0</v>
      </c>
      <c r="JQ129" s="61">
        <f>AVERAGE(CongestionIndex!$H$131:$I$131)</f>
        <v>0</v>
      </c>
    </row>
    <row r="130" spans="1:278" s="11" customFormat="1" ht="13.5">
      <c r="A130" s="60"/>
      <c r="IG130" s="114"/>
      <c r="IH130" s="114"/>
      <c r="IR130" s="346"/>
      <c r="JR130" s="62"/>
    </row>
    <row r="131" spans="1:278" s="11" customFormat="1" ht="13.5">
      <c r="A131" s="58" t="s">
        <v>15</v>
      </c>
      <c r="IG131" s="115"/>
      <c r="IH131" s="115"/>
      <c r="IR131" s="346"/>
      <c r="JR131" s="62"/>
    </row>
    <row r="132" spans="1:278" s="62" customFormat="1" ht="13.5">
      <c r="A132" s="60" t="s">
        <v>63</v>
      </c>
      <c r="B132" s="11">
        <v>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s="11">
        <v>0</v>
      </c>
      <c r="BY132" s="11">
        <v>0</v>
      </c>
      <c r="BZ132" s="11">
        <v>0</v>
      </c>
      <c r="CA132" s="11">
        <v>0</v>
      </c>
      <c r="CB132" s="11">
        <v>0</v>
      </c>
      <c r="CC132" s="11">
        <v>0</v>
      </c>
      <c r="CD132" s="11">
        <v>0</v>
      </c>
      <c r="CE132" s="11">
        <v>0</v>
      </c>
      <c r="CF132" s="11">
        <v>0</v>
      </c>
      <c r="CG132" s="11">
        <v>0</v>
      </c>
      <c r="CH132" s="11">
        <v>0</v>
      </c>
      <c r="CI132" s="11">
        <v>0</v>
      </c>
      <c r="CJ132" s="11">
        <v>0</v>
      </c>
      <c r="CK132" s="11">
        <v>0</v>
      </c>
      <c r="CL132" s="11">
        <v>0</v>
      </c>
      <c r="CM132" s="11">
        <v>0</v>
      </c>
      <c r="CN132" s="11">
        <v>0</v>
      </c>
      <c r="CO132" s="11">
        <v>0</v>
      </c>
      <c r="CP132" s="11">
        <v>0</v>
      </c>
      <c r="CQ132" s="11">
        <v>0</v>
      </c>
      <c r="CR132" s="11">
        <v>0</v>
      </c>
      <c r="CS132" s="11">
        <v>0</v>
      </c>
      <c r="CT132" s="11">
        <v>0</v>
      </c>
      <c r="CU132" s="11">
        <v>0</v>
      </c>
      <c r="CV132" s="11">
        <v>0</v>
      </c>
      <c r="CW132" s="11">
        <v>0</v>
      </c>
      <c r="CX132" s="11">
        <v>0</v>
      </c>
      <c r="CY132" s="11">
        <v>0</v>
      </c>
      <c r="CZ132" s="11">
        <v>0</v>
      </c>
      <c r="DA132" s="11">
        <v>0</v>
      </c>
      <c r="DB132" s="11">
        <v>0</v>
      </c>
      <c r="DC132" s="11">
        <v>0</v>
      </c>
      <c r="DD132" s="11">
        <v>0</v>
      </c>
      <c r="DE132" s="11">
        <v>0</v>
      </c>
      <c r="DF132" s="11">
        <v>0</v>
      </c>
      <c r="DG132" s="11">
        <v>0</v>
      </c>
      <c r="DH132" s="11">
        <v>0</v>
      </c>
      <c r="DI132" s="11">
        <v>0</v>
      </c>
      <c r="DJ132" s="11">
        <v>0</v>
      </c>
      <c r="DK132" s="11">
        <v>0</v>
      </c>
      <c r="DL132" s="11">
        <v>0</v>
      </c>
      <c r="DM132" s="11">
        <v>0</v>
      </c>
      <c r="DN132" s="11">
        <v>0</v>
      </c>
      <c r="DO132" s="11">
        <v>0</v>
      </c>
      <c r="DP132" s="11">
        <v>0</v>
      </c>
      <c r="DQ132" s="11">
        <v>0</v>
      </c>
      <c r="DR132" s="11">
        <v>0</v>
      </c>
      <c r="DS132" s="11">
        <v>0</v>
      </c>
      <c r="DT132" s="11">
        <v>0</v>
      </c>
      <c r="DU132" s="11">
        <v>0</v>
      </c>
      <c r="DV132" s="11">
        <v>0</v>
      </c>
      <c r="DW132" s="11">
        <v>0</v>
      </c>
      <c r="DX132" s="11">
        <v>0</v>
      </c>
      <c r="DY132" s="11">
        <v>0</v>
      </c>
      <c r="DZ132" s="11">
        <v>0</v>
      </c>
      <c r="EA132" s="11">
        <v>0</v>
      </c>
      <c r="EB132" s="11">
        <v>0</v>
      </c>
      <c r="EC132" s="11">
        <v>0</v>
      </c>
      <c r="ED132" s="11">
        <v>0</v>
      </c>
      <c r="EE132" s="11">
        <v>0</v>
      </c>
      <c r="EF132" s="11">
        <v>0</v>
      </c>
      <c r="EG132" s="11">
        <v>0</v>
      </c>
      <c r="EH132" s="11">
        <v>0</v>
      </c>
      <c r="EI132" s="11">
        <v>0</v>
      </c>
      <c r="EJ132" s="11">
        <v>0</v>
      </c>
      <c r="EK132" s="11">
        <v>0</v>
      </c>
      <c r="EL132" s="11">
        <v>0</v>
      </c>
      <c r="EM132" s="11">
        <v>0</v>
      </c>
      <c r="EN132" s="11">
        <v>0</v>
      </c>
      <c r="EO132" s="11">
        <v>0</v>
      </c>
      <c r="EP132" s="11">
        <v>0</v>
      </c>
      <c r="EQ132" s="11">
        <v>0</v>
      </c>
      <c r="ER132" s="11">
        <v>0</v>
      </c>
      <c r="ES132" s="11">
        <v>0</v>
      </c>
      <c r="ET132" s="11">
        <v>0</v>
      </c>
      <c r="EU132" s="11">
        <v>0</v>
      </c>
      <c r="EV132" s="11">
        <v>0</v>
      </c>
      <c r="EW132" s="11">
        <v>0</v>
      </c>
      <c r="EX132" s="11">
        <v>0</v>
      </c>
      <c r="EY132" s="11">
        <v>0</v>
      </c>
      <c r="EZ132" s="11">
        <v>0</v>
      </c>
      <c r="FA132" s="11">
        <v>0</v>
      </c>
      <c r="FB132" s="11">
        <v>0</v>
      </c>
      <c r="FC132" s="11">
        <v>0</v>
      </c>
      <c r="FD132" s="11">
        <v>0</v>
      </c>
      <c r="FE132" s="11">
        <v>0</v>
      </c>
      <c r="FF132" s="11">
        <v>0</v>
      </c>
      <c r="FG132" s="11">
        <v>0</v>
      </c>
      <c r="FH132" s="11">
        <v>0</v>
      </c>
      <c r="FI132" s="11">
        <v>0</v>
      </c>
      <c r="FJ132" s="11">
        <v>0</v>
      </c>
      <c r="FK132" s="11">
        <v>0</v>
      </c>
      <c r="FL132" s="11">
        <v>0</v>
      </c>
      <c r="FM132" s="11">
        <v>0</v>
      </c>
      <c r="FN132" s="11">
        <v>0</v>
      </c>
      <c r="FO132" s="11">
        <v>0</v>
      </c>
      <c r="FP132" s="11">
        <v>0</v>
      </c>
      <c r="FQ132" s="11">
        <v>0</v>
      </c>
      <c r="FR132" s="11">
        <v>0</v>
      </c>
      <c r="FS132" s="11">
        <v>0</v>
      </c>
      <c r="FT132" s="11">
        <v>0</v>
      </c>
      <c r="FU132" s="11">
        <v>0</v>
      </c>
      <c r="FV132" s="11">
        <v>0</v>
      </c>
      <c r="FW132" s="11">
        <v>0</v>
      </c>
      <c r="FX132" s="11">
        <v>0</v>
      </c>
      <c r="FY132" s="11">
        <v>0</v>
      </c>
      <c r="FZ132" s="11">
        <v>0</v>
      </c>
      <c r="GA132" s="11">
        <v>0</v>
      </c>
      <c r="GB132" s="11">
        <v>0</v>
      </c>
      <c r="GC132" s="11">
        <v>0</v>
      </c>
      <c r="GD132" s="11">
        <v>0</v>
      </c>
      <c r="GE132" s="11">
        <v>0</v>
      </c>
      <c r="GF132" s="11">
        <v>0</v>
      </c>
      <c r="GG132" s="11">
        <v>0</v>
      </c>
      <c r="GH132" s="11">
        <v>0</v>
      </c>
      <c r="GI132" s="11">
        <v>0</v>
      </c>
      <c r="GJ132" s="11">
        <v>0</v>
      </c>
      <c r="GK132" s="11">
        <v>0</v>
      </c>
      <c r="GL132" s="11">
        <v>0</v>
      </c>
      <c r="GM132" s="11">
        <v>0</v>
      </c>
      <c r="GN132" s="11">
        <v>0</v>
      </c>
      <c r="GO132" s="11">
        <v>0</v>
      </c>
      <c r="GP132" s="11">
        <v>0</v>
      </c>
      <c r="GQ132" s="11">
        <v>0</v>
      </c>
      <c r="GR132" s="11">
        <v>0</v>
      </c>
      <c r="GS132" s="11">
        <v>0</v>
      </c>
      <c r="GT132" s="11">
        <v>0</v>
      </c>
      <c r="GU132" s="11">
        <v>0</v>
      </c>
      <c r="GV132" s="11">
        <v>0</v>
      </c>
      <c r="GW132" s="11">
        <v>0</v>
      </c>
      <c r="GX132" s="11">
        <v>0</v>
      </c>
      <c r="GY132" s="11">
        <v>0</v>
      </c>
      <c r="GZ132" s="11">
        <v>0</v>
      </c>
      <c r="HA132" s="11">
        <v>0</v>
      </c>
      <c r="HB132" s="11">
        <v>0</v>
      </c>
      <c r="HC132" s="11">
        <v>0</v>
      </c>
      <c r="HD132" s="11">
        <v>0</v>
      </c>
      <c r="HE132" s="11">
        <v>0</v>
      </c>
      <c r="HF132" s="11">
        <v>0</v>
      </c>
      <c r="HG132" s="11">
        <v>0</v>
      </c>
      <c r="HH132" s="11">
        <v>0</v>
      </c>
      <c r="HI132" s="11">
        <v>0</v>
      </c>
      <c r="HJ132" s="11">
        <v>0</v>
      </c>
      <c r="HK132" s="11">
        <v>0</v>
      </c>
      <c r="HL132" s="11">
        <v>0</v>
      </c>
      <c r="HM132" s="11">
        <v>0</v>
      </c>
      <c r="HN132" s="11">
        <v>0</v>
      </c>
      <c r="HO132" s="11">
        <v>0</v>
      </c>
      <c r="HP132" s="11">
        <v>0</v>
      </c>
      <c r="HQ132" s="11">
        <v>0</v>
      </c>
      <c r="HR132" s="11">
        <v>0</v>
      </c>
      <c r="HS132" s="11">
        <v>0</v>
      </c>
      <c r="HT132" s="11">
        <v>0</v>
      </c>
      <c r="HU132" s="11">
        <v>0</v>
      </c>
      <c r="HV132" s="11">
        <v>0</v>
      </c>
      <c r="HW132" s="11">
        <v>0</v>
      </c>
      <c r="HX132" s="11">
        <v>0</v>
      </c>
      <c r="HY132" s="11">
        <v>0</v>
      </c>
      <c r="HZ132" s="11">
        <v>0</v>
      </c>
      <c r="IA132" s="11">
        <v>0</v>
      </c>
      <c r="IB132" s="11">
        <v>0</v>
      </c>
      <c r="IC132" s="11">
        <v>0</v>
      </c>
      <c r="ID132" s="11">
        <v>0</v>
      </c>
      <c r="IE132" s="11">
        <v>0</v>
      </c>
      <c r="IF132" s="11">
        <v>0</v>
      </c>
      <c r="IG132" s="61">
        <v>0</v>
      </c>
      <c r="IH132" s="115">
        <v>0</v>
      </c>
      <c r="II132" s="62">
        <v>0</v>
      </c>
      <c r="IJ132" s="62">
        <v>0</v>
      </c>
      <c r="IK132" s="62">
        <v>0</v>
      </c>
      <c r="IL132" s="62">
        <v>0</v>
      </c>
      <c r="IM132" s="62">
        <v>0</v>
      </c>
      <c r="IN132" s="62">
        <v>0</v>
      </c>
      <c r="IO132" s="62">
        <v>0</v>
      </c>
      <c r="IP132" s="62">
        <v>0</v>
      </c>
      <c r="IQ132" s="62">
        <v>0</v>
      </c>
      <c r="IR132" s="353">
        <v>0</v>
      </c>
      <c r="IS132" s="62">
        <v>0</v>
      </c>
      <c r="IT132" s="62">
        <v>0</v>
      </c>
      <c r="IU132" s="62">
        <v>0</v>
      </c>
      <c r="IV132" s="62">
        <v>0</v>
      </c>
      <c r="IW132" s="62">
        <v>0</v>
      </c>
      <c r="IX132" s="62">
        <v>0</v>
      </c>
      <c r="IY132" s="62">
        <v>0</v>
      </c>
      <c r="IZ132" s="62">
        <v>0</v>
      </c>
      <c r="JA132" s="62">
        <v>0</v>
      </c>
      <c r="JB132" s="62">
        <v>0</v>
      </c>
      <c r="JC132" s="62">
        <v>0</v>
      </c>
      <c r="JD132" s="62">
        <v>0</v>
      </c>
      <c r="JE132" s="62">
        <v>0</v>
      </c>
      <c r="JF132" s="62">
        <v>0</v>
      </c>
      <c r="JG132" s="62">
        <v>0</v>
      </c>
      <c r="JH132" s="62">
        <v>0</v>
      </c>
      <c r="JI132" s="62">
        <v>0</v>
      </c>
      <c r="JJ132" s="62">
        <v>0</v>
      </c>
      <c r="JK132" s="62">
        <v>0</v>
      </c>
      <c r="JL132" s="62">
        <v>0</v>
      </c>
      <c r="JM132" s="62">
        <v>0</v>
      </c>
      <c r="JN132" s="62">
        <v>0</v>
      </c>
      <c r="JO132" s="62">
        <v>0</v>
      </c>
      <c r="JP132" s="62">
        <v>0</v>
      </c>
      <c r="JQ132" s="62">
        <v>0</v>
      </c>
    </row>
    <row r="133" spans="1:278">
      <c r="A133" s="60" t="s">
        <v>65</v>
      </c>
      <c r="B133" s="11">
        <v>0</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s="11">
        <v>0</v>
      </c>
      <c r="BY133" s="11">
        <v>0</v>
      </c>
      <c r="BZ133" s="11">
        <v>0</v>
      </c>
      <c r="CA133" s="11">
        <v>0</v>
      </c>
      <c r="CB133" s="11">
        <v>0</v>
      </c>
      <c r="CC133" s="11">
        <v>0</v>
      </c>
      <c r="CD133" s="11">
        <v>0</v>
      </c>
      <c r="CE133" s="11">
        <v>0</v>
      </c>
      <c r="CF133" s="11">
        <v>0</v>
      </c>
      <c r="CG133" s="11">
        <v>0</v>
      </c>
      <c r="CH133" s="11">
        <v>0</v>
      </c>
      <c r="CI133" s="11">
        <v>0</v>
      </c>
      <c r="CJ133" s="11">
        <v>0</v>
      </c>
      <c r="CK133" s="11">
        <v>0</v>
      </c>
      <c r="CL133" s="11">
        <v>0</v>
      </c>
      <c r="CM133" s="11">
        <v>0</v>
      </c>
      <c r="CN133" s="11">
        <v>0</v>
      </c>
      <c r="CO133" s="11">
        <v>0</v>
      </c>
      <c r="CP133" s="11">
        <v>0</v>
      </c>
      <c r="CQ133" s="11">
        <v>0</v>
      </c>
      <c r="CR133" s="11">
        <v>0</v>
      </c>
      <c r="CS133" s="11">
        <v>0</v>
      </c>
      <c r="CT133" s="11">
        <v>0</v>
      </c>
      <c r="CU133" s="11">
        <v>0</v>
      </c>
      <c r="CV133" s="11">
        <v>0</v>
      </c>
      <c r="CW133" s="11">
        <v>0</v>
      </c>
      <c r="CX133" s="11">
        <v>0</v>
      </c>
      <c r="CY133" s="11">
        <v>0</v>
      </c>
      <c r="CZ133" s="11">
        <v>0</v>
      </c>
      <c r="DA133" s="11">
        <v>0</v>
      </c>
      <c r="DB133" s="11">
        <v>0</v>
      </c>
      <c r="DC133" s="11">
        <v>0</v>
      </c>
      <c r="DD133" s="11">
        <v>0</v>
      </c>
      <c r="DE133" s="11">
        <v>0</v>
      </c>
      <c r="DF133" s="11">
        <v>0</v>
      </c>
      <c r="DG133" s="11">
        <v>0</v>
      </c>
      <c r="DH133" s="11">
        <v>0</v>
      </c>
      <c r="DI133" s="11">
        <v>0</v>
      </c>
      <c r="DJ133" s="11">
        <v>0</v>
      </c>
      <c r="DK133" s="11">
        <v>0</v>
      </c>
      <c r="DL133" s="11">
        <v>0</v>
      </c>
      <c r="DM133" s="11">
        <v>0</v>
      </c>
      <c r="DN133" s="11">
        <v>0</v>
      </c>
      <c r="DO133" s="11">
        <v>0</v>
      </c>
      <c r="DP133" s="11">
        <v>0</v>
      </c>
      <c r="DQ133" s="11">
        <v>0</v>
      </c>
      <c r="DR133" s="11">
        <v>0</v>
      </c>
      <c r="DS133" s="11">
        <v>0</v>
      </c>
      <c r="DT133" s="11">
        <v>0</v>
      </c>
      <c r="DU133" s="11">
        <v>0</v>
      </c>
      <c r="DV133" s="11">
        <v>0</v>
      </c>
      <c r="DW133" s="11">
        <v>0</v>
      </c>
      <c r="DX133" s="11">
        <v>0</v>
      </c>
      <c r="DY133" s="11">
        <v>0</v>
      </c>
      <c r="DZ133" s="11">
        <v>0</v>
      </c>
      <c r="EA133" s="11">
        <v>0</v>
      </c>
      <c r="EB133" s="11">
        <v>0</v>
      </c>
      <c r="EC133" s="11">
        <v>0</v>
      </c>
      <c r="ED133" s="11">
        <v>0</v>
      </c>
      <c r="EE133" s="11">
        <v>0</v>
      </c>
      <c r="EF133" s="11">
        <v>0</v>
      </c>
      <c r="EG133" s="11">
        <v>0</v>
      </c>
      <c r="EH133" s="11">
        <v>0</v>
      </c>
      <c r="EI133" s="11">
        <v>0</v>
      </c>
      <c r="EJ133" s="11">
        <v>0</v>
      </c>
      <c r="EK133" s="11">
        <v>0</v>
      </c>
      <c r="EL133" s="11">
        <v>0</v>
      </c>
      <c r="EM133" s="11">
        <v>0</v>
      </c>
      <c r="EN133" s="11">
        <v>0</v>
      </c>
      <c r="EO133" s="11">
        <v>0</v>
      </c>
      <c r="EP133" s="11">
        <v>0</v>
      </c>
      <c r="EQ133" s="11">
        <v>0</v>
      </c>
      <c r="ER133" s="11">
        <v>0</v>
      </c>
      <c r="ES133" s="11">
        <v>0</v>
      </c>
      <c r="ET133" s="11">
        <v>0</v>
      </c>
      <c r="EU133" s="11">
        <v>0</v>
      </c>
      <c r="EV133" s="11">
        <v>0</v>
      </c>
      <c r="EW133" s="11">
        <v>0</v>
      </c>
      <c r="EX133" s="11">
        <v>0</v>
      </c>
      <c r="EY133" s="11">
        <v>0</v>
      </c>
      <c r="EZ133" s="11">
        <v>0</v>
      </c>
      <c r="FA133" s="11">
        <v>0</v>
      </c>
      <c r="FB133" s="11">
        <v>0</v>
      </c>
      <c r="FC133" s="11">
        <v>0</v>
      </c>
      <c r="FD133" s="11">
        <v>0</v>
      </c>
      <c r="FE133" s="11">
        <v>0</v>
      </c>
      <c r="FF133" s="11">
        <v>0</v>
      </c>
      <c r="FG133" s="11">
        <v>0</v>
      </c>
      <c r="FH133" s="11">
        <v>0</v>
      </c>
      <c r="FI133" s="11">
        <v>0</v>
      </c>
      <c r="FJ133" s="11">
        <v>0</v>
      </c>
      <c r="FK133" s="11">
        <v>0</v>
      </c>
      <c r="FL133" s="11">
        <v>0</v>
      </c>
      <c r="FM133" s="11">
        <v>0</v>
      </c>
      <c r="FN133" s="11">
        <v>0</v>
      </c>
      <c r="FO133" s="11">
        <v>0</v>
      </c>
      <c r="FP133" s="11">
        <v>0</v>
      </c>
      <c r="FQ133" s="11">
        <v>0</v>
      </c>
      <c r="FR133" s="11">
        <v>0</v>
      </c>
      <c r="FS133" s="11">
        <v>0</v>
      </c>
      <c r="FT133" s="11">
        <v>0</v>
      </c>
      <c r="FU133" s="11">
        <v>0</v>
      </c>
      <c r="FV133" s="11">
        <v>0</v>
      </c>
      <c r="FW133" s="11">
        <v>0</v>
      </c>
      <c r="FX133" s="11">
        <v>0</v>
      </c>
      <c r="FY133" s="11">
        <v>0</v>
      </c>
      <c r="FZ133" s="11">
        <v>0</v>
      </c>
      <c r="GA133" s="11">
        <v>0</v>
      </c>
      <c r="GB133" s="11">
        <v>0</v>
      </c>
      <c r="GC133" s="11">
        <v>0</v>
      </c>
      <c r="GD133" s="11">
        <v>0</v>
      </c>
      <c r="GE133" s="11">
        <v>0</v>
      </c>
      <c r="GF133" s="11">
        <v>0</v>
      </c>
      <c r="GG133" s="11">
        <v>0</v>
      </c>
      <c r="GH133" s="11">
        <v>0</v>
      </c>
      <c r="GI133" s="11">
        <v>0</v>
      </c>
      <c r="GJ133" s="11">
        <v>0</v>
      </c>
      <c r="GK133" s="11">
        <v>0</v>
      </c>
      <c r="GL133" s="11">
        <v>0</v>
      </c>
      <c r="GM133" s="11">
        <v>0</v>
      </c>
      <c r="GN133" s="11">
        <v>0</v>
      </c>
      <c r="GO133" s="11">
        <v>0</v>
      </c>
      <c r="GP133" s="11">
        <v>0</v>
      </c>
      <c r="GQ133" s="11">
        <v>0</v>
      </c>
      <c r="GR133" s="11">
        <v>0</v>
      </c>
      <c r="GS133" s="11">
        <v>0</v>
      </c>
      <c r="GT133" s="11">
        <v>0</v>
      </c>
      <c r="GU133" s="11">
        <v>0</v>
      </c>
      <c r="GV133" s="11">
        <v>0</v>
      </c>
      <c r="GW133" s="11">
        <v>0</v>
      </c>
      <c r="GX133" s="11">
        <v>0</v>
      </c>
      <c r="GY133" s="11">
        <v>0</v>
      </c>
      <c r="GZ133" s="11">
        <v>0</v>
      </c>
      <c r="HA133" s="11">
        <v>0</v>
      </c>
      <c r="HB133" s="11">
        <v>0</v>
      </c>
      <c r="HC133" s="11">
        <v>0</v>
      </c>
      <c r="HD133" s="11">
        <v>0</v>
      </c>
      <c r="HE133" s="11">
        <v>0</v>
      </c>
      <c r="HF133" s="11">
        <v>0</v>
      </c>
      <c r="HG133" s="11">
        <v>0</v>
      </c>
      <c r="HH133" s="11">
        <v>0</v>
      </c>
      <c r="HI133" s="11">
        <v>0</v>
      </c>
      <c r="HJ133" s="11">
        <v>0</v>
      </c>
      <c r="HK133" s="11">
        <v>0</v>
      </c>
      <c r="HL133" s="11">
        <v>0</v>
      </c>
      <c r="HM133" s="11">
        <v>0</v>
      </c>
      <c r="HN133" s="11">
        <v>0</v>
      </c>
      <c r="HO133" s="11">
        <v>0</v>
      </c>
      <c r="HP133" s="11">
        <v>0</v>
      </c>
      <c r="HQ133" s="11">
        <v>0</v>
      </c>
      <c r="HR133" s="11">
        <v>0</v>
      </c>
      <c r="HS133" s="11">
        <v>0</v>
      </c>
      <c r="HT133" s="11">
        <v>0</v>
      </c>
      <c r="HU133" s="11">
        <v>0</v>
      </c>
      <c r="HV133" s="11">
        <v>0</v>
      </c>
      <c r="HW133" s="11">
        <v>0</v>
      </c>
      <c r="HX133" s="11">
        <v>0</v>
      </c>
      <c r="HY133" s="11">
        <v>0</v>
      </c>
      <c r="HZ133" s="11">
        <v>0</v>
      </c>
      <c r="IA133" s="11">
        <v>0</v>
      </c>
      <c r="IB133" s="11">
        <v>0</v>
      </c>
      <c r="IC133" s="11">
        <v>0</v>
      </c>
      <c r="ID133" s="11">
        <v>0</v>
      </c>
      <c r="IE133" s="11">
        <v>0</v>
      </c>
      <c r="IF133" s="11">
        <v>0</v>
      </c>
      <c r="IG133" s="115">
        <v>0</v>
      </c>
      <c r="IH133" s="115">
        <v>0</v>
      </c>
      <c r="II133" s="62">
        <v>0</v>
      </c>
      <c r="IJ133" s="62">
        <v>0</v>
      </c>
      <c r="IK133" s="62">
        <v>0</v>
      </c>
      <c r="IL133" s="62">
        <v>0</v>
      </c>
      <c r="IM133" s="62">
        <v>0</v>
      </c>
      <c r="IN133" s="62">
        <v>0</v>
      </c>
      <c r="IO133" s="62">
        <v>0</v>
      </c>
      <c r="IP133" s="62">
        <v>0</v>
      </c>
      <c r="IQ133" s="62">
        <v>0</v>
      </c>
      <c r="IR133" s="353">
        <v>0</v>
      </c>
      <c r="IS133" s="62">
        <v>0</v>
      </c>
      <c r="IT133" s="62">
        <v>0</v>
      </c>
      <c r="IU133" s="62">
        <v>0</v>
      </c>
      <c r="IV133" s="62">
        <v>0</v>
      </c>
      <c r="IW133" s="62">
        <v>0</v>
      </c>
      <c r="IX133" s="62">
        <v>0</v>
      </c>
      <c r="IY133" s="62">
        <v>0</v>
      </c>
      <c r="IZ133" s="62">
        <v>0</v>
      </c>
      <c r="JA133" s="62">
        <v>0</v>
      </c>
      <c r="JB133" s="62">
        <v>0</v>
      </c>
      <c r="JC133" s="62">
        <v>0</v>
      </c>
      <c r="JD133" s="62">
        <v>0</v>
      </c>
      <c r="JE133" s="62">
        <v>0</v>
      </c>
      <c r="JF133" s="62">
        <v>0</v>
      </c>
      <c r="JG133" s="62">
        <v>0</v>
      </c>
      <c r="JH133" s="62">
        <v>0</v>
      </c>
      <c r="JI133" s="62">
        <v>0</v>
      </c>
      <c r="JJ133" s="62">
        <v>0</v>
      </c>
      <c r="JK133" s="62">
        <v>0</v>
      </c>
      <c r="JL133" s="62">
        <v>0</v>
      </c>
      <c r="JM133" s="62">
        <v>0</v>
      </c>
      <c r="JN133" s="62">
        <v>0</v>
      </c>
      <c r="JO133" s="62">
        <v>0</v>
      </c>
      <c r="JP133" s="62">
        <v>0</v>
      </c>
      <c r="JQ133" s="62">
        <v>0</v>
      </c>
      <c r="JR133" s="61">
        <f>SUM(JQ132:JQ135)/4</f>
        <v>0</v>
      </c>
    </row>
    <row r="134" spans="1:278" s="62" customFormat="1" ht="13.5">
      <c r="A134" s="60" t="s">
        <v>67</v>
      </c>
      <c r="B134" s="11">
        <v>0</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s="11">
        <v>0</v>
      </c>
      <c r="BY134" s="11">
        <v>0</v>
      </c>
      <c r="BZ134" s="11">
        <v>0</v>
      </c>
      <c r="CA134" s="11">
        <v>0</v>
      </c>
      <c r="CB134" s="11">
        <v>0</v>
      </c>
      <c r="CC134" s="11">
        <v>0</v>
      </c>
      <c r="CD134" s="11">
        <v>0</v>
      </c>
      <c r="CE134" s="11">
        <v>0</v>
      </c>
      <c r="CF134" s="11">
        <v>0</v>
      </c>
      <c r="CG134" s="11">
        <v>0</v>
      </c>
      <c r="CH134" s="11">
        <v>0</v>
      </c>
      <c r="CI134" s="11">
        <v>0</v>
      </c>
      <c r="CJ134" s="11">
        <v>0</v>
      </c>
      <c r="CK134" s="11">
        <v>0</v>
      </c>
      <c r="CL134" s="11">
        <v>0</v>
      </c>
      <c r="CM134" s="11">
        <v>0</v>
      </c>
      <c r="CN134" s="11">
        <v>0</v>
      </c>
      <c r="CO134" s="11">
        <v>0</v>
      </c>
      <c r="CP134" s="11">
        <v>0</v>
      </c>
      <c r="CQ134" s="11">
        <v>0</v>
      </c>
      <c r="CR134" s="11">
        <v>0</v>
      </c>
      <c r="CS134" s="11">
        <v>0</v>
      </c>
      <c r="CT134" s="11">
        <v>0</v>
      </c>
      <c r="CU134" s="11">
        <v>0</v>
      </c>
      <c r="CV134" s="11">
        <v>0</v>
      </c>
      <c r="CW134" s="11">
        <v>0</v>
      </c>
      <c r="CX134" s="11">
        <v>0</v>
      </c>
      <c r="CY134" s="11">
        <v>0</v>
      </c>
      <c r="CZ134" s="11">
        <v>0</v>
      </c>
      <c r="DA134" s="11">
        <v>0</v>
      </c>
      <c r="DB134" s="11">
        <v>0</v>
      </c>
      <c r="DC134" s="11">
        <v>0</v>
      </c>
      <c r="DD134" s="11">
        <v>0</v>
      </c>
      <c r="DE134" s="11">
        <v>0</v>
      </c>
      <c r="DF134" s="11">
        <v>0</v>
      </c>
      <c r="DG134" s="11">
        <v>0</v>
      </c>
      <c r="DH134" s="11">
        <v>0</v>
      </c>
      <c r="DI134" s="11">
        <v>0</v>
      </c>
      <c r="DJ134" s="11">
        <v>0</v>
      </c>
      <c r="DK134" s="11">
        <v>0</v>
      </c>
      <c r="DL134" s="11">
        <v>0</v>
      </c>
      <c r="DM134" s="11">
        <v>0</v>
      </c>
      <c r="DN134" s="11">
        <v>0</v>
      </c>
      <c r="DO134" s="11">
        <v>0</v>
      </c>
      <c r="DP134" s="11">
        <v>0</v>
      </c>
      <c r="DQ134" s="11">
        <v>0</v>
      </c>
      <c r="DR134" s="11">
        <v>0</v>
      </c>
      <c r="DS134" s="11">
        <v>0</v>
      </c>
      <c r="DT134" s="11">
        <v>0</v>
      </c>
      <c r="DU134" s="11">
        <v>0</v>
      </c>
      <c r="DV134" s="11">
        <v>0</v>
      </c>
      <c r="DW134" s="11">
        <v>0</v>
      </c>
      <c r="DX134" s="11">
        <v>0</v>
      </c>
      <c r="DY134" s="11">
        <v>0</v>
      </c>
      <c r="DZ134" s="11">
        <v>0</v>
      </c>
      <c r="EA134" s="11">
        <v>0</v>
      </c>
      <c r="EB134" s="11">
        <v>0</v>
      </c>
      <c r="EC134" s="11">
        <v>0</v>
      </c>
      <c r="ED134" s="11">
        <v>0</v>
      </c>
      <c r="EE134" s="11">
        <v>0</v>
      </c>
      <c r="EF134" s="11">
        <v>0</v>
      </c>
      <c r="EG134" s="11">
        <v>0</v>
      </c>
      <c r="EH134" s="11">
        <v>0</v>
      </c>
      <c r="EI134" s="11">
        <v>0</v>
      </c>
      <c r="EJ134" s="11">
        <v>0</v>
      </c>
      <c r="EK134" s="11">
        <v>0</v>
      </c>
      <c r="EL134" s="11">
        <v>0</v>
      </c>
      <c r="EM134" s="11">
        <v>0</v>
      </c>
      <c r="EN134" s="11">
        <v>0</v>
      </c>
      <c r="EO134" s="11">
        <v>0</v>
      </c>
      <c r="EP134" s="11">
        <v>0</v>
      </c>
      <c r="EQ134" s="11">
        <v>0</v>
      </c>
      <c r="ER134" s="11">
        <v>0</v>
      </c>
      <c r="ES134" s="11">
        <v>0</v>
      </c>
      <c r="ET134" s="11">
        <v>0</v>
      </c>
      <c r="EU134" s="11">
        <v>0</v>
      </c>
      <c r="EV134" s="11">
        <v>0</v>
      </c>
      <c r="EW134" s="11">
        <v>0</v>
      </c>
      <c r="EX134" s="11">
        <v>0</v>
      </c>
      <c r="EY134" s="11">
        <v>0</v>
      </c>
      <c r="EZ134" s="11">
        <v>0</v>
      </c>
      <c r="FA134" s="11">
        <v>0</v>
      </c>
      <c r="FB134" s="11">
        <v>0</v>
      </c>
      <c r="FC134" s="11">
        <v>0</v>
      </c>
      <c r="FD134" s="11">
        <v>0</v>
      </c>
      <c r="FE134" s="11">
        <v>0</v>
      </c>
      <c r="FF134" s="11">
        <v>0</v>
      </c>
      <c r="FG134" s="11">
        <v>0</v>
      </c>
      <c r="FH134" s="11">
        <v>0</v>
      </c>
      <c r="FI134" s="11">
        <v>0</v>
      </c>
      <c r="FJ134" s="11">
        <v>0</v>
      </c>
      <c r="FK134" s="11">
        <v>0</v>
      </c>
      <c r="FL134" s="11">
        <v>0</v>
      </c>
      <c r="FM134" s="11">
        <v>0</v>
      </c>
      <c r="FN134" s="11">
        <v>0</v>
      </c>
      <c r="FO134" s="11">
        <v>0</v>
      </c>
      <c r="FP134" s="11">
        <v>0</v>
      </c>
      <c r="FQ134" s="11">
        <v>0</v>
      </c>
      <c r="FR134" s="11">
        <v>0</v>
      </c>
      <c r="FS134" s="11">
        <v>0</v>
      </c>
      <c r="FT134" s="11">
        <v>0</v>
      </c>
      <c r="FU134" s="11">
        <v>0</v>
      </c>
      <c r="FV134" s="11">
        <v>0</v>
      </c>
      <c r="FW134" s="11">
        <v>0</v>
      </c>
      <c r="FX134" s="11">
        <v>0</v>
      </c>
      <c r="FY134" s="11">
        <v>0</v>
      </c>
      <c r="FZ134" s="11">
        <v>0</v>
      </c>
      <c r="GA134" s="11">
        <v>0</v>
      </c>
      <c r="GB134" s="11">
        <v>0</v>
      </c>
      <c r="GC134" s="11">
        <v>0</v>
      </c>
      <c r="GD134" s="11">
        <v>0</v>
      </c>
      <c r="GE134" s="11">
        <v>0</v>
      </c>
      <c r="GF134" s="11">
        <v>0</v>
      </c>
      <c r="GG134" s="11">
        <v>0</v>
      </c>
      <c r="GH134" s="11">
        <v>0</v>
      </c>
      <c r="GI134" s="11">
        <v>0</v>
      </c>
      <c r="GJ134" s="11">
        <v>0</v>
      </c>
      <c r="GK134" s="11">
        <v>0</v>
      </c>
      <c r="GL134" s="11">
        <v>0</v>
      </c>
      <c r="GM134" s="11">
        <v>0</v>
      </c>
      <c r="GN134" s="11">
        <v>0</v>
      </c>
      <c r="GO134" s="11">
        <v>0</v>
      </c>
      <c r="GP134" s="11">
        <v>0</v>
      </c>
      <c r="GQ134" s="11">
        <v>0</v>
      </c>
      <c r="GR134" s="11">
        <v>0</v>
      </c>
      <c r="GS134" s="11">
        <v>0</v>
      </c>
      <c r="GT134" s="11">
        <v>0</v>
      </c>
      <c r="GU134" s="11">
        <v>0</v>
      </c>
      <c r="GV134" s="11">
        <v>0</v>
      </c>
      <c r="GW134" s="11">
        <v>0</v>
      </c>
      <c r="GX134" s="11">
        <v>0</v>
      </c>
      <c r="GY134" s="11">
        <v>0</v>
      </c>
      <c r="GZ134" s="11">
        <v>0</v>
      </c>
      <c r="HA134" s="11">
        <v>0</v>
      </c>
      <c r="HB134" s="11">
        <v>0</v>
      </c>
      <c r="HC134" s="11">
        <v>0</v>
      </c>
      <c r="HD134" s="11">
        <v>0</v>
      </c>
      <c r="HE134" s="11">
        <v>0</v>
      </c>
      <c r="HF134" s="11">
        <v>0</v>
      </c>
      <c r="HG134" s="11">
        <v>0</v>
      </c>
      <c r="HH134" s="11">
        <v>0</v>
      </c>
      <c r="HI134" s="11">
        <v>0</v>
      </c>
      <c r="HJ134" s="11">
        <v>0</v>
      </c>
      <c r="HK134" s="11">
        <v>0</v>
      </c>
      <c r="HL134" s="11">
        <v>0</v>
      </c>
      <c r="HM134" s="11">
        <v>0</v>
      </c>
      <c r="HN134" s="11">
        <v>0</v>
      </c>
      <c r="HO134" s="11">
        <v>0</v>
      </c>
      <c r="HP134" s="11">
        <v>0</v>
      </c>
      <c r="HQ134" s="11">
        <v>0</v>
      </c>
      <c r="HR134" s="11">
        <v>0</v>
      </c>
      <c r="HS134" s="11">
        <v>0</v>
      </c>
      <c r="HT134" s="11">
        <v>0</v>
      </c>
      <c r="HU134" s="11">
        <v>0</v>
      </c>
      <c r="HV134" s="11">
        <v>0</v>
      </c>
      <c r="HW134" s="11">
        <v>0</v>
      </c>
      <c r="HX134" s="11">
        <v>0</v>
      </c>
      <c r="HY134" s="11">
        <v>0</v>
      </c>
      <c r="HZ134" s="11">
        <v>0</v>
      </c>
      <c r="IA134" s="11">
        <v>0</v>
      </c>
      <c r="IB134" s="11">
        <v>0</v>
      </c>
      <c r="IC134" s="11">
        <v>0</v>
      </c>
      <c r="ID134" s="11">
        <v>0</v>
      </c>
      <c r="IE134" s="11">
        <v>0</v>
      </c>
      <c r="IF134" s="11">
        <v>0</v>
      </c>
      <c r="IG134" s="115">
        <v>0</v>
      </c>
      <c r="IH134" s="115">
        <v>0</v>
      </c>
      <c r="II134" s="62">
        <v>0</v>
      </c>
      <c r="IJ134" s="62">
        <v>0</v>
      </c>
      <c r="IK134" s="62">
        <v>0</v>
      </c>
      <c r="IL134" s="62">
        <v>0</v>
      </c>
      <c r="IM134" s="62">
        <v>0</v>
      </c>
      <c r="IN134" s="62">
        <v>0</v>
      </c>
      <c r="IO134" s="62">
        <v>0</v>
      </c>
      <c r="IP134" s="62">
        <v>0</v>
      </c>
      <c r="IQ134" s="62">
        <v>0</v>
      </c>
      <c r="IR134" s="353">
        <v>0</v>
      </c>
      <c r="IS134" s="62">
        <v>0</v>
      </c>
      <c r="IT134" s="62">
        <v>0</v>
      </c>
      <c r="IU134" s="62">
        <v>0</v>
      </c>
      <c r="IV134" s="62">
        <v>0</v>
      </c>
      <c r="IW134" s="62">
        <v>0</v>
      </c>
      <c r="IX134" s="62">
        <v>0</v>
      </c>
      <c r="IY134" s="62">
        <v>0</v>
      </c>
      <c r="IZ134" s="62">
        <v>0</v>
      </c>
      <c r="JA134" s="62">
        <v>0</v>
      </c>
      <c r="JB134" s="62">
        <v>0</v>
      </c>
      <c r="JC134" s="62">
        <v>0</v>
      </c>
      <c r="JD134" s="62">
        <v>0</v>
      </c>
      <c r="JE134" s="62">
        <v>0</v>
      </c>
      <c r="JF134" s="62">
        <v>0</v>
      </c>
      <c r="JG134" s="62">
        <v>0</v>
      </c>
      <c r="JH134" s="62">
        <v>0</v>
      </c>
      <c r="JI134" s="62">
        <v>0</v>
      </c>
      <c r="JJ134" s="62">
        <v>0</v>
      </c>
      <c r="JK134" s="62">
        <v>0</v>
      </c>
      <c r="JL134" s="62">
        <v>0</v>
      </c>
      <c r="JM134" s="62">
        <v>0</v>
      </c>
      <c r="JN134" s="62">
        <v>0</v>
      </c>
      <c r="JO134" s="62">
        <v>0</v>
      </c>
      <c r="JP134" s="62">
        <v>0</v>
      </c>
      <c r="JQ134" s="62">
        <v>0</v>
      </c>
    </row>
    <row r="135" spans="1:278" s="62" customFormat="1" ht="13.5">
      <c r="A135" s="60" t="s">
        <v>69</v>
      </c>
      <c r="B135" s="11">
        <v>0</v>
      </c>
      <c r="C135" s="11">
        <v>0</v>
      </c>
      <c r="D135" s="11">
        <v>0</v>
      </c>
      <c r="E135" s="11">
        <v>0</v>
      </c>
      <c r="F135" s="11">
        <v>0</v>
      </c>
      <c r="G135" s="11">
        <v>0</v>
      </c>
      <c r="H135" s="11">
        <v>0</v>
      </c>
      <c r="I135" s="11">
        <v>0</v>
      </c>
      <c r="J135" s="11">
        <v>0</v>
      </c>
      <c r="K135" s="11">
        <v>0</v>
      </c>
      <c r="L135" s="11">
        <v>0</v>
      </c>
      <c r="M135" s="11">
        <v>0</v>
      </c>
      <c r="N135" s="11">
        <v>0</v>
      </c>
      <c r="O135" s="11">
        <v>0</v>
      </c>
      <c r="P135" s="11">
        <v>0</v>
      </c>
      <c r="Q135" s="11">
        <v>0</v>
      </c>
      <c r="R135" s="11">
        <v>0</v>
      </c>
      <c r="S135" s="11">
        <v>0</v>
      </c>
      <c r="T135" s="11">
        <v>0</v>
      </c>
      <c r="U135" s="11">
        <v>0</v>
      </c>
      <c r="V135" s="11">
        <v>0</v>
      </c>
      <c r="W135" s="11">
        <v>0</v>
      </c>
      <c r="X135" s="11">
        <v>0</v>
      </c>
      <c r="Y135" s="11">
        <v>0</v>
      </c>
      <c r="Z135" s="11">
        <v>0</v>
      </c>
      <c r="AA135" s="11">
        <v>0</v>
      </c>
      <c r="AB135" s="11">
        <v>0</v>
      </c>
      <c r="AC135" s="11">
        <v>0</v>
      </c>
      <c r="AD135" s="11">
        <v>0</v>
      </c>
      <c r="AE135" s="11">
        <v>0</v>
      </c>
      <c r="AF135" s="11">
        <v>0</v>
      </c>
      <c r="AG135" s="11">
        <v>0</v>
      </c>
      <c r="AH135" s="11">
        <v>0</v>
      </c>
      <c r="AI135" s="11">
        <v>0</v>
      </c>
      <c r="AJ135" s="11">
        <v>0</v>
      </c>
      <c r="AK135" s="11">
        <v>0</v>
      </c>
      <c r="AL135" s="11">
        <v>0</v>
      </c>
      <c r="AM135" s="11">
        <v>0</v>
      </c>
      <c r="AN135" s="11">
        <v>0</v>
      </c>
      <c r="AO135" s="11">
        <v>0</v>
      </c>
      <c r="AP135" s="11">
        <v>0</v>
      </c>
      <c r="AQ135" s="11">
        <v>0</v>
      </c>
      <c r="AR135" s="11">
        <v>0</v>
      </c>
      <c r="AS135" s="11">
        <v>0</v>
      </c>
      <c r="AT135" s="11">
        <v>0</v>
      </c>
      <c r="AU135" s="11">
        <v>0</v>
      </c>
      <c r="AV135" s="11">
        <v>0</v>
      </c>
      <c r="AW135" s="11">
        <v>0</v>
      </c>
      <c r="AX135" s="11">
        <v>0</v>
      </c>
      <c r="AY135" s="11">
        <v>0</v>
      </c>
      <c r="AZ135" s="11">
        <v>0</v>
      </c>
      <c r="BA135" s="11">
        <v>0</v>
      </c>
      <c r="BB135" s="11">
        <v>0</v>
      </c>
      <c r="BC135" s="11">
        <v>0</v>
      </c>
      <c r="BD135" s="11">
        <v>0</v>
      </c>
      <c r="BE135" s="11">
        <v>0</v>
      </c>
      <c r="BF135" s="11">
        <v>0</v>
      </c>
      <c r="BG135" s="11">
        <v>0</v>
      </c>
      <c r="BH135" s="11">
        <v>0</v>
      </c>
      <c r="BI135" s="11">
        <v>0</v>
      </c>
      <c r="BJ135" s="11">
        <v>0</v>
      </c>
      <c r="BK135" s="11">
        <v>0</v>
      </c>
      <c r="BL135" s="11">
        <v>0</v>
      </c>
      <c r="BM135" s="11">
        <v>0</v>
      </c>
      <c r="BN135" s="11">
        <v>0</v>
      </c>
      <c r="BO135" s="11">
        <v>0</v>
      </c>
      <c r="BP135" s="11">
        <v>0</v>
      </c>
      <c r="BQ135" s="11">
        <v>0</v>
      </c>
      <c r="BR135" s="11">
        <v>0</v>
      </c>
      <c r="BS135" s="11">
        <v>0</v>
      </c>
      <c r="BT135" s="11">
        <v>0</v>
      </c>
      <c r="BU135" s="11">
        <v>0</v>
      </c>
      <c r="BV135" s="11">
        <v>0</v>
      </c>
      <c r="BW135" s="11">
        <v>0</v>
      </c>
      <c r="BX135" s="11">
        <v>0</v>
      </c>
      <c r="BY135" s="11">
        <v>0</v>
      </c>
      <c r="BZ135" s="11">
        <v>0</v>
      </c>
      <c r="CA135" s="11">
        <v>0</v>
      </c>
      <c r="CB135" s="11">
        <v>0</v>
      </c>
      <c r="CC135" s="11">
        <v>0</v>
      </c>
      <c r="CD135" s="11">
        <v>0</v>
      </c>
      <c r="CE135" s="11">
        <v>0</v>
      </c>
      <c r="CF135" s="11">
        <v>0</v>
      </c>
      <c r="CG135" s="11">
        <v>0</v>
      </c>
      <c r="CH135" s="11">
        <v>0</v>
      </c>
      <c r="CI135" s="11">
        <v>0</v>
      </c>
      <c r="CJ135" s="11">
        <v>0</v>
      </c>
      <c r="CK135" s="11">
        <v>0</v>
      </c>
      <c r="CL135" s="11">
        <v>0</v>
      </c>
      <c r="CM135" s="11">
        <v>0</v>
      </c>
      <c r="CN135" s="11">
        <v>0</v>
      </c>
      <c r="CO135" s="11">
        <v>0</v>
      </c>
      <c r="CP135" s="11">
        <v>0</v>
      </c>
      <c r="CQ135" s="11">
        <v>0</v>
      </c>
      <c r="CR135" s="11">
        <v>0</v>
      </c>
      <c r="CS135" s="11">
        <v>0</v>
      </c>
      <c r="CT135" s="11">
        <v>0</v>
      </c>
      <c r="CU135" s="11">
        <v>0</v>
      </c>
      <c r="CV135" s="11">
        <v>0</v>
      </c>
      <c r="CW135" s="11">
        <v>0</v>
      </c>
      <c r="CX135" s="11">
        <v>0</v>
      </c>
      <c r="CY135" s="11">
        <v>0</v>
      </c>
      <c r="CZ135" s="11">
        <v>0</v>
      </c>
      <c r="DA135" s="11">
        <v>0</v>
      </c>
      <c r="DB135" s="11">
        <v>0</v>
      </c>
      <c r="DC135" s="11">
        <v>0</v>
      </c>
      <c r="DD135" s="11">
        <v>0</v>
      </c>
      <c r="DE135" s="11">
        <v>0</v>
      </c>
      <c r="DF135" s="11">
        <v>0</v>
      </c>
      <c r="DG135" s="11">
        <v>0</v>
      </c>
      <c r="DH135" s="11">
        <v>0</v>
      </c>
      <c r="DI135" s="11">
        <v>0</v>
      </c>
      <c r="DJ135" s="11">
        <v>0</v>
      </c>
      <c r="DK135" s="11">
        <v>0</v>
      </c>
      <c r="DL135" s="11">
        <v>0</v>
      </c>
      <c r="DM135" s="11">
        <v>0</v>
      </c>
      <c r="DN135" s="11">
        <v>0</v>
      </c>
      <c r="DO135" s="11">
        <v>0</v>
      </c>
      <c r="DP135" s="11">
        <v>0</v>
      </c>
      <c r="DQ135" s="11">
        <v>0</v>
      </c>
      <c r="DR135" s="11">
        <v>0</v>
      </c>
      <c r="DS135" s="11">
        <v>0</v>
      </c>
      <c r="DT135" s="11">
        <v>0</v>
      </c>
      <c r="DU135" s="11">
        <v>0</v>
      </c>
      <c r="DV135" s="11">
        <v>0</v>
      </c>
      <c r="DW135" s="11">
        <v>0</v>
      </c>
      <c r="DX135" s="11">
        <v>0</v>
      </c>
      <c r="DY135" s="11">
        <v>0</v>
      </c>
      <c r="DZ135" s="11">
        <v>0</v>
      </c>
      <c r="EA135" s="11">
        <v>0</v>
      </c>
      <c r="EB135" s="11">
        <v>0</v>
      </c>
      <c r="EC135" s="11">
        <v>0</v>
      </c>
      <c r="ED135" s="11">
        <v>0</v>
      </c>
      <c r="EE135" s="11">
        <v>0</v>
      </c>
      <c r="EF135" s="11">
        <v>0</v>
      </c>
      <c r="EG135" s="11">
        <v>0</v>
      </c>
      <c r="EH135" s="11">
        <v>0</v>
      </c>
      <c r="EI135" s="11">
        <v>0</v>
      </c>
      <c r="EJ135" s="11">
        <v>0</v>
      </c>
      <c r="EK135" s="11">
        <v>0</v>
      </c>
      <c r="EL135" s="11">
        <v>0</v>
      </c>
      <c r="EM135" s="11">
        <v>0</v>
      </c>
      <c r="EN135" s="11">
        <v>0</v>
      </c>
      <c r="EO135" s="11">
        <v>0</v>
      </c>
      <c r="EP135" s="11">
        <v>0</v>
      </c>
      <c r="EQ135" s="11">
        <v>0</v>
      </c>
      <c r="ER135" s="11">
        <v>0</v>
      </c>
      <c r="ES135" s="11">
        <v>0</v>
      </c>
      <c r="ET135" s="11">
        <v>0</v>
      </c>
      <c r="EU135" s="11">
        <v>0</v>
      </c>
      <c r="EV135" s="11">
        <v>0</v>
      </c>
      <c r="EW135" s="11">
        <v>0</v>
      </c>
      <c r="EX135" s="11">
        <v>0</v>
      </c>
      <c r="EY135" s="11">
        <v>0</v>
      </c>
      <c r="EZ135" s="11">
        <v>0</v>
      </c>
      <c r="FA135" s="11">
        <v>0</v>
      </c>
      <c r="FB135" s="11">
        <v>0</v>
      </c>
      <c r="FC135" s="11">
        <v>0</v>
      </c>
      <c r="FD135" s="11">
        <v>0</v>
      </c>
      <c r="FE135" s="11">
        <v>0</v>
      </c>
      <c r="FF135" s="11">
        <v>0</v>
      </c>
      <c r="FG135" s="11">
        <v>0</v>
      </c>
      <c r="FH135" s="11">
        <v>0</v>
      </c>
      <c r="FI135" s="11">
        <v>0</v>
      </c>
      <c r="FJ135" s="11">
        <v>0</v>
      </c>
      <c r="FK135" s="11">
        <v>0</v>
      </c>
      <c r="FL135" s="11">
        <v>0</v>
      </c>
      <c r="FM135" s="11">
        <v>0</v>
      </c>
      <c r="FN135" s="11">
        <v>0</v>
      </c>
      <c r="FO135" s="11">
        <v>0</v>
      </c>
      <c r="FP135" s="11">
        <v>0</v>
      </c>
      <c r="FQ135" s="11">
        <v>0</v>
      </c>
      <c r="FR135" s="11">
        <v>0</v>
      </c>
      <c r="FS135" s="11">
        <v>0</v>
      </c>
      <c r="FT135" s="11">
        <v>0</v>
      </c>
      <c r="FU135" s="11">
        <v>0</v>
      </c>
      <c r="FV135" s="11">
        <v>0</v>
      </c>
      <c r="FW135" s="11">
        <v>0</v>
      </c>
      <c r="FX135" s="11">
        <v>0</v>
      </c>
      <c r="FY135" s="11">
        <v>0</v>
      </c>
      <c r="FZ135" s="11">
        <v>0</v>
      </c>
      <c r="GA135" s="11">
        <v>0</v>
      </c>
      <c r="GB135" s="11">
        <v>0</v>
      </c>
      <c r="GC135" s="11">
        <v>0</v>
      </c>
      <c r="GD135" s="11">
        <v>0</v>
      </c>
      <c r="GE135" s="11">
        <v>0</v>
      </c>
      <c r="GF135" s="11">
        <v>0</v>
      </c>
      <c r="GG135" s="11">
        <v>0</v>
      </c>
      <c r="GH135" s="11">
        <v>0</v>
      </c>
      <c r="GI135" s="11">
        <v>0</v>
      </c>
      <c r="GJ135" s="11">
        <v>0</v>
      </c>
      <c r="GK135" s="11">
        <v>0</v>
      </c>
      <c r="GL135" s="11">
        <v>0</v>
      </c>
      <c r="GM135" s="11">
        <v>0</v>
      </c>
      <c r="GN135" s="11">
        <v>0</v>
      </c>
      <c r="GO135" s="11">
        <v>0</v>
      </c>
      <c r="GP135" s="11">
        <v>0</v>
      </c>
      <c r="GQ135" s="11">
        <v>0</v>
      </c>
      <c r="GR135" s="11">
        <v>0</v>
      </c>
      <c r="GS135" s="11">
        <v>0</v>
      </c>
      <c r="GT135" s="11">
        <v>0</v>
      </c>
      <c r="GU135" s="11">
        <v>0</v>
      </c>
      <c r="GV135" s="11">
        <v>0</v>
      </c>
      <c r="GW135" s="11">
        <v>0</v>
      </c>
      <c r="GX135" s="11">
        <v>0</v>
      </c>
      <c r="GY135" s="11">
        <v>0</v>
      </c>
      <c r="GZ135" s="11">
        <v>0</v>
      </c>
      <c r="HA135" s="11">
        <v>0</v>
      </c>
      <c r="HB135" s="11">
        <v>0</v>
      </c>
      <c r="HC135" s="11">
        <v>0</v>
      </c>
      <c r="HD135" s="11">
        <v>0</v>
      </c>
      <c r="HE135" s="11">
        <v>0</v>
      </c>
      <c r="HF135" s="11">
        <v>0</v>
      </c>
      <c r="HG135" s="11">
        <v>0</v>
      </c>
      <c r="HH135" s="11">
        <v>0</v>
      </c>
      <c r="HI135" s="11">
        <v>0</v>
      </c>
      <c r="HJ135" s="11">
        <v>0</v>
      </c>
      <c r="HK135" s="11">
        <v>0</v>
      </c>
      <c r="HL135" s="11">
        <v>0</v>
      </c>
      <c r="HM135" s="11">
        <v>0</v>
      </c>
      <c r="HN135" s="11">
        <v>0</v>
      </c>
      <c r="HO135" s="11">
        <v>0</v>
      </c>
      <c r="HP135" s="11">
        <v>0</v>
      </c>
      <c r="HQ135" s="11">
        <v>0</v>
      </c>
      <c r="HR135" s="11">
        <v>0</v>
      </c>
      <c r="HS135" s="11">
        <v>0</v>
      </c>
      <c r="HT135" s="11">
        <v>0</v>
      </c>
      <c r="HU135" s="11">
        <v>0</v>
      </c>
      <c r="HV135" s="11">
        <v>0</v>
      </c>
      <c r="HW135" s="11">
        <v>0</v>
      </c>
      <c r="HX135" s="11">
        <v>0</v>
      </c>
      <c r="HY135" s="11">
        <v>0</v>
      </c>
      <c r="HZ135" s="11">
        <v>0</v>
      </c>
      <c r="IA135" s="11">
        <v>0</v>
      </c>
      <c r="IB135" s="11">
        <v>0</v>
      </c>
      <c r="IC135" s="11">
        <v>0</v>
      </c>
      <c r="ID135" s="11">
        <v>0</v>
      </c>
      <c r="IE135" s="11">
        <v>0</v>
      </c>
      <c r="IF135" s="11">
        <v>0</v>
      </c>
      <c r="IG135" s="115">
        <v>0</v>
      </c>
      <c r="IH135" s="115">
        <v>0</v>
      </c>
      <c r="II135" s="62">
        <v>0</v>
      </c>
      <c r="IJ135" s="62">
        <v>0</v>
      </c>
      <c r="IK135" s="62">
        <v>0</v>
      </c>
      <c r="IL135" s="62">
        <v>0</v>
      </c>
      <c r="IM135" s="62">
        <v>0</v>
      </c>
      <c r="IN135" s="62">
        <v>0</v>
      </c>
      <c r="IO135" s="62">
        <v>0</v>
      </c>
      <c r="IP135" s="62">
        <v>0</v>
      </c>
      <c r="IQ135" s="62">
        <v>0</v>
      </c>
      <c r="IR135" s="353">
        <v>0</v>
      </c>
      <c r="IS135" s="62">
        <v>0</v>
      </c>
      <c r="IT135" s="62">
        <v>0</v>
      </c>
      <c r="IU135" s="62">
        <v>0</v>
      </c>
      <c r="IV135" s="62">
        <v>0</v>
      </c>
      <c r="IW135" s="62">
        <v>0</v>
      </c>
      <c r="IX135" s="62">
        <v>0</v>
      </c>
      <c r="IY135" s="62">
        <v>0</v>
      </c>
      <c r="IZ135" s="62">
        <v>0</v>
      </c>
      <c r="JA135" s="62">
        <v>0</v>
      </c>
      <c r="JB135" s="62">
        <v>0</v>
      </c>
      <c r="JC135" s="62">
        <v>0</v>
      </c>
      <c r="JD135" s="62">
        <v>0</v>
      </c>
      <c r="JE135" s="62">
        <v>0</v>
      </c>
      <c r="JF135" s="62">
        <v>0</v>
      </c>
      <c r="JG135" s="62">
        <v>0</v>
      </c>
      <c r="JH135" s="62">
        <v>0</v>
      </c>
      <c r="JI135" s="62">
        <v>0</v>
      </c>
      <c r="JJ135" s="62">
        <v>0</v>
      </c>
      <c r="JK135" s="62">
        <v>0</v>
      </c>
      <c r="JL135" s="62">
        <v>0</v>
      </c>
      <c r="JM135" s="62">
        <v>0</v>
      </c>
      <c r="JN135" s="62">
        <v>0</v>
      </c>
      <c r="JO135" s="62">
        <v>0</v>
      </c>
      <c r="JP135" s="62">
        <v>0</v>
      </c>
      <c r="JQ135" s="62">
        <v>0</v>
      </c>
    </row>
    <row r="136" spans="1:278" s="11" customFormat="1" ht="13.5">
      <c r="A136" s="60"/>
      <c r="IG136" s="115"/>
      <c r="IH136" s="115"/>
      <c r="IR136" s="346"/>
      <c r="JR136" s="62"/>
    </row>
    <row r="137" spans="1:278" s="11" customFormat="1" ht="13.5">
      <c r="A137" s="58" t="s">
        <v>72</v>
      </c>
      <c r="IG137" s="115"/>
      <c r="IH137" s="115"/>
      <c r="IR137" s="346"/>
      <c r="JR137" s="62"/>
    </row>
    <row r="138" spans="1:278">
      <c r="A138" s="64" t="s">
        <v>74</v>
      </c>
      <c r="B138" s="11">
        <v>0</v>
      </c>
      <c r="C138" s="11">
        <v>0</v>
      </c>
      <c r="D138" s="11">
        <v>0</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s="11">
        <v>0</v>
      </c>
      <c r="BY138" s="11">
        <v>0</v>
      </c>
      <c r="BZ138" s="11">
        <v>0</v>
      </c>
      <c r="CA138" s="11">
        <v>0</v>
      </c>
      <c r="CB138" s="11">
        <v>0</v>
      </c>
      <c r="CC138" s="11">
        <v>0</v>
      </c>
      <c r="CD138" s="11">
        <v>0</v>
      </c>
      <c r="CE138" s="11">
        <v>0</v>
      </c>
      <c r="CF138" s="11">
        <v>0</v>
      </c>
      <c r="CG138" s="11">
        <v>0</v>
      </c>
      <c r="CH138" s="11">
        <v>0</v>
      </c>
      <c r="CI138" s="11">
        <v>0</v>
      </c>
      <c r="CJ138" s="11">
        <v>0</v>
      </c>
      <c r="CK138" s="11">
        <v>0</v>
      </c>
      <c r="CL138" s="11">
        <v>0</v>
      </c>
      <c r="CM138" s="11">
        <v>0</v>
      </c>
      <c r="CN138" s="11">
        <v>0</v>
      </c>
      <c r="CO138" s="11">
        <v>0</v>
      </c>
      <c r="CP138" s="11">
        <v>0</v>
      </c>
      <c r="CQ138" s="11">
        <v>0</v>
      </c>
      <c r="CR138" s="11">
        <v>0</v>
      </c>
      <c r="CS138" s="11">
        <v>0</v>
      </c>
      <c r="CT138" s="11">
        <v>0</v>
      </c>
      <c r="CU138" s="11">
        <v>0</v>
      </c>
      <c r="CV138" s="11">
        <v>0</v>
      </c>
      <c r="CW138" s="11">
        <v>0</v>
      </c>
      <c r="CX138" s="11">
        <v>0</v>
      </c>
      <c r="CY138" s="11">
        <v>0</v>
      </c>
      <c r="CZ138" s="11">
        <v>0</v>
      </c>
      <c r="DA138" s="11">
        <v>0</v>
      </c>
      <c r="DB138" s="11">
        <v>0</v>
      </c>
      <c r="DC138" s="11">
        <v>0</v>
      </c>
      <c r="DD138" s="11">
        <v>0</v>
      </c>
      <c r="DE138" s="11">
        <v>0</v>
      </c>
      <c r="DF138" s="11">
        <v>0</v>
      </c>
      <c r="DG138" s="11">
        <v>0</v>
      </c>
      <c r="DH138" s="11">
        <v>0</v>
      </c>
      <c r="DI138" s="11">
        <v>0</v>
      </c>
      <c r="DJ138" s="11">
        <v>0</v>
      </c>
      <c r="DK138" s="11">
        <v>0</v>
      </c>
      <c r="DL138" s="11">
        <v>0</v>
      </c>
      <c r="DM138" s="11">
        <v>0</v>
      </c>
      <c r="DN138" s="11">
        <v>0</v>
      </c>
      <c r="DO138" s="11">
        <v>0</v>
      </c>
      <c r="DP138" s="11">
        <v>0</v>
      </c>
      <c r="DQ138" s="11">
        <v>0</v>
      </c>
      <c r="DR138" s="11">
        <v>0</v>
      </c>
      <c r="DS138" s="11">
        <v>0</v>
      </c>
      <c r="DT138" s="11">
        <v>0</v>
      </c>
      <c r="DU138" s="11">
        <v>0</v>
      </c>
      <c r="DV138" s="11">
        <v>0</v>
      </c>
      <c r="DW138" s="11">
        <v>0</v>
      </c>
      <c r="DX138" s="11">
        <v>0</v>
      </c>
      <c r="DY138" s="11">
        <v>0</v>
      </c>
      <c r="DZ138" s="11">
        <v>0</v>
      </c>
      <c r="EA138" s="11">
        <v>0</v>
      </c>
      <c r="EB138" s="11">
        <v>0</v>
      </c>
      <c r="EC138" s="11">
        <v>0</v>
      </c>
      <c r="ED138" s="11">
        <v>0</v>
      </c>
      <c r="EE138" s="11">
        <v>0</v>
      </c>
      <c r="EF138" s="11">
        <v>0</v>
      </c>
      <c r="EG138" s="11">
        <v>0</v>
      </c>
      <c r="EH138" s="11">
        <v>0</v>
      </c>
      <c r="EI138" s="11">
        <v>0</v>
      </c>
      <c r="EJ138" s="11">
        <v>0</v>
      </c>
      <c r="EK138" s="11">
        <v>0</v>
      </c>
      <c r="EL138" s="11">
        <v>0</v>
      </c>
      <c r="EM138" s="11">
        <v>0</v>
      </c>
      <c r="EN138" s="11">
        <v>0</v>
      </c>
      <c r="EO138" s="11">
        <v>0</v>
      </c>
      <c r="EP138" s="11">
        <v>0</v>
      </c>
      <c r="EQ138" s="11">
        <v>0</v>
      </c>
      <c r="ER138" s="11">
        <v>0</v>
      </c>
      <c r="ES138" s="11">
        <v>0</v>
      </c>
      <c r="ET138" s="11">
        <v>0</v>
      </c>
      <c r="EU138" s="11">
        <v>0</v>
      </c>
      <c r="EV138" s="11">
        <v>0</v>
      </c>
      <c r="EW138" s="11">
        <v>0</v>
      </c>
      <c r="EX138" s="11">
        <v>0</v>
      </c>
      <c r="EY138" s="11">
        <v>0</v>
      </c>
      <c r="EZ138" s="11">
        <v>0</v>
      </c>
      <c r="FA138" s="11">
        <v>0</v>
      </c>
      <c r="FB138" s="11">
        <v>0</v>
      </c>
      <c r="FC138" s="11">
        <v>0</v>
      </c>
      <c r="FD138" s="11">
        <v>0</v>
      </c>
      <c r="FE138" s="11">
        <v>0</v>
      </c>
      <c r="FF138" s="11">
        <v>0</v>
      </c>
      <c r="FG138" s="11">
        <v>0</v>
      </c>
      <c r="FH138" s="11">
        <v>0</v>
      </c>
      <c r="FI138" s="11">
        <v>0</v>
      </c>
      <c r="FJ138" s="11">
        <v>0</v>
      </c>
      <c r="FK138" s="11">
        <v>0</v>
      </c>
      <c r="FL138" s="11">
        <v>0</v>
      </c>
      <c r="FM138" s="11">
        <v>0</v>
      </c>
      <c r="FN138" s="11">
        <v>0</v>
      </c>
      <c r="FO138" s="11">
        <v>0</v>
      </c>
      <c r="FP138" s="11">
        <v>0</v>
      </c>
      <c r="FQ138" s="11">
        <v>0</v>
      </c>
      <c r="FR138" s="11">
        <v>0</v>
      </c>
      <c r="FS138" s="11">
        <v>0</v>
      </c>
      <c r="FT138" s="11">
        <v>0</v>
      </c>
      <c r="FU138" s="11">
        <v>0</v>
      </c>
      <c r="FV138" s="11">
        <v>0</v>
      </c>
      <c r="FW138" s="11">
        <v>0</v>
      </c>
      <c r="FX138" s="11">
        <v>0</v>
      </c>
      <c r="FY138" s="11">
        <v>0</v>
      </c>
      <c r="FZ138" s="11">
        <v>0</v>
      </c>
      <c r="GA138" s="11">
        <v>0</v>
      </c>
      <c r="GB138" s="11">
        <v>0</v>
      </c>
      <c r="GC138" s="11">
        <v>0</v>
      </c>
      <c r="GD138" s="11">
        <v>0</v>
      </c>
      <c r="GE138" s="11">
        <v>0</v>
      </c>
      <c r="GF138" s="11">
        <v>0</v>
      </c>
      <c r="GG138" s="11">
        <v>0</v>
      </c>
      <c r="GH138" s="11">
        <v>0</v>
      </c>
      <c r="GI138" s="11">
        <v>0</v>
      </c>
      <c r="GJ138" s="11">
        <v>0</v>
      </c>
      <c r="GK138" s="11">
        <v>0</v>
      </c>
      <c r="GL138" s="11">
        <v>0</v>
      </c>
      <c r="GM138" s="11">
        <v>0</v>
      </c>
      <c r="GN138" s="11">
        <v>0</v>
      </c>
      <c r="GO138" s="11">
        <v>0</v>
      </c>
      <c r="GP138" s="11">
        <v>0</v>
      </c>
      <c r="GQ138" s="11">
        <v>0</v>
      </c>
      <c r="GR138" s="11">
        <v>0</v>
      </c>
      <c r="GS138" s="11">
        <v>0</v>
      </c>
      <c r="GT138" s="11">
        <v>0</v>
      </c>
      <c r="GU138" s="11">
        <v>0</v>
      </c>
      <c r="GV138" s="11">
        <v>0</v>
      </c>
      <c r="GW138" s="11">
        <v>0</v>
      </c>
      <c r="GX138" s="11">
        <v>0</v>
      </c>
      <c r="GY138" s="11">
        <v>0</v>
      </c>
      <c r="GZ138" s="11">
        <v>0</v>
      </c>
      <c r="HA138" s="11">
        <v>0</v>
      </c>
      <c r="HB138" s="11">
        <v>0</v>
      </c>
      <c r="HC138" s="11">
        <v>0</v>
      </c>
      <c r="HD138" s="11">
        <v>0</v>
      </c>
      <c r="HE138" s="11">
        <v>0</v>
      </c>
      <c r="HF138" s="11">
        <v>0</v>
      </c>
      <c r="HG138" s="11">
        <v>0</v>
      </c>
      <c r="HH138" s="11">
        <v>0</v>
      </c>
      <c r="HI138" s="11">
        <v>0</v>
      </c>
      <c r="HJ138" s="11">
        <v>0</v>
      </c>
      <c r="HK138" s="11">
        <v>0</v>
      </c>
      <c r="HL138" s="11">
        <v>0</v>
      </c>
      <c r="HM138" s="11">
        <v>0</v>
      </c>
      <c r="HN138" s="11">
        <v>0</v>
      </c>
      <c r="HO138" s="11">
        <v>0</v>
      </c>
      <c r="HP138" s="11">
        <v>0</v>
      </c>
      <c r="HQ138" s="11">
        <v>0</v>
      </c>
      <c r="HR138" s="11">
        <v>0</v>
      </c>
      <c r="HS138" s="11">
        <v>0</v>
      </c>
      <c r="HT138" s="11">
        <v>0</v>
      </c>
      <c r="HU138" s="11">
        <v>0</v>
      </c>
      <c r="HV138" s="11">
        <v>0</v>
      </c>
      <c r="HW138" s="11">
        <v>0</v>
      </c>
      <c r="HX138" s="11">
        <v>0</v>
      </c>
      <c r="HY138" s="11">
        <v>0</v>
      </c>
      <c r="HZ138" s="11">
        <v>0</v>
      </c>
      <c r="IA138" s="11">
        <v>0</v>
      </c>
      <c r="IB138" s="11">
        <v>0</v>
      </c>
      <c r="IC138" s="11">
        <v>0</v>
      </c>
      <c r="ID138" s="11">
        <v>0</v>
      </c>
      <c r="IE138" s="11">
        <v>0</v>
      </c>
      <c r="IF138" s="11">
        <v>0</v>
      </c>
      <c r="IG138" s="115">
        <v>0</v>
      </c>
      <c r="IH138" s="115">
        <v>0</v>
      </c>
      <c r="II138" s="62">
        <v>0</v>
      </c>
      <c r="IJ138" s="142">
        <v>0</v>
      </c>
      <c r="IK138" s="62">
        <v>0</v>
      </c>
      <c r="IL138" s="62">
        <v>0</v>
      </c>
      <c r="IM138" s="62">
        <v>0</v>
      </c>
      <c r="IN138" s="62">
        <v>0</v>
      </c>
      <c r="IO138" s="62">
        <v>0</v>
      </c>
      <c r="IP138" s="62">
        <v>0</v>
      </c>
      <c r="IQ138" s="62">
        <v>0</v>
      </c>
      <c r="IR138" s="353">
        <v>0</v>
      </c>
      <c r="IS138" s="62">
        <v>0</v>
      </c>
      <c r="IT138" s="62">
        <v>0</v>
      </c>
      <c r="IU138" s="62">
        <v>0</v>
      </c>
      <c r="IV138" s="62">
        <v>0</v>
      </c>
      <c r="IW138" s="62">
        <v>0</v>
      </c>
      <c r="IX138" s="62">
        <v>0</v>
      </c>
      <c r="IY138" s="62">
        <v>0</v>
      </c>
      <c r="IZ138" s="62">
        <v>0</v>
      </c>
      <c r="JA138" s="62">
        <v>0</v>
      </c>
      <c r="JB138" s="62">
        <v>0</v>
      </c>
      <c r="JC138" s="62">
        <v>0</v>
      </c>
      <c r="JD138" s="62">
        <v>0</v>
      </c>
      <c r="JE138" s="62">
        <v>0</v>
      </c>
      <c r="JF138" s="62">
        <v>0</v>
      </c>
      <c r="JG138" s="62">
        <v>0</v>
      </c>
      <c r="JH138" s="62">
        <v>0</v>
      </c>
      <c r="JI138" s="62">
        <v>0</v>
      </c>
      <c r="JJ138" s="62">
        <v>0</v>
      </c>
      <c r="JK138" s="62">
        <v>0</v>
      </c>
      <c r="JL138" s="62">
        <v>0</v>
      </c>
      <c r="JM138" s="62">
        <v>0</v>
      </c>
      <c r="JN138" s="62">
        <v>0</v>
      </c>
      <c r="JO138" s="62">
        <v>0</v>
      </c>
      <c r="JP138" s="62">
        <v>0</v>
      </c>
      <c r="JQ138" s="62">
        <v>0</v>
      </c>
      <c r="JR138" s="61">
        <f>SUM(JQ138:JQ141)/4</f>
        <v>0.125</v>
      </c>
    </row>
    <row r="139" spans="1:278" s="62" customFormat="1" ht="13.5">
      <c r="A139" s="64" t="s">
        <v>76</v>
      </c>
      <c r="B139" s="11">
        <v>0</v>
      </c>
      <c r="C139" s="11">
        <v>0</v>
      </c>
      <c r="D139" s="11">
        <v>0</v>
      </c>
      <c r="E139" s="11">
        <v>0</v>
      </c>
      <c r="F139" s="11">
        <v>0</v>
      </c>
      <c r="G139" s="11">
        <v>0</v>
      </c>
      <c r="H139" s="11">
        <v>0</v>
      </c>
      <c r="I139" s="11">
        <v>0</v>
      </c>
      <c r="J139" s="11">
        <v>0</v>
      </c>
      <c r="K139" s="11">
        <v>0</v>
      </c>
      <c r="L139" s="11">
        <v>0</v>
      </c>
      <c r="M139" s="11">
        <v>0</v>
      </c>
      <c r="N139" s="11">
        <v>0</v>
      </c>
      <c r="O139" s="11">
        <v>0</v>
      </c>
      <c r="P139" s="11">
        <v>0</v>
      </c>
      <c r="Q139" s="11">
        <v>0</v>
      </c>
      <c r="R139" s="11">
        <v>0</v>
      </c>
      <c r="S139" s="11">
        <v>0</v>
      </c>
      <c r="T139" s="11">
        <v>0</v>
      </c>
      <c r="U139" s="11">
        <v>0</v>
      </c>
      <c r="V139" s="11">
        <v>0</v>
      </c>
      <c r="W139" s="11">
        <v>0</v>
      </c>
      <c r="X139" s="11">
        <v>0</v>
      </c>
      <c r="Y139" s="11">
        <v>0</v>
      </c>
      <c r="Z139" s="11">
        <v>0</v>
      </c>
      <c r="AA139" s="11">
        <v>0</v>
      </c>
      <c r="AB139" s="11">
        <v>0</v>
      </c>
      <c r="AC139" s="11">
        <v>0</v>
      </c>
      <c r="AD139" s="11">
        <v>0</v>
      </c>
      <c r="AE139" s="11">
        <v>0</v>
      </c>
      <c r="AF139" s="11">
        <v>0</v>
      </c>
      <c r="AG139" s="11">
        <v>0</v>
      </c>
      <c r="AH139" s="11">
        <v>0</v>
      </c>
      <c r="AI139" s="11">
        <v>0</v>
      </c>
      <c r="AJ139" s="11">
        <v>0</v>
      </c>
      <c r="AK139" s="11">
        <v>0</v>
      </c>
      <c r="AL139" s="11">
        <v>0</v>
      </c>
      <c r="AM139" s="11">
        <v>0</v>
      </c>
      <c r="AN139" s="11">
        <v>0</v>
      </c>
      <c r="AO139" s="11">
        <v>0</v>
      </c>
      <c r="AP139" s="11">
        <v>0</v>
      </c>
      <c r="AQ139" s="11">
        <v>0</v>
      </c>
      <c r="AR139" s="11">
        <v>0</v>
      </c>
      <c r="AS139" s="11">
        <v>0</v>
      </c>
      <c r="AT139" s="11">
        <v>0</v>
      </c>
      <c r="AU139" s="11">
        <v>0</v>
      </c>
      <c r="AV139" s="11">
        <v>0</v>
      </c>
      <c r="AW139" s="11">
        <v>0</v>
      </c>
      <c r="AX139" s="11">
        <v>0</v>
      </c>
      <c r="AY139" s="11">
        <v>0</v>
      </c>
      <c r="AZ139" s="11">
        <v>0</v>
      </c>
      <c r="BA139" s="11">
        <v>0</v>
      </c>
      <c r="BB139" s="11">
        <v>0</v>
      </c>
      <c r="BC139" s="11">
        <v>0</v>
      </c>
      <c r="BD139" s="11">
        <v>0</v>
      </c>
      <c r="BE139" s="11">
        <v>0</v>
      </c>
      <c r="BF139" s="11">
        <v>0</v>
      </c>
      <c r="BG139" s="11">
        <v>0</v>
      </c>
      <c r="BH139" s="11">
        <v>0</v>
      </c>
      <c r="BI139" s="11">
        <v>0</v>
      </c>
      <c r="BJ139" s="11">
        <v>0</v>
      </c>
      <c r="BK139" s="11">
        <v>0</v>
      </c>
      <c r="BL139" s="11">
        <v>0</v>
      </c>
      <c r="BM139" s="11">
        <v>0</v>
      </c>
      <c r="BN139" s="11">
        <v>0</v>
      </c>
      <c r="BO139" s="11">
        <v>0</v>
      </c>
      <c r="BP139" s="11">
        <v>0</v>
      </c>
      <c r="BQ139" s="11">
        <v>0</v>
      </c>
      <c r="BR139" s="11">
        <v>0</v>
      </c>
      <c r="BS139" s="11">
        <v>0</v>
      </c>
      <c r="BT139" s="11">
        <v>0</v>
      </c>
      <c r="BU139" s="11">
        <v>0</v>
      </c>
      <c r="BV139" s="11">
        <v>0</v>
      </c>
      <c r="BW139" s="11">
        <v>0</v>
      </c>
      <c r="BX139" s="11">
        <v>0</v>
      </c>
      <c r="BY139" s="11">
        <v>0</v>
      </c>
      <c r="BZ139" s="11">
        <v>0</v>
      </c>
      <c r="CA139" s="11">
        <v>0</v>
      </c>
      <c r="CB139" s="11">
        <v>0</v>
      </c>
      <c r="CC139" s="11">
        <v>0</v>
      </c>
      <c r="CD139" s="11">
        <v>0</v>
      </c>
      <c r="CE139" s="11">
        <v>0</v>
      </c>
      <c r="CF139" s="11">
        <v>0</v>
      </c>
      <c r="CG139" s="11">
        <v>0</v>
      </c>
      <c r="CH139" s="11">
        <v>0</v>
      </c>
      <c r="CI139" s="11">
        <v>0</v>
      </c>
      <c r="CJ139" s="11">
        <v>0</v>
      </c>
      <c r="CK139" s="11">
        <v>0</v>
      </c>
      <c r="CL139" s="11">
        <v>0</v>
      </c>
      <c r="CM139" s="11">
        <v>0</v>
      </c>
      <c r="CN139" s="11">
        <v>0</v>
      </c>
      <c r="CO139" s="11">
        <v>0</v>
      </c>
      <c r="CP139" s="11">
        <v>0</v>
      </c>
      <c r="CQ139" s="11">
        <v>0</v>
      </c>
      <c r="CR139" s="11">
        <v>0</v>
      </c>
      <c r="CS139" s="11">
        <v>0</v>
      </c>
      <c r="CT139" s="11">
        <v>0</v>
      </c>
      <c r="CU139" s="11">
        <v>0</v>
      </c>
      <c r="CV139" s="11">
        <v>0</v>
      </c>
      <c r="CW139" s="11">
        <v>0</v>
      </c>
      <c r="CX139" s="11">
        <v>0</v>
      </c>
      <c r="CY139" s="11">
        <v>0</v>
      </c>
      <c r="CZ139" s="11">
        <v>0</v>
      </c>
      <c r="DA139" s="11">
        <v>0</v>
      </c>
      <c r="DB139" s="11">
        <v>0</v>
      </c>
      <c r="DC139" s="11">
        <v>0</v>
      </c>
      <c r="DD139" s="11">
        <v>0</v>
      </c>
      <c r="DE139" s="11">
        <v>0</v>
      </c>
      <c r="DF139" s="11">
        <v>0</v>
      </c>
      <c r="DG139" s="11">
        <v>0</v>
      </c>
      <c r="DH139" s="11">
        <v>0</v>
      </c>
      <c r="DI139" s="11">
        <v>0</v>
      </c>
      <c r="DJ139" s="11">
        <v>0</v>
      </c>
      <c r="DK139" s="11">
        <v>0</v>
      </c>
      <c r="DL139" s="11">
        <v>0</v>
      </c>
      <c r="DM139" s="11">
        <v>0</v>
      </c>
      <c r="DN139" s="11">
        <v>0</v>
      </c>
      <c r="DO139" s="11">
        <v>0</v>
      </c>
      <c r="DP139" s="11">
        <v>0</v>
      </c>
      <c r="DQ139" s="11">
        <v>0</v>
      </c>
      <c r="DR139" s="11">
        <v>0</v>
      </c>
      <c r="DS139" s="11">
        <v>0</v>
      </c>
      <c r="DT139" s="11">
        <v>0</v>
      </c>
      <c r="DU139" s="11">
        <v>0</v>
      </c>
      <c r="DV139" s="11">
        <v>0</v>
      </c>
      <c r="DW139" s="11">
        <v>0</v>
      </c>
      <c r="DX139" s="11">
        <v>0</v>
      </c>
      <c r="DY139" s="11">
        <v>0</v>
      </c>
      <c r="DZ139" s="11">
        <v>0</v>
      </c>
      <c r="EA139" s="11">
        <v>0</v>
      </c>
      <c r="EB139" s="11">
        <v>0</v>
      </c>
      <c r="EC139" s="11">
        <v>0</v>
      </c>
      <c r="ED139" s="11">
        <v>0</v>
      </c>
      <c r="EE139" s="11">
        <v>0</v>
      </c>
      <c r="EF139" s="11">
        <v>0</v>
      </c>
      <c r="EG139" s="11">
        <v>0</v>
      </c>
      <c r="EH139" s="11">
        <v>0</v>
      </c>
      <c r="EI139" s="11">
        <v>0</v>
      </c>
      <c r="EJ139" s="11">
        <v>0</v>
      </c>
      <c r="EK139" s="11">
        <v>0</v>
      </c>
      <c r="EL139" s="11">
        <v>0</v>
      </c>
      <c r="EM139" s="11">
        <v>0</v>
      </c>
      <c r="EN139" s="11">
        <v>0</v>
      </c>
      <c r="EO139" s="11">
        <v>0</v>
      </c>
      <c r="EP139" s="11">
        <v>0</v>
      </c>
      <c r="EQ139" s="11">
        <v>0</v>
      </c>
      <c r="ER139" s="11">
        <v>0</v>
      </c>
      <c r="ES139" s="11">
        <v>0</v>
      </c>
      <c r="ET139" s="11">
        <v>0</v>
      </c>
      <c r="EU139" s="11">
        <v>0</v>
      </c>
      <c r="EV139" s="11">
        <v>0</v>
      </c>
      <c r="EW139" s="11">
        <v>0</v>
      </c>
      <c r="EX139" s="11">
        <v>0</v>
      </c>
      <c r="EY139" s="11">
        <v>0</v>
      </c>
      <c r="EZ139" s="11">
        <v>0</v>
      </c>
      <c r="FA139" s="11">
        <v>0</v>
      </c>
      <c r="FB139" s="11">
        <v>0</v>
      </c>
      <c r="FC139" s="11">
        <v>0</v>
      </c>
      <c r="FD139" s="11">
        <v>0</v>
      </c>
      <c r="FE139" s="11">
        <v>0</v>
      </c>
      <c r="FF139" s="11">
        <v>0</v>
      </c>
      <c r="FG139" s="11">
        <v>0</v>
      </c>
      <c r="FH139" s="11">
        <v>0</v>
      </c>
      <c r="FI139" s="11">
        <v>0</v>
      </c>
      <c r="FJ139" s="11">
        <v>0</v>
      </c>
      <c r="FK139" s="11">
        <v>0</v>
      </c>
      <c r="FL139" s="11">
        <v>0</v>
      </c>
      <c r="FM139" s="11">
        <v>0</v>
      </c>
      <c r="FN139" s="11">
        <v>0</v>
      </c>
      <c r="FO139" s="11">
        <v>0</v>
      </c>
      <c r="FP139" s="11">
        <v>0</v>
      </c>
      <c r="FQ139" s="11">
        <v>0</v>
      </c>
      <c r="FR139" s="11">
        <v>0</v>
      </c>
      <c r="FS139" s="11">
        <v>0</v>
      </c>
      <c r="FT139" s="11">
        <v>0</v>
      </c>
      <c r="FU139" s="11">
        <v>0</v>
      </c>
      <c r="FV139" s="11">
        <v>0</v>
      </c>
      <c r="FW139" s="11">
        <v>0</v>
      </c>
      <c r="FX139" s="11">
        <v>0</v>
      </c>
      <c r="FY139" s="11">
        <v>0</v>
      </c>
      <c r="FZ139" s="11">
        <v>0</v>
      </c>
      <c r="GA139" s="11">
        <v>0</v>
      </c>
      <c r="GB139" s="11">
        <v>0</v>
      </c>
      <c r="GC139" s="11">
        <v>0</v>
      </c>
      <c r="GD139" s="11">
        <v>0</v>
      </c>
      <c r="GE139" s="11">
        <v>0</v>
      </c>
      <c r="GF139" s="11">
        <v>0</v>
      </c>
      <c r="GG139" s="11">
        <v>0</v>
      </c>
      <c r="GH139" s="11">
        <v>0</v>
      </c>
      <c r="GI139" s="11">
        <v>0</v>
      </c>
      <c r="GJ139" s="11">
        <v>0</v>
      </c>
      <c r="GK139" s="11">
        <v>0</v>
      </c>
      <c r="GL139" s="11">
        <v>0</v>
      </c>
      <c r="GM139" s="11">
        <v>0</v>
      </c>
      <c r="GN139" s="11">
        <v>0</v>
      </c>
      <c r="GO139" s="11">
        <v>0</v>
      </c>
      <c r="GP139" s="11">
        <v>0</v>
      </c>
      <c r="GQ139" s="11">
        <v>0</v>
      </c>
      <c r="GR139" s="11">
        <v>0</v>
      </c>
      <c r="GS139" s="11">
        <v>0</v>
      </c>
      <c r="GT139" s="11">
        <v>0</v>
      </c>
      <c r="GU139" s="11">
        <v>0</v>
      </c>
      <c r="GV139" s="11">
        <v>0</v>
      </c>
      <c r="GW139" s="11">
        <v>0</v>
      </c>
      <c r="GX139" s="11">
        <v>0</v>
      </c>
      <c r="GY139" s="11">
        <v>0</v>
      </c>
      <c r="GZ139" s="11">
        <v>0</v>
      </c>
      <c r="HA139" s="11">
        <v>0</v>
      </c>
      <c r="HB139" s="11">
        <v>0</v>
      </c>
      <c r="HC139" s="11">
        <v>0</v>
      </c>
      <c r="HD139" s="11">
        <v>0</v>
      </c>
      <c r="HE139" s="11">
        <v>0</v>
      </c>
      <c r="HF139" s="11">
        <v>0</v>
      </c>
      <c r="HG139" s="11">
        <v>0</v>
      </c>
      <c r="HH139" s="11">
        <v>0</v>
      </c>
      <c r="HI139" s="11">
        <v>0</v>
      </c>
      <c r="HJ139" s="11">
        <v>0</v>
      </c>
      <c r="HK139" s="11">
        <v>0</v>
      </c>
      <c r="HL139" s="11">
        <v>0</v>
      </c>
      <c r="HM139" s="11">
        <v>0</v>
      </c>
      <c r="HN139" s="11">
        <v>0</v>
      </c>
      <c r="HO139" s="11">
        <v>0</v>
      </c>
      <c r="HP139" s="11">
        <v>0</v>
      </c>
      <c r="HQ139" s="11">
        <v>0</v>
      </c>
      <c r="HR139" s="11">
        <v>0</v>
      </c>
      <c r="HS139" s="11">
        <v>0</v>
      </c>
      <c r="HT139" s="11">
        <v>0</v>
      </c>
      <c r="HU139" s="11">
        <v>0</v>
      </c>
      <c r="HV139" s="11">
        <v>0</v>
      </c>
      <c r="HW139" s="11">
        <v>0</v>
      </c>
      <c r="HX139" s="11">
        <v>0</v>
      </c>
      <c r="HY139" s="11">
        <v>0</v>
      </c>
      <c r="HZ139" s="11">
        <v>0</v>
      </c>
      <c r="IA139" s="11">
        <v>0</v>
      </c>
      <c r="IB139" s="11">
        <v>0</v>
      </c>
      <c r="IC139" s="11">
        <v>0</v>
      </c>
      <c r="ID139" s="11">
        <v>0</v>
      </c>
      <c r="IE139" s="11">
        <v>0</v>
      </c>
      <c r="IF139" s="11">
        <v>0</v>
      </c>
      <c r="IG139" s="115">
        <v>0</v>
      </c>
      <c r="IH139" s="115">
        <v>0</v>
      </c>
      <c r="II139" s="62">
        <v>0</v>
      </c>
      <c r="IJ139" s="62">
        <v>0</v>
      </c>
      <c r="IK139" s="62">
        <v>0</v>
      </c>
      <c r="IL139" s="62">
        <v>0</v>
      </c>
      <c r="IM139" s="62">
        <v>0</v>
      </c>
      <c r="IN139" s="62">
        <v>0</v>
      </c>
      <c r="IO139" s="62">
        <v>0</v>
      </c>
      <c r="IP139" s="62">
        <v>0</v>
      </c>
      <c r="IQ139" s="62">
        <v>0</v>
      </c>
      <c r="IR139" s="353">
        <v>0</v>
      </c>
      <c r="IS139" s="62">
        <v>0</v>
      </c>
      <c r="IT139" s="62">
        <v>0</v>
      </c>
      <c r="IU139" s="62">
        <v>0</v>
      </c>
      <c r="IV139" s="62">
        <v>0</v>
      </c>
      <c r="IW139" s="62">
        <v>0</v>
      </c>
      <c r="IX139" s="62">
        <v>0</v>
      </c>
      <c r="IY139" s="62">
        <v>0</v>
      </c>
      <c r="IZ139" s="62">
        <v>0</v>
      </c>
      <c r="JA139" s="62">
        <v>0</v>
      </c>
      <c r="JB139" s="62">
        <v>0</v>
      </c>
      <c r="JC139" s="62">
        <v>0</v>
      </c>
      <c r="JD139" s="62">
        <v>0</v>
      </c>
      <c r="JE139" s="62">
        <v>0</v>
      </c>
      <c r="JF139" s="62">
        <v>0</v>
      </c>
      <c r="JG139" s="62">
        <v>0</v>
      </c>
      <c r="JH139" s="62">
        <v>0</v>
      </c>
      <c r="JI139" s="62">
        <v>0</v>
      </c>
      <c r="JJ139" s="62">
        <v>0</v>
      </c>
      <c r="JK139" s="62">
        <v>0</v>
      </c>
      <c r="JL139" s="62">
        <v>0</v>
      </c>
      <c r="JM139" s="62">
        <v>0</v>
      </c>
      <c r="JN139" s="62">
        <v>0</v>
      </c>
      <c r="JO139" s="62">
        <v>0</v>
      </c>
      <c r="JP139" s="62">
        <v>0</v>
      </c>
      <c r="JQ139" s="62">
        <v>0</v>
      </c>
    </row>
    <row r="140" spans="1:278" s="62" customFormat="1" ht="13.5">
      <c r="A140" s="64" t="s">
        <v>78</v>
      </c>
      <c r="B140" s="11">
        <v>0.5</v>
      </c>
      <c r="C140" s="11">
        <v>0.5</v>
      </c>
      <c r="D140" s="11">
        <v>0.5</v>
      </c>
      <c r="E140" s="11">
        <v>0.5</v>
      </c>
      <c r="F140" s="11">
        <v>3.5</v>
      </c>
      <c r="G140" s="11">
        <v>0.5</v>
      </c>
      <c r="H140" s="11">
        <v>0.5</v>
      </c>
      <c r="I140" s="11">
        <v>0.5</v>
      </c>
      <c r="J140" s="11">
        <v>0.5</v>
      </c>
      <c r="K140" s="11">
        <v>0.5</v>
      </c>
      <c r="L140" s="11">
        <v>0.5</v>
      </c>
      <c r="M140" s="11">
        <v>0.5</v>
      </c>
      <c r="N140" s="11">
        <v>0.5</v>
      </c>
      <c r="O140" s="11">
        <v>0.5</v>
      </c>
      <c r="P140" s="11">
        <v>0.5</v>
      </c>
      <c r="Q140" s="11">
        <v>0.5</v>
      </c>
      <c r="R140" s="11">
        <v>0.5</v>
      </c>
      <c r="S140" s="11">
        <v>0.5</v>
      </c>
      <c r="T140" s="11">
        <v>0.5</v>
      </c>
      <c r="U140" s="11">
        <v>0.5</v>
      </c>
      <c r="V140" s="11">
        <v>0.5</v>
      </c>
      <c r="W140" s="11">
        <v>0.5</v>
      </c>
      <c r="X140" s="11">
        <v>0.5</v>
      </c>
      <c r="Y140" s="11">
        <v>0.5</v>
      </c>
      <c r="Z140" s="11">
        <v>0.5</v>
      </c>
      <c r="AA140" s="11">
        <v>0.5</v>
      </c>
      <c r="AB140" s="11">
        <v>0.5</v>
      </c>
      <c r="AC140" s="11">
        <v>0.5</v>
      </c>
      <c r="AD140" s="11">
        <v>0.5</v>
      </c>
      <c r="AE140" s="11">
        <v>0.5</v>
      </c>
      <c r="AF140" s="11">
        <v>0.5</v>
      </c>
      <c r="AG140" s="11">
        <v>0.5</v>
      </c>
      <c r="AH140" s="11">
        <v>0.5</v>
      </c>
      <c r="AI140" s="11">
        <v>0.5</v>
      </c>
      <c r="AJ140" s="11">
        <v>0.5</v>
      </c>
      <c r="AK140" s="11">
        <v>0.5</v>
      </c>
      <c r="AL140" s="11">
        <v>0.5</v>
      </c>
      <c r="AM140" s="11">
        <v>0.5</v>
      </c>
      <c r="AN140" s="11">
        <v>0.5</v>
      </c>
      <c r="AO140" s="11">
        <v>0.5</v>
      </c>
      <c r="AP140" s="11">
        <v>0.5</v>
      </c>
      <c r="AQ140" s="11">
        <v>0.5</v>
      </c>
      <c r="AR140" s="11">
        <v>0.5</v>
      </c>
      <c r="AS140" s="11">
        <v>0.5</v>
      </c>
      <c r="AT140" s="11">
        <v>0.5</v>
      </c>
      <c r="AU140" s="11">
        <v>0.5</v>
      </c>
      <c r="AV140" s="11">
        <v>0.5</v>
      </c>
      <c r="AW140" s="11">
        <v>0.5</v>
      </c>
      <c r="AX140" s="11">
        <v>0.5</v>
      </c>
      <c r="AY140" s="11">
        <v>0.5</v>
      </c>
      <c r="AZ140" s="11">
        <v>0.5</v>
      </c>
      <c r="BA140" s="11">
        <v>0.5</v>
      </c>
      <c r="BB140" s="11">
        <v>0.5</v>
      </c>
      <c r="BC140" s="11">
        <v>0.5</v>
      </c>
      <c r="BD140" s="11">
        <v>0.5</v>
      </c>
      <c r="BE140" s="11">
        <v>0.5</v>
      </c>
      <c r="BF140" s="11">
        <v>0.5</v>
      </c>
      <c r="BG140" s="11">
        <v>0.5</v>
      </c>
      <c r="BH140" s="11">
        <v>0.5</v>
      </c>
      <c r="BI140" s="11">
        <v>0.5</v>
      </c>
      <c r="BJ140" s="11">
        <v>0.5</v>
      </c>
      <c r="BK140" s="11">
        <v>0.5</v>
      </c>
      <c r="BL140" s="11">
        <v>0.5</v>
      </c>
      <c r="BM140" s="11">
        <v>0.5</v>
      </c>
      <c r="BN140" s="11">
        <v>0.5</v>
      </c>
      <c r="BO140" s="11">
        <v>0.5</v>
      </c>
      <c r="BP140" s="11">
        <v>0.5</v>
      </c>
      <c r="BQ140" s="11">
        <v>0.5</v>
      </c>
      <c r="BR140" s="11">
        <v>0.5</v>
      </c>
      <c r="BS140" s="11">
        <v>0.5</v>
      </c>
      <c r="BT140" s="11">
        <v>0.5</v>
      </c>
      <c r="BU140" s="11">
        <v>0.5</v>
      </c>
      <c r="BV140" s="11">
        <v>0.5</v>
      </c>
      <c r="BW140" s="11">
        <v>0.5</v>
      </c>
      <c r="BX140" s="11">
        <v>0.5</v>
      </c>
      <c r="BY140" s="11">
        <v>0.5</v>
      </c>
      <c r="BZ140" s="11">
        <v>0.5</v>
      </c>
      <c r="CA140" s="11">
        <v>0.5</v>
      </c>
      <c r="CB140" s="11">
        <v>0.5</v>
      </c>
      <c r="CC140" s="11">
        <v>0.5</v>
      </c>
      <c r="CD140" s="11">
        <v>0.5</v>
      </c>
      <c r="CE140" s="11">
        <v>0.5</v>
      </c>
      <c r="CF140" s="11">
        <v>0.5</v>
      </c>
      <c r="CG140" s="11">
        <v>0.5</v>
      </c>
      <c r="CH140" s="11">
        <v>0.5</v>
      </c>
      <c r="CI140" s="11">
        <v>0.5</v>
      </c>
      <c r="CJ140" s="11">
        <v>0.5</v>
      </c>
      <c r="CK140" s="11">
        <v>0.5</v>
      </c>
      <c r="CL140" s="11">
        <v>0.5</v>
      </c>
      <c r="CM140" s="11">
        <v>0.5</v>
      </c>
      <c r="CN140" s="11">
        <v>0.5</v>
      </c>
      <c r="CO140" s="11">
        <v>0.5</v>
      </c>
      <c r="CP140" s="11">
        <v>0.5</v>
      </c>
      <c r="CQ140" s="11">
        <v>0.5</v>
      </c>
      <c r="CR140" s="11">
        <v>0.5</v>
      </c>
      <c r="CS140" s="11">
        <v>0.5</v>
      </c>
      <c r="CT140" s="11">
        <v>0.5</v>
      </c>
      <c r="CU140" s="11">
        <v>0.5</v>
      </c>
      <c r="CV140" s="11">
        <v>0.5</v>
      </c>
      <c r="CW140" s="11">
        <v>0.5</v>
      </c>
      <c r="CX140" s="11">
        <v>0.5</v>
      </c>
      <c r="CY140" s="11">
        <v>0.5</v>
      </c>
      <c r="CZ140" s="11">
        <v>0.5</v>
      </c>
      <c r="DA140" s="11">
        <v>0.5</v>
      </c>
      <c r="DB140" s="11">
        <v>0.5</v>
      </c>
      <c r="DC140" s="11">
        <v>0.5</v>
      </c>
      <c r="DD140" s="11">
        <v>0.5</v>
      </c>
      <c r="DE140" s="11">
        <v>0.5</v>
      </c>
      <c r="DF140" s="11">
        <v>0.5</v>
      </c>
      <c r="DG140" s="11">
        <v>0.5</v>
      </c>
      <c r="DH140" s="11">
        <v>0.5</v>
      </c>
      <c r="DI140" s="11">
        <v>0.5</v>
      </c>
      <c r="DJ140" s="11">
        <v>0.5</v>
      </c>
      <c r="DK140" s="11">
        <v>0.5</v>
      </c>
      <c r="DL140" s="11">
        <v>0.5</v>
      </c>
      <c r="DM140" s="11">
        <v>0.5</v>
      </c>
      <c r="DN140" s="11">
        <v>0.5</v>
      </c>
      <c r="DO140" s="11">
        <v>0.5</v>
      </c>
      <c r="DP140" s="11">
        <v>0.5</v>
      </c>
      <c r="DQ140" s="11">
        <v>0.5</v>
      </c>
      <c r="DR140" s="11">
        <v>0.5</v>
      </c>
      <c r="DS140" s="11">
        <v>0.5</v>
      </c>
      <c r="DT140" s="11">
        <v>0.5</v>
      </c>
      <c r="DU140" s="11">
        <v>0.5</v>
      </c>
      <c r="DV140" s="11">
        <v>0.5</v>
      </c>
      <c r="DW140" s="11">
        <v>0.5</v>
      </c>
      <c r="DX140" s="11">
        <v>0.5</v>
      </c>
      <c r="DY140" s="11">
        <v>0.5</v>
      </c>
      <c r="DZ140" s="11">
        <v>0.5</v>
      </c>
      <c r="EA140" s="11">
        <v>0.5</v>
      </c>
      <c r="EB140" s="11">
        <v>0.5</v>
      </c>
      <c r="EC140" s="11">
        <v>0.5</v>
      </c>
      <c r="ED140" s="11">
        <v>0.5</v>
      </c>
      <c r="EE140" s="11">
        <v>0.5</v>
      </c>
      <c r="EF140" s="11">
        <v>0.5</v>
      </c>
      <c r="EG140" s="11">
        <v>0.5</v>
      </c>
      <c r="EH140" s="11">
        <v>0.5</v>
      </c>
      <c r="EI140" s="11">
        <v>0.5</v>
      </c>
      <c r="EJ140" s="11">
        <v>0.5</v>
      </c>
      <c r="EK140" s="11">
        <v>0.5</v>
      </c>
      <c r="EL140" s="11">
        <v>0.5</v>
      </c>
      <c r="EM140" s="11">
        <v>0.5</v>
      </c>
      <c r="EN140" s="11">
        <v>0.5</v>
      </c>
      <c r="EO140" s="11">
        <v>0.5</v>
      </c>
      <c r="EP140" s="11">
        <v>0.5</v>
      </c>
      <c r="EQ140" s="11">
        <v>0.5</v>
      </c>
      <c r="ER140" s="11">
        <v>0.5</v>
      </c>
      <c r="ES140" s="11">
        <v>0.5</v>
      </c>
      <c r="ET140" s="11">
        <v>0.5</v>
      </c>
      <c r="EU140" s="11">
        <v>0.5</v>
      </c>
      <c r="EV140" s="11">
        <v>0.5</v>
      </c>
      <c r="EW140" s="11">
        <v>0.5</v>
      </c>
      <c r="EX140" s="11">
        <v>0.5</v>
      </c>
      <c r="EY140" s="11">
        <v>0.5</v>
      </c>
      <c r="EZ140" s="11">
        <v>0.5</v>
      </c>
      <c r="FA140" s="11">
        <v>0.5</v>
      </c>
      <c r="FB140" s="11">
        <v>0.5</v>
      </c>
      <c r="FC140" s="11">
        <v>0.5</v>
      </c>
      <c r="FD140" s="11">
        <v>0.5</v>
      </c>
      <c r="FE140" s="11">
        <v>0.5</v>
      </c>
      <c r="FF140" s="11">
        <v>0.5</v>
      </c>
      <c r="FG140" s="11">
        <v>0.5</v>
      </c>
      <c r="FH140" s="11">
        <v>0.5</v>
      </c>
      <c r="FI140" s="11">
        <v>0.5</v>
      </c>
      <c r="FJ140" s="11">
        <v>0.5</v>
      </c>
      <c r="FK140" s="11">
        <v>0.5</v>
      </c>
      <c r="FL140" s="11">
        <v>0.5</v>
      </c>
      <c r="FM140" s="11">
        <v>0.5</v>
      </c>
      <c r="FN140" s="11">
        <v>0.5</v>
      </c>
      <c r="FO140" s="11">
        <v>0.5</v>
      </c>
      <c r="FP140" s="11">
        <v>0.5</v>
      </c>
      <c r="FQ140" s="11">
        <v>0.5</v>
      </c>
      <c r="FR140" s="11">
        <v>0.5</v>
      </c>
      <c r="FS140" s="11">
        <v>0.5</v>
      </c>
      <c r="FT140" s="11">
        <v>0.5</v>
      </c>
      <c r="FU140" s="11">
        <v>0.5</v>
      </c>
      <c r="FV140" s="11">
        <v>0.5</v>
      </c>
      <c r="FW140" s="11">
        <v>0.5</v>
      </c>
      <c r="FX140" s="11">
        <v>0.5</v>
      </c>
      <c r="FY140" s="11">
        <v>0.5</v>
      </c>
      <c r="FZ140" s="11">
        <v>0.5</v>
      </c>
      <c r="GA140" s="11">
        <v>0.5</v>
      </c>
      <c r="GB140" s="11">
        <v>0.5</v>
      </c>
      <c r="GC140" s="11">
        <v>0.5</v>
      </c>
      <c r="GD140" s="11">
        <v>0.5</v>
      </c>
      <c r="GE140" s="11">
        <v>0.5</v>
      </c>
      <c r="GF140" s="11">
        <v>0.5</v>
      </c>
      <c r="GG140" s="11">
        <v>0.5</v>
      </c>
      <c r="GH140" s="11">
        <v>0.5</v>
      </c>
      <c r="GI140" s="11">
        <v>0.5</v>
      </c>
      <c r="GJ140" s="11">
        <v>0.5</v>
      </c>
      <c r="GK140" s="11">
        <v>0.5</v>
      </c>
      <c r="GL140" s="11">
        <v>0.5</v>
      </c>
      <c r="GM140" s="11">
        <v>0.5</v>
      </c>
      <c r="GN140" s="11">
        <v>0.5</v>
      </c>
      <c r="GO140" s="11">
        <v>0.5</v>
      </c>
      <c r="GP140" s="11">
        <v>0.5</v>
      </c>
      <c r="GQ140" s="11">
        <v>0.5</v>
      </c>
      <c r="GR140" s="11">
        <v>0.5</v>
      </c>
      <c r="GS140" s="11">
        <v>0.5</v>
      </c>
      <c r="GT140" s="11">
        <v>0.5</v>
      </c>
      <c r="GU140" s="11">
        <v>0.5</v>
      </c>
      <c r="GV140" s="11">
        <v>0.5</v>
      </c>
      <c r="GW140" s="11">
        <v>0.5</v>
      </c>
      <c r="GX140" s="11">
        <v>0.5</v>
      </c>
      <c r="GY140" s="11">
        <v>0.5</v>
      </c>
      <c r="GZ140" s="11">
        <v>0.5</v>
      </c>
      <c r="HA140" s="11">
        <v>0.5</v>
      </c>
      <c r="HB140" s="11">
        <v>0.5</v>
      </c>
      <c r="HC140" s="11">
        <v>0.5</v>
      </c>
      <c r="HD140" s="11">
        <v>0.5</v>
      </c>
      <c r="HE140" s="11">
        <v>0.5</v>
      </c>
      <c r="HF140" s="11">
        <v>0.5</v>
      </c>
      <c r="HG140" s="11">
        <v>0.5</v>
      </c>
      <c r="HH140" s="11">
        <v>0.5</v>
      </c>
      <c r="HI140" s="11">
        <v>0.5</v>
      </c>
      <c r="HJ140" s="11">
        <v>0.5</v>
      </c>
      <c r="HK140" s="11">
        <v>0.5</v>
      </c>
      <c r="HL140" s="11">
        <v>0.5</v>
      </c>
      <c r="HM140" s="11">
        <v>0.5</v>
      </c>
      <c r="HN140" s="11">
        <v>0.5</v>
      </c>
      <c r="HO140" s="11">
        <v>0.5</v>
      </c>
      <c r="HP140" s="11">
        <v>0.5</v>
      </c>
      <c r="HQ140" s="11">
        <v>0.5</v>
      </c>
      <c r="HR140" s="11">
        <v>0.5</v>
      </c>
      <c r="HS140" s="11">
        <v>0.5</v>
      </c>
      <c r="HT140" s="11">
        <v>0.5</v>
      </c>
      <c r="HU140" s="11">
        <v>0.5</v>
      </c>
      <c r="HV140" s="11">
        <v>0.5</v>
      </c>
      <c r="HW140" s="11">
        <v>0.5</v>
      </c>
      <c r="HX140" s="11">
        <v>0.5</v>
      </c>
      <c r="HY140" s="11">
        <v>0.5</v>
      </c>
      <c r="HZ140" s="11">
        <v>0.5</v>
      </c>
      <c r="IA140" s="11">
        <v>0.5</v>
      </c>
      <c r="IB140" s="11">
        <v>0.5</v>
      </c>
      <c r="IC140" s="11">
        <v>0.5</v>
      </c>
      <c r="ID140" s="11">
        <v>0.5</v>
      </c>
      <c r="IE140" s="11">
        <v>0.5</v>
      </c>
      <c r="IF140" s="11">
        <v>0.5</v>
      </c>
      <c r="IG140" s="115">
        <v>0.5</v>
      </c>
      <c r="IH140" s="115">
        <v>0.5</v>
      </c>
      <c r="II140" s="62">
        <v>0.5</v>
      </c>
      <c r="IJ140" s="62">
        <v>0.5</v>
      </c>
      <c r="IK140" s="62">
        <v>0.5</v>
      </c>
      <c r="IL140" s="62">
        <v>0.5</v>
      </c>
      <c r="IM140" s="62">
        <v>0.5</v>
      </c>
      <c r="IN140" s="62">
        <v>0.5</v>
      </c>
      <c r="IO140" s="62">
        <v>0.5</v>
      </c>
      <c r="IP140" s="62">
        <v>0.5</v>
      </c>
      <c r="IQ140" s="62">
        <v>0.5</v>
      </c>
      <c r="IR140" s="353">
        <v>0.5</v>
      </c>
      <c r="IS140" s="62">
        <v>0.5</v>
      </c>
      <c r="IT140" s="62">
        <v>0.5</v>
      </c>
      <c r="IU140" s="62">
        <v>0.5</v>
      </c>
      <c r="IV140" s="62">
        <v>0.5</v>
      </c>
      <c r="IW140" s="62">
        <v>0.5</v>
      </c>
      <c r="IX140" s="62">
        <v>0.5</v>
      </c>
      <c r="IY140" s="62">
        <v>0.5</v>
      </c>
      <c r="IZ140" s="62">
        <v>0.5</v>
      </c>
      <c r="JA140" s="62">
        <v>0.5</v>
      </c>
      <c r="JB140" s="62">
        <v>0.5</v>
      </c>
      <c r="JC140" s="62">
        <v>0.5</v>
      </c>
      <c r="JD140" s="62">
        <v>0.5</v>
      </c>
      <c r="JE140" s="62">
        <v>0.5</v>
      </c>
      <c r="JF140" s="62">
        <v>0.5</v>
      </c>
      <c r="JG140" s="62">
        <v>0.5</v>
      </c>
      <c r="JH140" s="62">
        <v>0.5</v>
      </c>
      <c r="JI140" s="62">
        <v>0.5</v>
      </c>
      <c r="JJ140" s="62">
        <v>0.5</v>
      </c>
      <c r="JK140" s="62">
        <v>0.5</v>
      </c>
      <c r="JL140" s="62">
        <v>0.5</v>
      </c>
      <c r="JM140" s="62">
        <v>0.5</v>
      </c>
      <c r="JN140" s="62">
        <v>0.5</v>
      </c>
      <c r="JO140" s="62">
        <v>0.5</v>
      </c>
      <c r="JP140" s="62">
        <v>0.5</v>
      </c>
      <c r="JQ140" s="62">
        <v>0.5</v>
      </c>
    </row>
    <row r="141" spans="1:278" s="62" customFormat="1" ht="13.5">
      <c r="A141" s="64" t="s">
        <v>80</v>
      </c>
      <c r="B141" s="11">
        <v>0</v>
      </c>
      <c r="C141" s="11">
        <v>0</v>
      </c>
      <c r="D141" s="11">
        <v>0</v>
      </c>
      <c r="E141" s="11">
        <v>0</v>
      </c>
      <c r="F141" s="11">
        <v>0</v>
      </c>
      <c r="G141" s="11">
        <v>0</v>
      </c>
      <c r="H141" s="11">
        <v>0</v>
      </c>
      <c r="I141" s="11">
        <v>0</v>
      </c>
      <c r="J141" s="11">
        <v>0</v>
      </c>
      <c r="K141" s="11">
        <v>0</v>
      </c>
      <c r="L141" s="11">
        <v>0</v>
      </c>
      <c r="M141" s="11">
        <v>0</v>
      </c>
      <c r="N141" s="11">
        <v>0</v>
      </c>
      <c r="O141" s="11">
        <v>0</v>
      </c>
      <c r="P141" s="11">
        <v>0</v>
      </c>
      <c r="Q141" s="11">
        <v>0</v>
      </c>
      <c r="R141" s="11">
        <v>0</v>
      </c>
      <c r="S141" s="11">
        <v>0</v>
      </c>
      <c r="T141" s="11">
        <v>0</v>
      </c>
      <c r="U141" s="11">
        <v>0</v>
      </c>
      <c r="V141" s="11">
        <v>0</v>
      </c>
      <c r="W141" s="11">
        <v>0</v>
      </c>
      <c r="X141" s="11">
        <v>0</v>
      </c>
      <c r="Y141" s="11">
        <v>0</v>
      </c>
      <c r="Z141" s="11">
        <v>0</v>
      </c>
      <c r="AA141" s="11">
        <v>0</v>
      </c>
      <c r="AB141" s="11">
        <v>0</v>
      </c>
      <c r="AC141" s="11">
        <v>0</v>
      </c>
      <c r="AD141" s="11">
        <v>0</v>
      </c>
      <c r="AE141" s="11">
        <v>0</v>
      </c>
      <c r="AF141" s="11">
        <v>0</v>
      </c>
      <c r="AG141" s="11">
        <v>0</v>
      </c>
      <c r="AH141" s="11">
        <v>0</v>
      </c>
      <c r="AI141" s="11">
        <v>0</v>
      </c>
      <c r="AJ141" s="11">
        <v>0</v>
      </c>
      <c r="AK141" s="11">
        <v>0</v>
      </c>
      <c r="AL141" s="11">
        <v>0</v>
      </c>
      <c r="AM141" s="11">
        <v>0</v>
      </c>
      <c r="AN141" s="11">
        <v>0</v>
      </c>
      <c r="AO141" s="11">
        <v>0</v>
      </c>
      <c r="AP141" s="11">
        <v>0</v>
      </c>
      <c r="AQ141" s="11">
        <v>0</v>
      </c>
      <c r="AR141" s="11">
        <v>0</v>
      </c>
      <c r="AS141" s="11">
        <v>0</v>
      </c>
      <c r="AT141" s="11">
        <v>0</v>
      </c>
      <c r="AU141" s="11">
        <v>0</v>
      </c>
      <c r="AV141" s="11">
        <v>0</v>
      </c>
      <c r="AW141" s="11">
        <v>0</v>
      </c>
      <c r="AX141" s="11">
        <v>0</v>
      </c>
      <c r="AY141" s="11">
        <v>0</v>
      </c>
      <c r="AZ141" s="11">
        <v>0</v>
      </c>
      <c r="BA141" s="11">
        <v>0</v>
      </c>
      <c r="BB141" s="11">
        <v>0</v>
      </c>
      <c r="BC141" s="11">
        <v>0</v>
      </c>
      <c r="BD141" s="11">
        <v>0</v>
      </c>
      <c r="BE141" s="11">
        <v>0</v>
      </c>
      <c r="BF141" s="11">
        <v>0</v>
      </c>
      <c r="BG141" s="11">
        <v>0</v>
      </c>
      <c r="BH141" s="11">
        <v>0</v>
      </c>
      <c r="BI141" s="11">
        <v>0</v>
      </c>
      <c r="BJ141" s="11">
        <v>0</v>
      </c>
      <c r="BK141" s="11">
        <v>0</v>
      </c>
      <c r="BL141" s="11">
        <v>0</v>
      </c>
      <c r="BM141" s="11">
        <v>0</v>
      </c>
      <c r="BN141" s="11">
        <v>0</v>
      </c>
      <c r="BO141" s="11">
        <v>0</v>
      </c>
      <c r="BP141" s="11">
        <v>0</v>
      </c>
      <c r="BQ141" s="11">
        <v>0</v>
      </c>
      <c r="BR141" s="11">
        <v>0</v>
      </c>
      <c r="BS141" s="11">
        <v>0</v>
      </c>
      <c r="BT141" s="11">
        <v>0</v>
      </c>
      <c r="BU141" s="11">
        <v>0</v>
      </c>
      <c r="BV141" s="11">
        <v>0</v>
      </c>
      <c r="BW141" s="11">
        <v>0</v>
      </c>
      <c r="BX141" s="11">
        <v>0</v>
      </c>
      <c r="BY141" s="11">
        <v>0</v>
      </c>
      <c r="BZ141" s="11">
        <v>0</v>
      </c>
      <c r="CA141" s="11">
        <v>0</v>
      </c>
      <c r="CB141" s="11">
        <v>0</v>
      </c>
      <c r="CC141" s="11">
        <v>0</v>
      </c>
      <c r="CD141" s="11">
        <v>0</v>
      </c>
      <c r="CE141" s="11">
        <v>0</v>
      </c>
      <c r="CF141" s="11">
        <v>0</v>
      </c>
      <c r="CG141" s="11">
        <v>0</v>
      </c>
      <c r="CH141" s="11">
        <v>0</v>
      </c>
      <c r="CI141" s="11">
        <v>0</v>
      </c>
      <c r="CJ141" s="11">
        <v>0</v>
      </c>
      <c r="CK141" s="11">
        <v>0</v>
      </c>
      <c r="CL141" s="11">
        <v>0</v>
      </c>
      <c r="CM141" s="11">
        <v>0</v>
      </c>
      <c r="CN141" s="11">
        <v>0</v>
      </c>
      <c r="CO141" s="11">
        <v>0</v>
      </c>
      <c r="CP141" s="11">
        <v>0</v>
      </c>
      <c r="CQ141" s="11">
        <v>0</v>
      </c>
      <c r="CR141" s="11">
        <v>0</v>
      </c>
      <c r="CS141" s="11">
        <v>0</v>
      </c>
      <c r="CT141" s="11">
        <v>0</v>
      </c>
      <c r="CU141" s="11">
        <v>0</v>
      </c>
      <c r="CV141" s="11">
        <v>0</v>
      </c>
      <c r="CW141" s="11">
        <v>0</v>
      </c>
      <c r="CX141" s="11">
        <v>0</v>
      </c>
      <c r="CY141" s="11">
        <v>0</v>
      </c>
      <c r="CZ141" s="11">
        <v>0</v>
      </c>
      <c r="DA141" s="11">
        <v>0</v>
      </c>
      <c r="DB141" s="11">
        <v>0</v>
      </c>
      <c r="DC141" s="11">
        <v>0</v>
      </c>
      <c r="DD141" s="11">
        <v>0</v>
      </c>
      <c r="DE141" s="11">
        <v>0</v>
      </c>
      <c r="DF141" s="11">
        <v>0</v>
      </c>
      <c r="DG141" s="11">
        <v>0</v>
      </c>
      <c r="DH141" s="11">
        <v>0</v>
      </c>
      <c r="DI141" s="11">
        <v>0</v>
      </c>
      <c r="DJ141" s="11">
        <v>0</v>
      </c>
      <c r="DK141" s="11">
        <v>0</v>
      </c>
      <c r="DL141" s="11">
        <v>0</v>
      </c>
      <c r="DM141" s="11">
        <v>0</v>
      </c>
      <c r="DN141" s="11">
        <v>0</v>
      </c>
      <c r="DO141" s="11">
        <v>0</v>
      </c>
      <c r="DP141" s="11">
        <v>0</v>
      </c>
      <c r="DQ141" s="11">
        <v>0</v>
      </c>
      <c r="DR141" s="11">
        <v>0</v>
      </c>
      <c r="DS141" s="11">
        <v>0</v>
      </c>
      <c r="DT141" s="11">
        <v>0</v>
      </c>
      <c r="DU141" s="11">
        <v>0</v>
      </c>
      <c r="DV141" s="11">
        <v>0</v>
      </c>
      <c r="DW141" s="11">
        <v>0</v>
      </c>
      <c r="DX141" s="11">
        <v>0</v>
      </c>
      <c r="DY141" s="11">
        <v>0</v>
      </c>
      <c r="DZ141" s="11">
        <v>0</v>
      </c>
      <c r="EA141" s="11">
        <v>0</v>
      </c>
      <c r="EB141" s="11">
        <v>0</v>
      </c>
      <c r="EC141" s="11">
        <v>0</v>
      </c>
      <c r="ED141" s="11">
        <v>0</v>
      </c>
      <c r="EE141" s="11">
        <v>0</v>
      </c>
      <c r="EF141" s="11">
        <v>0</v>
      </c>
      <c r="EG141" s="11">
        <v>0</v>
      </c>
      <c r="EH141" s="11">
        <v>0</v>
      </c>
      <c r="EI141" s="11">
        <v>0</v>
      </c>
      <c r="EJ141" s="11">
        <v>0</v>
      </c>
      <c r="EK141" s="11">
        <v>0</v>
      </c>
      <c r="EL141" s="11">
        <v>0</v>
      </c>
      <c r="EM141" s="11">
        <v>0</v>
      </c>
      <c r="EN141" s="11">
        <v>0</v>
      </c>
      <c r="EO141" s="11">
        <v>0</v>
      </c>
      <c r="EP141" s="11">
        <v>0</v>
      </c>
      <c r="EQ141" s="11">
        <v>0</v>
      </c>
      <c r="ER141" s="11">
        <v>0</v>
      </c>
      <c r="ES141" s="11">
        <v>0</v>
      </c>
      <c r="ET141" s="11">
        <v>0</v>
      </c>
      <c r="EU141" s="11">
        <v>0</v>
      </c>
      <c r="EV141" s="11">
        <v>0</v>
      </c>
      <c r="EW141" s="11">
        <v>0</v>
      </c>
      <c r="EX141" s="11">
        <v>0</v>
      </c>
      <c r="EY141" s="11">
        <v>0</v>
      </c>
      <c r="EZ141" s="11">
        <v>0</v>
      </c>
      <c r="FA141" s="11">
        <v>0</v>
      </c>
      <c r="FB141" s="11">
        <v>0</v>
      </c>
      <c r="FC141" s="11">
        <v>0</v>
      </c>
      <c r="FD141" s="11">
        <v>0</v>
      </c>
      <c r="FE141" s="11">
        <v>0</v>
      </c>
      <c r="FF141" s="11">
        <v>0</v>
      </c>
      <c r="FG141" s="11">
        <v>0</v>
      </c>
      <c r="FH141" s="11">
        <v>0</v>
      </c>
      <c r="FI141" s="11">
        <v>0</v>
      </c>
      <c r="FJ141" s="11">
        <v>0</v>
      </c>
      <c r="FK141" s="11">
        <v>0</v>
      </c>
      <c r="FL141" s="11">
        <v>0</v>
      </c>
      <c r="FM141" s="11">
        <v>0</v>
      </c>
      <c r="FN141" s="11">
        <v>0</v>
      </c>
      <c r="FO141" s="11">
        <v>0</v>
      </c>
      <c r="FP141" s="11">
        <v>0</v>
      </c>
      <c r="FQ141" s="11">
        <v>0</v>
      </c>
      <c r="FR141" s="11">
        <v>0</v>
      </c>
      <c r="FS141" s="11">
        <v>0</v>
      </c>
      <c r="FT141" s="11">
        <v>0</v>
      </c>
      <c r="FU141" s="11">
        <v>0</v>
      </c>
      <c r="FV141" s="11">
        <v>0</v>
      </c>
      <c r="FW141" s="11">
        <v>0</v>
      </c>
      <c r="FX141" s="11">
        <v>0</v>
      </c>
      <c r="FY141" s="11">
        <v>0</v>
      </c>
      <c r="FZ141" s="11">
        <v>0</v>
      </c>
      <c r="GA141" s="11">
        <v>0</v>
      </c>
      <c r="GB141" s="11">
        <v>0</v>
      </c>
      <c r="GC141" s="11">
        <v>0</v>
      </c>
      <c r="GD141" s="11">
        <v>0</v>
      </c>
      <c r="GE141" s="11">
        <v>0</v>
      </c>
      <c r="GF141" s="11">
        <v>0</v>
      </c>
      <c r="GG141" s="11">
        <v>0</v>
      </c>
      <c r="GH141" s="11">
        <v>0</v>
      </c>
      <c r="GI141" s="11">
        <v>0</v>
      </c>
      <c r="GJ141" s="11">
        <v>0</v>
      </c>
      <c r="GK141" s="11">
        <v>0</v>
      </c>
      <c r="GL141" s="11">
        <v>0</v>
      </c>
      <c r="GM141" s="11">
        <v>0</v>
      </c>
      <c r="GN141" s="11">
        <v>0</v>
      </c>
      <c r="GO141" s="11">
        <v>0</v>
      </c>
      <c r="GP141" s="11">
        <v>0</v>
      </c>
      <c r="GQ141" s="11">
        <v>0</v>
      </c>
      <c r="GR141" s="11">
        <v>0</v>
      </c>
      <c r="GS141" s="11">
        <v>0</v>
      </c>
      <c r="GT141" s="11">
        <v>0</v>
      </c>
      <c r="GU141" s="11">
        <v>0</v>
      </c>
      <c r="GV141" s="11">
        <v>0</v>
      </c>
      <c r="GW141" s="11">
        <v>0</v>
      </c>
      <c r="GX141" s="11">
        <v>0</v>
      </c>
      <c r="GY141" s="11">
        <v>0</v>
      </c>
      <c r="GZ141" s="11">
        <v>0</v>
      </c>
      <c r="HA141" s="11">
        <v>0</v>
      </c>
      <c r="HB141" s="11">
        <v>0</v>
      </c>
      <c r="HC141" s="11">
        <v>0</v>
      </c>
      <c r="HD141" s="11">
        <v>0</v>
      </c>
      <c r="HE141" s="11">
        <v>0</v>
      </c>
      <c r="HF141" s="11">
        <v>0</v>
      </c>
      <c r="HG141" s="11">
        <v>0</v>
      </c>
      <c r="HH141" s="11">
        <v>0</v>
      </c>
      <c r="HI141" s="11">
        <v>0</v>
      </c>
      <c r="HJ141" s="11">
        <v>0</v>
      </c>
      <c r="HK141" s="11">
        <v>0</v>
      </c>
      <c r="HL141" s="11">
        <v>0</v>
      </c>
      <c r="HM141" s="11">
        <v>0</v>
      </c>
      <c r="HN141" s="11">
        <v>0</v>
      </c>
      <c r="HO141" s="11">
        <v>0</v>
      </c>
      <c r="HP141" s="11">
        <v>0</v>
      </c>
      <c r="HQ141" s="11">
        <v>0</v>
      </c>
      <c r="HR141" s="11">
        <v>0</v>
      </c>
      <c r="HS141" s="11">
        <v>0</v>
      </c>
      <c r="HT141" s="11">
        <v>0</v>
      </c>
      <c r="HU141" s="11">
        <v>0</v>
      </c>
      <c r="HV141" s="11">
        <v>0</v>
      </c>
      <c r="HW141" s="11">
        <v>0</v>
      </c>
      <c r="HX141" s="11">
        <v>0</v>
      </c>
      <c r="HY141" s="11">
        <v>0</v>
      </c>
      <c r="HZ141" s="11">
        <v>0</v>
      </c>
      <c r="IA141" s="11">
        <v>0</v>
      </c>
      <c r="IB141" s="11">
        <v>0</v>
      </c>
      <c r="IC141" s="11">
        <v>0</v>
      </c>
      <c r="ID141" s="11">
        <v>0</v>
      </c>
      <c r="IE141" s="11">
        <v>0</v>
      </c>
      <c r="IF141" s="11">
        <v>0</v>
      </c>
      <c r="IG141" s="115">
        <v>0</v>
      </c>
      <c r="IH141" s="115">
        <v>0</v>
      </c>
      <c r="II141" s="62">
        <v>0</v>
      </c>
      <c r="IJ141" s="62">
        <v>0</v>
      </c>
      <c r="IK141" s="62">
        <v>0</v>
      </c>
      <c r="IL141" s="62">
        <v>0</v>
      </c>
      <c r="IM141" s="62">
        <v>0</v>
      </c>
      <c r="IN141" s="62">
        <v>0</v>
      </c>
      <c r="IO141" s="62">
        <v>0</v>
      </c>
      <c r="IP141" s="62">
        <v>0</v>
      </c>
      <c r="IQ141" s="62">
        <v>0</v>
      </c>
      <c r="IR141" s="353">
        <v>0</v>
      </c>
      <c r="IS141" s="62">
        <v>0</v>
      </c>
      <c r="IT141" s="62">
        <v>0</v>
      </c>
      <c r="IU141" s="62">
        <v>0</v>
      </c>
      <c r="IV141" s="62">
        <v>0</v>
      </c>
      <c r="IW141" s="62">
        <v>0</v>
      </c>
      <c r="IX141" s="62">
        <v>0</v>
      </c>
      <c r="IY141" s="62">
        <v>0</v>
      </c>
      <c r="IZ141" s="62">
        <v>0</v>
      </c>
      <c r="JA141" s="62">
        <v>0</v>
      </c>
      <c r="JB141" s="62">
        <v>0</v>
      </c>
      <c r="JC141" s="62">
        <v>0</v>
      </c>
      <c r="JD141" s="62">
        <v>0</v>
      </c>
      <c r="JE141" s="62">
        <v>0</v>
      </c>
      <c r="JF141" s="62">
        <v>0</v>
      </c>
      <c r="JG141" s="62">
        <v>0</v>
      </c>
      <c r="JH141" s="62">
        <v>0</v>
      </c>
      <c r="JI141" s="62">
        <v>0</v>
      </c>
      <c r="JJ141" s="62">
        <v>0</v>
      </c>
      <c r="JK141" s="62">
        <v>0</v>
      </c>
      <c r="JL141" s="62">
        <v>0</v>
      </c>
      <c r="JM141" s="62">
        <v>0</v>
      </c>
      <c r="JN141" s="62">
        <v>0</v>
      </c>
      <c r="JO141" s="62">
        <v>0</v>
      </c>
      <c r="JP141" s="62">
        <v>0</v>
      </c>
      <c r="JQ141" s="62">
        <v>0</v>
      </c>
    </row>
    <row r="142" spans="1:278" s="11" customFormat="1" ht="13.5">
      <c r="A142" s="60"/>
      <c r="IG142" s="115"/>
      <c r="IH142" s="115"/>
      <c r="IR142" s="346"/>
      <c r="JR142" s="62"/>
    </row>
    <row r="143" spans="1:278" s="78" customFormat="1" ht="13.5">
      <c r="A143" s="331" t="s">
        <v>83</v>
      </c>
      <c r="IG143" s="116"/>
      <c r="IH143" s="116"/>
      <c r="IR143" s="356"/>
      <c r="JR143" s="79"/>
    </row>
    <row r="144" spans="1:278" s="315" customFormat="1">
      <c r="A144" s="320" t="s">
        <v>85</v>
      </c>
      <c r="B144" s="327">
        <v>3</v>
      </c>
      <c r="C144" s="327">
        <v>2.5</v>
      </c>
      <c r="D144" s="327">
        <v>2.5</v>
      </c>
      <c r="E144" s="327">
        <v>3.5</v>
      </c>
      <c r="F144" s="327">
        <v>3.5</v>
      </c>
      <c r="G144" s="327">
        <v>3.5</v>
      </c>
      <c r="H144" s="327">
        <v>3.5</v>
      </c>
      <c r="I144" s="327">
        <v>3.5</v>
      </c>
      <c r="J144" s="327">
        <v>3.5</v>
      </c>
      <c r="K144" s="327">
        <v>0.5</v>
      </c>
      <c r="L144" s="327">
        <v>0.5</v>
      </c>
      <c r="M144" s="327">
        <v>0.5</v>
      </c>
      <c r="N144" s="327">
        <v>0.5</v>
      </c>
      <c r="O144" s="327">
        <v>0.5</v>
      </c>
      <c r="P144" s="327">
        <v>0.5</v>
      </c>
      <c r="Q144" s="327">
        <v>0.5</v>
      </c>
      <c r="R144" s="327">
        <v>0.5</v>
      </c>
      <c r="S144" s="327">
        <v>0.5</v>
      </c>
      <c r="T144" s="327">
        <v>0.5</v>
      </c>
      <c r="U144" s="327">
        <v>0.5</v>
      </c>
      <c r="V144" s="327">
        <v>0.5</v>
      </c>
      <c r="W144" s="327">
        <v>0.5</v>
      </c>
      <c r="X144" s="327">
        <v>0.5</v>
      </c>
      <c r="Y144" s="327">
        <v>0.5</v>
      </c>
      <c r="Z144" s="327">
        <v>0.5</v>
      </c>
      <c r="AA144" s="327">
        <v>0.5</v>
      </c>
      <c r="AB144" s="327">
        <v>0.5</v>
      </c>
      <c r="AC144" s="327">
        <v>0.5</v>
      </c>
      <c r="AD144" s="327">
        <v>0.5</v>
      </c>
      <c r="AE144" s="327">
        <v>0.5</v>
      </c>
      <c r="AF144" s="327">
        <v>0.5</v>
      </c>
      <c r="AG144" s="327">
        <v>0.5</v>
      </c>
      <c r="AH144" s="327">
        <v>0.5</v>
      </c>
      <c r="AI144" s="327">
        <v>0.5</v>
      </c>
      <c r="AJ144" s="327">
        <v>0.5</v>
      </c>
      <c r="AK144" s="327">
        <v>0.5</v>
      </c>
      <c r="AL144" s="327">
        <v>0.5</v>
      </c>
      <c r="AM144" s="327">
        <v>0.5</v>
      </c>
      <c r="AN144" s="327">
        <v>0.5</v>
      </c>
      <c r="AO144" s="327">
        <v>0.5</v>
      </c>
      <c r="AP144" s="327">
        <v>0.5</v>
      </c>
      <c r="AQ144" s="327">
        <v>0.5</v>
      </c>
      <c r="AR144" s="327">
        <v>0.5</v>
      </c>
      <c r="AS144" s="327">
        <v>0.5</v>
      </c>
      <c r="AT144" s="327">
        <v>0.5</v>
      </c>
      <c r="AU144" s="327">
        <v>0.5</v>
      </c>
      <c r="AV144" s="327">
        <v>0.5</v>
      </c>
      <c r="AW144" s="327">
        <v>0.5</v>
      </c>
      <c r="AX144" s="327">
        <v>0.5</v>
      </c>
      <c r="AY144" s="327">
        <v>0.5</v>
      </c>
      <c r="AZ144" s="327">
        <v>1</v>
      </c>
      <c r="BA144" s="327">
        <v>1</v>
      </c>
      <c r="BB144" s="327">
        <v>1</v>
      </c>
      <c r="BC144" s="327">
        <v>1</v>
      </c>
      <c r="BD144" s="327">
        <v>1</v>
      </c>
      <c r="BE144" s="327">
        <v>1</v>
      </c>
      <c r="BF144" s="327">
        <v>1</v>
      </c>
      <c r="BG144" s="327">
        <v>1</v>
      </c>
      <c r="BH144" s="327">
        <v>1</v>
      </c>
      <c r="BI144" s="327">
        <v>1</v>
      </c>
      <c r="BJ144" s="327">
        <v>1</v>
      </c>
      <c r="BK144" s="327">
        <v>1</v>
      </c>
      <c r="BL144" s="327">
        <v>1</v>
      </c>
      <c r="BM144" s="327">
        <v>1</v>
      </c>
      <c r="BN144" s="327">
        <v>1</v>
      </c>
      <c r="BO144" s="327">
        <v>1</v>
      </c>
      <c r="BP144" s="327">
        <v>1</v>
      </c>
      <c r="BQ144" s="327">
        <v>1</v>
      </c>
      <c r="BR144" s="327">
        <v>1</v>
      </c>
      <c r="BS144" s="327">
        <v>1</v>
      </c>
      <c r="BT144" s="327">
        <v>1</v>
      </c>
      <c r="BU144" s="327">
        <v>1</v>
      </c>
      <c r="BV144" s="327">
        <v>1</v>
      </c>
      <c r="BW144" s="327">
        <v>1</v>
      </c>
      <c r="BX144" s="327">
        <v>1</v>
      </c>
      <c r="BY144" s="327">
        <v>1</v>
      </c>
      <c r="BZ144" s="327">
        <v>1</v>
      </c>
      <c r="CA144" s="327">
        <v>1</v>
      </c>
      <c r="CB144" s="327">
        <v>1</v>
      </c>
      <c r="CC144" s="327">
        <v>1</v>
      </c>
      <c r="CD144" s="327">
        <v>1</v>
      </c>
      <c r="CE144" s="327">
        <v>1</v>
      </c>
      <c r="CF144" s="327">
        <v>1</v>
      </c>
      <c r="CG144" s="327">
        <v>1</v>
      </c>
      <c r="CH144" s="327">
        <v>1</v>
      </c>
      <c r="CI144" s="327">
        <v>1</v>
      </c>
      <c r="CJ144" s="327">
        <v>1</v>
      </c>
      <c r="CK144" s="327">
        <v>1</v>
      </c>
      <c r="CL144" s="327">
        <v>1</v>
      </c>
      <c r="CM144" s="327">
        <v>1</v>
      </c>
      <c r="CN144" s="327">
        <v>1</v>
      </c>
      <c r="CO144" s="327">
        <v>1</v>
      </c>
      <c r="CP144" s="327">
        <v>1</v>
      </c>
      <c r="CQ144" s="327">
        <v>1</v>
      </c>
      <c r="CR144" s="327">
        <v>1</v>
      </c>
      <c r="CS144" s="327">
        <v>1</v>
      </c>
      <c r="CT144" s="327">
        <v>1</v>
      </c>
      <c r="CU144" s="327">
        <v>1</v>
      </c>
      <c r="CV144" s="327">
        <v>1</v>
      </c>
      <c r="CW144" s="327">
        <v>1</v>
      </c>
      <c r="CX144" s="327">
        <v>1</v>
      </c>
      <c r="CY144" s="327">
        <v>1</v>
      </c>
      <c r="CZ144" s="327">
        <v>1</v>
      </c>
      <c r="DA144" s="327">
        <v>1</v>
      </c>
      <c r="DB144" s="327">
        <v>1</v>
      </c>
      <c r="DC144" s="327">
        <v>1</v>
      </c>
      <c r="DD144" s="327">
        <v>1</v>
      </c>
      <c r="DE144" s="327">
        <v>1</v>
      </c>
      <c r="DF144" s="327">
        <v>1</v>
      </c>
      <c r="DG144" s="327">
        <v>1</v>
      </c>
      <c r="DH144" s="327">
        <v>1</v>
      </c>
      <c r="DI144" s="327">
        <v>1</v>
      </c>
      <c r="DJ144" s="327">
        <v>1</v>
      </c>
      <c r="DK144" s="327">
        <v>1</v>
      </c>
      <c r="DL144" s="327">
        <v>1</v>
      </c>
      <c r="DM144" s="327">
        <v>1</v>
      </c>
      <c r="DN144" s="327">
        <v>1</v>
      </c>
      <c r="DO144" s="327">
        <v>1</v>
      </c>
      <c r="DP144" s="327">
        <v>1</v>
      </c>
      <c r="DQ144" s="327">
        <v>1</v>
      </c>
      <c r="DR144" s="327">
        <v>1</v>
      </c>
      <c r="DS144" s="327">
        <v>1</v>
      </c>
      <c r="DT144" s="327">
        <v>1</v>
      </c>
      <c r="DU144" s="327">
        <v>1</v>
      </c>
      <c r="DV144" s="327">
        <v>1</v>
      </c>
      <c r="DW144" s="327">
        <v>1</v>
      </c>
      <c r="DX144" s="327">
        <v>1</v>
      </c>
      <c r="DY144" s="327">
        <v>1</v>
      </c>
      <c r="DZ144" s="327">
        <v>1</v>
      </c>
      <c r="EA144" s="327">
        <v>1</v>
      </c>
      <c r="EB144" s="327">
        <v>1</v>
      </c>
      <c r="EC144" s="327">
        <v>1</v>
      </c>
      <c r="ED144" s="327">
        <v>1</v>
      </c>
      <c r="EE144" s="327">
        <v>1</v>
      </c>
      <c r="EF144" s="327">
        <v>1</v>
      </c>
      <c r="EG144" s="327">
        <v>1</v>
      </c>
      <c r="EH144" s="327">
        <v>1</v>
      </c>
      <c r="EI144" s="327">
        <v>1</v>
      </c>
      <c r="EJ144" s="327">
        <v>1</v>
      </c>
      <c r="EK144" s="327">
        <v>1</v>
      </c>
      <c r="EL144" s="327">
        <v>1</v>
      </c>
      <c r="EM144" s="327">
        <v>1</v>
      </c>
      <c r="EN144" s="327">
        <v>1</v>
      </c>
      <c r="EO144" s="327">
        <v>1</v>
      </c>
      <c r="EP144" s="327">
        <v>1</v>
      </c>
      <c r="EQ144" s="327">
        <v>1</v>
      </c>
      <c r="ER144" s="327">
        <v>1</v>
      </c>
      <c r="ES144" s="327">
        <v>1</v>
      </c>
      <c r="ET144" s="327">
        <v>1</v>
      </c>
      <c r="EU144" s="327">
        <v>1</v>
      </c>
      <c r="EV144" s="327">
        <v>1</v>
      </c>
      <c r="EW144" s="327">
        <v>1</v>
      </c>
      <c r="EX144" s="327">
        <v>1</v>
      </c>
      <c r="EY144" s="327">
        <v>1</v>
      </c>
      <c r="EZ144" s="327">
        <v>1</v>
      </c>
      <c r="FA144" s="327">
        <v>1</v>
      </c>
      <c r="FB144" s="327">
        <v>1</v>
      </c>
      <c r="FC144" s="327">
        <v>1</v>
      </c>
      <c r="FD144" s="327">
        <v>1</v>
      </c>
      <c r="FE144" s="327">
        <v>1</v>
      </c>
      <c r="FF144" s="327">
        <v>1</v>
      </c>
      <c r="FG144" s="327">
        <v>1</v>
      </c>
      <c r="FH144" s="327">
        <v>1</v>
      </c>
      <c r="FI144" s="327">
        <v>1</v>
      </c>
      <c r="FJ144" s="327">
        <v>1</v>
      </c>
      <c r="FK144" s="327">
        <v>1</v>
      </c>
      <c r="FL144" s="327">
        <v>1</v>
      </c>
      <c r="FM144" s="327">
        <v>1</v>
      </c>
      <c r="FN144" s="327">
        <v>1</v>
      </c>
      <c r="FO144" s="327">
        <v>1</v>
      </c>
      <c r="FP144" s="327">
        <v>1</v>
      </c>
      <c r="FQ144" s="327">
        <v>1</v>
      </c>
      <c r="FR144" s="327">
        <v>1</v>
      </c>
      <c r="FS144" s="327">
        <v>1</v>
      </c>
      <c r="FT144" s="327">
        <v>1</v>
      </c>
      <c r="FU144" s="327">
        <v>1</v>
      </c>
      <c r="FV144" s="327">
        <v>1</v>
      </c>
      <c r="FW144" s="327">
        <v>1</v>
      </c>
      <c r="FX144" s="327">
        <v>1</v>
      </c>
      <c r="FY144" s="327">
        <v>1</v>
      </c>
      <c r="FZ144" s="327">
        <v>1</v>
      </c>
      <c r="GA144" s="327">
        <v>1</v>
      </c>
      <c r="GB144" s="327">
        <v>1</v>
      </c>
      <c r="GC144" s="327">
        <v>1</v>
      </c>
      <c r="GD144" s="327">
        <v>1</v>
      </c>
      <c r="GE144" s="327">
        <v>1</v>
      </c>
      <c r="GF144" s="327">
        <v>1</v>
      </c>
      <c r="GG144" s="327">
        <v>1</v>
      </c>
      <c r="GH144" s="327">
        <v>1</v>
      </c>
      <c r="GI144" s="327">
        <v>1</v>
      </c>
      <c r="GJ144" s="327">
        <v>1</v>
      </c>
      <c r="GK144" s="327">
        <v>1</v>
      </c>
      <c r="GL144" s="327">
        <v>1</v>
      </c>
      <c r="GM144" s="327">
        <v>1</v>
      </c>
      <c r="GN144" s="327">
        <v>1</v>
      </c>
      <c r="GO144" s="327">
        <v>1</v>
      </c>
      <c r="GP144" s="327">
        <v>1</v>
      </c>
      <c r="GQ144" s="327">
        <v>1</v>
      </c>
      <c r="GR144" s="327">
        <v>1</v>
      </c>
      <c r="GS144" s="327">
        <v>1</v>
      </c>
      <c r="GT144" s="327">
        <v>1</v>
      </c>
      <c r="GU144" s="327">
        <v>1</v>
      </c>
      <c r="GV144" s="327">
        <v>1</v>
      </c>
      <c r="GW144" s="327">
        <v>1</v>
      </c>
      <c r="GX144" s="327">
        <v>1</v>
      </c>
      <c r="GY144" s="327">
        <v>1</v>
      </c>
      <c r="GZ144" s="327">
        <v>1</v>
      </c>
      <c r="HA144" s="327">
        <v>1</v>
      </c>
      <c r="HB144" s="327">
        <v>1</v>
      </c>
      <c r="HC144" s="327">
        <v>1</v>
      </c>
      <c r="HD144" s="327">
        <v>1</v>
      </c>
      <c r="HE144" s="327">
        <v>1</v>
      </c>
      <c r="HF144" s="327">
        <v>1</v>
      </c>
      <c r="HG144" s="327">
        <v>1</v>
      </c>
      <c r="HH144" s="327">
        <v>1</v>
      </c>
      <c r="HI144" s="327">
        <v>1</v>
      </c>
      <c r="HJ144" s="327">
        <v>1</v>
      </c>
      <c r="HK144" s="327">
        <v>1</v>
      </c>
      <c r="HL144" s="327">
        <v>1</v>
      </c>
      <c r="HM144" s="327">
        <v>1</v>
      </c>
      <c r="HN144" s="327">
        <v>1</v>
      </c>
      <c r="HO144" s="327">
        <v>1</v>
      </c>
      <c r="HP144" s="327">
        <v>1</v>
      </c>
      <c r="HQ144" s="327">
        <v>1</v>
      </c>
      <c r="HR144" s="327">
        <v>1</v>
      </c>
      <c r="HS144" s="327">
        <v>1</v>
      </c>
      <c r="HT144" s="327">
        <v>1</v>
      </c>
      <c r="HU144" s="327">
        <v>1</v>
      </c>
      <c r="HV144" s="327">
        <v>1</v>
      </c>
      <c r="HW144" s="327">
        <v>1</v>
      </c>
      <c r="HX144" s="327">
        <v>1</v>
      </c>
      <c r="HY144" s="327">
        <v>1</v>
      </c>
      <c r="HZ144" s="327">
        <v>1</v>
      </c>
      <c r="IA144" s="327">
        <v>1</v>
      </c>
      <c r="IB144" s="327">
        <v>1</v>
      </c>
      <c r="IC144" s="327">
        <v>1</v>
      </c>
      <c r="ID144" s="327">
        <v>1</v>
      </c>
      <c r="IE144" s="327">
        <v>1</v>
      </c>
      <c r="IF144" s="327">
        <v>1</v>
      </c>
      <c r="IG144" s="336">
        <v>1</v>
      </c>
      <c r="IH144" s="336">
        <v>1</v>
      </c>
      <c r="II144" s="337">
        <v>1</v>
      </c>
      <c r="IJ144" s="337">
        <v>1</v>
      </c>
      <c r="IK144" s="337">
        <v>1</v>
      </c>
      <c r="IL144" s="337">
        <v>1</v>
      </c>
      <c r="IM144" s="337">
        <v>1</v>
      </c>
      <c r="IN144" s="337">
        <v>1</v>
      </c>
      <c r="IO144" s="337">
        <v>1</v>
      </c>
      <c r="IP144" s="337">
        <v>1</v>
      </c>
      <c r="IQ144" s="337">
        <v>1</v>
      </c>
      <c r="IR144" s="357">
        <v>1</v>
      </c>
      <c r="IS144" s="337">
        <v>1</v>
      </c>
      <c r="IT144" s="337">
        <v>1</v>
      </c>
      <c r="IU144" s="337">
        <v>1</v>
      </c>
      <c r="IV144" s="337">
        <v>1</v>
      </c>
      <c r="IW144" s="337">
        <v>1</v>
      </c>
      <c r="IX144" s="337">
        <v>1</v>
      </c>
      <c r="IY144" s="337">
        <v>1</v>
      </c>
      <c r="IZ144" s="337">
        <v>1</v>
      </c>
      <c r="JA144" s="337">
        <v>1</v>
      </c>
      <c r="JB144" s="337">
        <v>1</v>
      </c>
      <c r="JC144" s="337">
        <v>1</v>
      </c>
      <c r="JD144" s="337">
        <v>1</v>
      </c>
      <c r="JE144" s="337">
        <v>1</v>
      </c>
      <c r="JF144" s="337">
        <v>1</v>
      </c>
      <c r="JG144" s="337">
        <v>1</v>
      </c>
      <c r="JH144" s="337">
        <v>1</v>
      </c>
      <c r="JI144" s="337">
        <v>1</v>
      </c>
      <c r="JJ144" s="337">
        <v>1</v>
      </c>
      <c r="JK144" s="337">
        <v>1</v>
      </c>
      <c r="JL144" s="337">
        <v>1</v>
      </c>
      <c r="JM144" s="337">
        <v>1</v>
      </c>
      <c r="JN144" s="337">
        <v>1</v>
      </c>
      <c r="JO144" s="337">
        <v>1</v>
      </c>
      <c r="JP144" s="337">
        <v>1</v>
      </c>
      <c r="JQ144" s="337">
        <v>1</v>
      </c>
      <c r="JR144" s="309">
        <f>SUM(JQ144:JQ148)/5</f>
        <v>1</v>
      </c>
    </row>
    <row r="145" spans="1:278" s="335" customFormat="1" ht="13.5">
      <c r="A145" s="316" t="s">
        <v>87</v>
      </c>
      <c r="B145" s="267">
        <v>0.5</v>
      </c>
      <c r="C145" s="267">
        <v>0.5</v>
      </c>
      <c r="D145" s="267">
        <v>0.5</v>
      </c>
      <c r="E145" s="267">
        <v>0.5</v>
      </c>
      <c r="F145" s="267">
        <v>0.5</v>
      </c>
      <c r="G145" s="267">
        <v>0.5</v>
      </c>
      <c r="H145" s="267">
        <v>0.5</v>
      </c>
      <c r="I145" s="267">
        <v>0.5</v>
      </c>
      <c r="J145" s="267">
        <v>0.5</v>
      </c>
      <c r="K145" s="267">
        <v>0.5</v>
      </c>
      <c r="L145" s="267">
        <v>0.5</v>
      </c>
      <c r="M145" s="267">
        <v>0.5</v>
      </c>
      <c r="N145" s="267">
        <v>0.5</v>
      </c>
      <c r="O145" s="267">
        <v>0.5</v>
      </c>
      <c r="P145" s="267">
        <v>0.5</v>
      </c>
      <c r="Q145" s="267">
        <v>0.5</v>
      </c>
      <c r="R145" s="267">
        <v>0.5</v>
      </c>
      <c r="S145" s="267">
        <v>0.5</v>
      </c>
      <c r="T145" s="267">
        <v>0.5</v>
      </c>
      <c r="U145" s="267">
        <v>0.5</v>
      </c>
      <c r="V145" s="267">
        <v>0.5</v>
      </c>
      <c r="W145" s="267">
        <v>0.5</v>
      </c>
      <c r="X145" s="267">
        <v>0.5</v>
      </c>
      <c r="Y145" s="267">
        <v>0.5</v>
      </c>
      <c r="Z145" s="267">
        <v>0.5</v>
      </c>
      <c r="AA145" s="267">
        <v>0.5</v>
      </c>
      <c r="AB145" s="267">
        <v>0.5</v>
      </c>
      <c r="AC145" s="267">
        <v>0.5</v>
      </c>
      <c r="AD145" s="267">
        <v>0.5</v>
      </c>
      <c r="AE145" s="267">
        <v>0.5</v>
      </c>
      <c r="AF145" s="267">
        <v>0.5</v>
      </c>
      <c r="AG145" s="267">
        <v>0.5</v>
      </c>
      <c r="AH145" s="267">
        <v>0.5</v>
      </c>
      <c r="AI145" s="267">
        <v>0.5</v>
      </c>
      <c r="AJ145" s="267">
        <v>0.5</v>
      </c>
      <c r="AK145" s="267">
        <v>0.5</v>
      </c>
      <c r="AL145" s="267">
        <v>0.5</v>
      </c>
      <c r="AM145" s="267">
        <v>0.5</v>
      </c>
      <c r="AN145" s="267">
        <v>0.5</v>
      </c>
      <c r="AO145" s="267">
        <v>0.5</v>
      </c>
      <c r="AP145" s="267">
        <v>0.5</v>
      </c>
      <c r="AQ145" s="267">
        <v>0.5</v>
      </c>
      <c r="AR145" s="267">
        <v>0.5</v>
      </c>
      <c r="AS145" s="267">
        <v>0.5</v>
      </c>
      <c r="AT145" s="267">
        <v>0.5</v>
      </c>
      <c r="AU145" s="267">
        <v>0.5</v>
      </c>
      <c r="AV145" s="267">
        <v>0.5</v>
      </c>
      <c r="AW145" s="267">
        <v>0.5</v>
      </c>
      <c r="AX145" s="267">
        <v>0.5</v>
      </c>
      <c r="AY145" s="267">
        <v>3</v>
      </c>
      <c r="AZ145" s="267">
        <v>1</v>
      </c>
      <c r="BA145" s="267">
        <v>1</v>
      </c>
      <c r="BB145" s="267">
        <v>1</v>
      </c>
      <c r="BC145" s="267">
        <v>1</v>
      </c>
      <c r="BD145" s="267">
        <v>1</v>
      </c>
      <c r="BE145" s="267">
        <v>1</v>
      </c>
      <c r="BF145" s="267">
        <v>1</v>
      </c>
      <c r="BG145" s="267">
        <v>1</v>
      </c>
      <c r="BH145" s="267">
        <v>1</v>
      </c>
      <c r="BI145" s="267">
        <v>1</v>
      </c>
      <c r="BJ145" s="267">
        <v>1</v>
      </c>
      <c r="BK145" s="267">
        <v>1</v>
      </c>
      <c r="BL145" s="267">
        <v>1</v>
      </c>
      <c r="BM145" s="267">
        <v>1</v>
      </c>
      <c r="BN145" s="267">
        <v>1</v>
      </c>
      <c r="BO145" s="267">
        <v>1</v>
      </c>
      <c r="BP145" s="267">
        <v>1</v>
      </c>
      <c r="BQ145" s="267">
        <v>2.5</v>
      </c>
      <c r="BR145" s="267">
        <v>2.5</v>
      </c>
      <c r="BS145" s="267">
        <v>2.5</v>
      </c>
      <c r="BT145" s="267">
        <v>2.5</v>
      </c>
      <c r="BU145" s="267">
        <v>2.5</v>
      </c>
      <c r="BV145" s="267">
        <v>2.5</v>
      </c>
      <c r="BW145" s="267">
        <v>2.5</v>
      </c>
      <c r="BX145" s="267">
        <v>2.5</v>
      </c>
      <c r="BY145" s="267">
        <v>2.5</v>
      </c>
      <c r="BZ145" s="267">
        <v>2.5</v>
      </c>
      <c r="CA145" s="267">
        <v>2.5</v>
      </c>
      <c r="CB145" s="267">
        <v>2.5</v>
      </c>
      <c r="CC145" s="267">
        <v>2.5</v>
      </c>
      <c r="CD145" s="267">
        <v>2.5</v>
      </c>
      <c r="CE145" s="267">
        <v>2.5</v>
      </c>
      <c r="CF145" s="267">
        <v>2.5</v>
      </c>
      <c r="CG145" s="267">
        <v>2.5</v>
      </c>
      <c r="CH145" s="267">
        <v>2.5</v>
      </c>
      <c r="CI145" s="267">
        <v>2.5</v>
      </c>
      <c r="CJ145" s="267">
        <v>2.5</v>
      </c>
      <c r="CK145" s="267">
        <v>2.5</v>
      </c>
      <c r="CL145" s="267">
        <v>2.5</v>
      </c>
      <c r="CM145" s="267">
        <v>2.5</v>
      </c>
      <c r="CN145" s="267">
        <v>2.5</v>
      </c>
      <c r="CO145" s="267">
        <v>2.5</v>
      </c>
      <c r="CP145" s="267">
        <v>2.5</v>
      </c>
      <c r="CQ145" s="267">
        <v>2.5</v>
      </c>
      <c r="CR145" s="267">
        <v>2.5</v>
      </c>
      <c r="CS145" s="267">
        <v>2.5</v>
      </c>
      <c r="CT145" s="267">
        <v>2.5</v>
      </c>
      <c r="CU145" s="267">
        <v>2.5</v>
      </c>
      <c r="CV145" s="267">
        <v>2.5</v>
      </c>
      <c r="CW145" s="267">
        <v>2.5</v>
      </c>
      <c r="CX145" s="267">
        <v>2.5</v>
      </c>
      <c r="CY145" s="267">
        <v>2.5</v>
      </c>
      <c r="CZ145" s="267">
        <v>2.5</v>
      </c>
      <c r="DA145" s="267">
        <v>2.5</v>
      </c>
      <c r="DB145" s="267">
        <v>2.5</v>
      </c>
      <c r="DC145" s="267">
        <v>2.5</v>
      </c>
      <c r="DD145" s="267">
        <v>2.5</v>
      </c>
      <c r="DE145" s="267">
        <v>2.5</v>
      </c>
      <c r="DF145" s="267">
        <v>2.5</v>
      </c>
      <c r="DG145" s="267">
        <v>2.5</v>
      </c>
      <c r="DH145" s="267">
        <v>2.5</v>
      </c>
      <c r="DI145" s="267">
        <v>2.5</v>
      </c>
      <c r="DJ145" s="267">
        <v>2.5</v>
      </c>
      <c r="DK145" s="267">
        <v>2.5</v>
      </c>
      <c r="DL145" s="267">
        <v>2.5</v>
      </c>
      <c r="DM145" s="267">
        <v>2.5</v>
      </c>
      <c r="DN145" s="267">
        <v>2.5</v>
      </c>
      <c r="DO145" s="267">
        <v>2.5</v>
      </c>
      <c r="DP145" s="267">
        <v>2.5</v>
      </c>
      <c r="DQ145" s="267">
        <v>2.5</v>
      </c>
      <c r="DR145" s="267">
        <v>2.5</v>
      </c>
      <c r="DS145" s="267">
        <v>2.5</v>
      </c>
      <c r="DT145" s="267">
        <v>2.5</v>
      </c>
      <c r="DU145" s="267">
        <v>2.5</v>
      </c>
      <c r="DV145" s="267">
        <v>2.5</v>
      </c>
      <c r="DW145" s="267">
        <v>2.5</v>
      </c>
      <c r="DX145" s="267">
        <v>2.5</v>
      </c>
      <c r="DY145" s="267">
        <v>2.5</v>
      </c>
      <c r="DZ145" s="267">
        <v>2.5</v>
      </c>
      <c r="EA145" s="267">
        <v>2.5</v>
      </c>
      <c r="EB145" s="267">
        <v>2.5</v>
      </c>
      <c r="EC145" s="267">
        <v>2.5</v>
      </c>
      <c r="ED145" s="267">
        <v>2.5</v>
      </c>
      <c r="EE145" s="267">
        <v>2.5</v>
      </c>
      <c r="EF145" s="267">
        <v>2.5</v>
      </c>
      <c r="EG145" s="267">
        <v>2.5</v>
      </c>
      <c r="EH145" s="267">
        <v>2.5</v>
      </c>
      <c r="EI145" s="267">
        <v>2.5</v>
      </c>
      <c r="EJ145" s="267">
        <v>2.5</v>
      </c>
      <c r="EK145" s="267">
        <v>2.5</v>
      </c>
      <c r="EL145" s="267">
        <v>2.5</v>
      </c>
      <c r="EM145" s="267">
        <v>2.5</v>
      </c>
      <c r="EN145" s="267">
        <v>2.5</v>
      </c>
      <c r="EO145" s="267">
        <v>2.5</v>
      </c>
      <c r="EP145" s="267">
        <v>2.5</v>
      </c>
      <c r="EQ145" s="267">
        <v>2.5</v>
      </c>
      <c r="ER145" s="267">
        <v>2.5</v>
      </c>
      <c r="ES145" s="267">
        <v>2.5</v>
      </c>
      <c r="ET145" s="267">
        <v>2.5</v>
      </c>
      <c r="EU145" s="267">
        <v>2.5</v>
      </c>
      <c r="EV145" s="267">
        <v>2.5</v>
      </c>
      <c r="EW145" s="267">
        <v>2.5</v>
      </c>
      <c r="EX145" s="267">
        <v>2.5</v>
      </c>
      <c r="EY145" s="267">
        <v>2.5</v>
      </c>
      <c r="EZ145" s="267">
        <v>2.5</v>
      </c>
      <c r="FA145" s="267">
        <v>2.5</v>
      </c>
      <c r="FB145" s="267">
        <v>2.5</v>
      </c>
      <c r="FC145" s="267">
        <v>2.5</v>
      </c>
      <c r="FD145" s="267">
        <v>2.5</v>
      </c>
      <c r="FE145" s="267">
        <v>2.5</v>
      </c>
      <c r="FF145" s="267">
        <v>2.5</v>
      </c>
      <c r="FG145" s="267">
        <v>2.5</v>
      </c>
      <c r="FH145" s="267">
        <v>2.5</v>
      </c>
      <c r="FI145" s="267">
        <v>2.5</v>
      </c>
      <c r="FJ145" s="267">
        <v>2.5</v>
      </c>
      <c r="FK145" s="267">
        <v>2.5</v>
      </c>
      <c r="FL145" s="267">
        <v>2.5</v>
      </c>
      <c r="FM145" s="267">
        <v>2.5</v>
      </c>
      <c r="FN145" s="267">
        <v>2.5</v>
      </c>
      <c r="FO145" s="267">
        <v>2.5</v>
      </c>
      <c r="FP145" s="267">
        <v>2.5</v>
      </c>
      <c r="FQ145" s="267">
        <v>2.5</v>
      </c>
      <c r="FR145" s="267">
        <v>2.5</v>
      </c>
      <c r="FS145" s="267">
        <v>2.5</v>
      </c>
      <c r="FT145" s="267">
        <v>2.5</v>
      </c>
      <c r="FU145" s="267">
        <v>2.5</v>
      </c>
      <c r="FV145" s="267">
        <v>2.5</v>
      </c>
      <c r="FW145" s="267">
        <v>2.5</v>
      </c>
      <c r="FX145" s="267">
        <v>2.5</v>
      </c>
      <c r="FY145" s="267">
        <v>2.5</v>
      </c>
      <c r="FZ145" s="267">
        <v>2.5</v>
      </c>
      <c r="GA145" s="267">
        <v>2.5</v>
      </c>
      <c r="GB145" s="267">
        <v>2.5</v>
      </c>
      <c r="GC145" s="267">
        <v>2.5</v>
      </c>
      <c r="GD145" s="267">
        <v>2.5</v>
      </c>
      <c r="GE145" s="267">
        <v>2.5</v>
      </c>
      <c r="GF145" s="267">
        <v>2.5</v>
      </c>
      <c r="GG145" s="267">
        <v>2.5</v>
      </c>
      <c r="GH145" s="267">
        <v>2.5</v>
      </c>
      <c r="GI145" s="267">
        <v>2.5</v>
      </c>
      <c r="GJ145" s="267">
        <v>2.5</v>
      </c>
      <c r="GK145" s="267">
        <v>2.5</v>
      </c>
      <c r="GL145" s="267">
        <v>2.5</v>
      </c>
      <c r="GM145" s="267">
        <v>2.5</v>
      </c>
      <c r="GN145" s="267">
        <v>2.5</v>
      </c>
      <c r="GO145" s="267">
        <v>2.5</v>
      </c>
      <c r="GP145" s="267">
        <v>2.5</v>
      </c>
      <c r="GQ145" s="267">
        <v>2.5</v>
      </c>
      <c r="GR145" s="267">
        <v>2.5</v>
      </c>
      <c r="GS145" s="267">
        <v>2.5</v>
      </c>
      <c r="GT145" s="267">
        <v>2.5</v>
      </c>
      <c r="GU145" s="267">
        <v>2.5</v>
      </c>
      <c r="GV145" s="267">
        <v>2.5</v>
      </c>
      <c r="GW145" s="267">
        <v>2.5</v>
      </c>
      <c r="GX145" s="267">
        <v>2.5</v>
      </c>
      <c r="GY145" s="267">
        <v>2.5</v>
      </c>
      <c r="GZ145" s="267">
        <v>2.5</v>
      </c>
      <c r="HA145" s="267">
        <v>2.5</v>
      </c>
      <c r="HB145" s="267">
        <v>2.5</v>
      </c>
      <c r="HC145" s="267">
        <v>2.5</v>
      </c>
      <c r="HD145" s="267">
        <v>2.5</v>
      </c>
      <c r="HE145" s="267">
        <v>2.5</v>
      </c>
      <c r="HF145" s="267">
        <v>2.5</v>
      </c>
      <c r="HG145" s="267">
        <v>2.5</v>
      </c>
      <c r="HH145" s="267">
        <v>2.5</v>
      </c>
      <c r="HI145" s="267">
        <v>2.5</v>
      </c>
      <c r="HJ145" s="267">
        <v>2.5</v>
      </c>
      <c r="HK145" s="267">
        <v>2.5</v>
      </c>
      <c r="HL145" s="267">
        <v>2.5</v>
      </c>
      <c r="HM145" s="267">
        <v>2.5</v>
      </c>
      <c r="HN145" s="267">
        <v>2.5</v>
      </c>
      <c r="HO145" s="267">
        <v>2.5</v>
      </c>
      <c r="HP145" s="267">
        <v>2.5</v>
      </c>
      <c r="HQ145" s="267">
        <v>2.5</v>
      </c>
      <c r="HR145" s="267">
        <v>2.5</v>
      </c>
      <c r="HS145" s="267">
        <v>2.5</v>
      </c>
      <c r="HT145" s="267">
        <v>2.5</v>
      </c>
      <c r="HU145" s="267">
        <v>2.5</v>
      </c>
      <c r="HV145" s="267">
        <v>2.5</v>
      </c>
      <c r="HW145" s="267">
        <v>2.5</v>
      </c>
      <c r="HX145" s="267">
        <v>2.5</v>
      </c>
      <c r="HY145" s="267">
        <v>2.5</v>
      </c>
      <c r="HZ145" s="267">
        <v>2.5</v>
      </c>
      <c r="IA145" s="267">
        <v>2.5</v>
      </c>
      <c r="IB145" s="267">
        <v>2.5</v>
      </c>
      <c r="IC145" s="267">
        <v>2.5</v>
      </c>
      <c r="ID145" s="267">
        <v>2.5</v>
      </c>
      <c r="IE145" s="267">
        <v>2.5</v>
      </c>
      <c r="IF145" s="267">
        <v>2.5</v>
      </c>
      <c r="IG145" s="332">
        <v>2.5</v>
      </c>
      <c r="IH145" s="332">
        <v>2.5</v>
      </c>
      <c r="II145" s="333">
        <v>2.5</v>
      </c>
      <c r="IJ145" s="334">
        <v>2.5</v>
      </c>
      <c r="IK145" s="166">
        <v>2.5</v>
      </c>
      <c r="IL145" s="166">
        <v>2.5</v>
      </c>
      <c r="IM145" s="166">
        <v>2.5</v>
      </c>
      <c r="IN145" s="166">
        <v>2.5</v>
      </c>
      <c r="IO145" s="166">
        <v>2.5</v>
      </c>
      <c r="IP145" s="166">
        <v>2.5</v>
      </c>
      <c r="IQ145" s="166">
        <v>2.5</v>
      </c>
      <c r="IR145" s="166">
        <v>2.5</v>
      </c>
      <c r="IS145" s="166">
        <v>2.5</v>
      </c>
      <c r="IT145" s="166">
        <v>2.5</v>
      </c>
      <c r="IU145" s="166">
        <v>2.5</v>
      </c>
      <c r="IV145" s="166">
        <v>2.5</v>
      </c>
      <c r="IW145" s="166">
        <v>2.5</v>
      </c>
      <c r="IX145" s="166">
        <v>2.5</v>
      </c>
      <c r="IY145" s="166">
        <v>2.5</v>
      </c>
      <c r="IZ145" s="166">
        <v>2.5</v>
      </c>
      <c r="JA145" s="166">
        <v>2.5</v>
      </c>
      <c r="JB145" s="166">
        <v>2.5</v>
      </c>
      <c r="JC145" s="166">
        <v>2.5</v>
      </c>
      <c r="JD145" s="166">
        <v>2.5</v>
      </c>
      <c r="JE145" s="166">
        <v>2.5</v>
      </c>
      <c r="JF145" s="166">
        <v>2.5</v>
      </c>
      <c r="JG145" s="166">
        <v>2.5</v>
      </c>
      <c r="JH145" s="166">
        <v>2.5</v>
      </c>
      <c r="JI145" s="166">
        <v>2.5</v>
      </c>
      <c r="JJ145" s="166">
        <v>2.5</v>
      </c>
      <c r="JK145" s="166">
        <v>2.5</v>
      </c>
      <c r="JL145" s="166">
        <v>2.5</v>
      </c>
      <c r="JM145" s="166">
        <v>2.5</v>
      </c>
      <c r="JN145" s="166">
        <v>2.5</v>
      </c>
      <c r="JO145" s="166">
        <v>2.5</v>
      </c>
      <c r="JP145" s="166">
        <v>2.5</v>
      </c>
      <c r="JQ145" s="166">
        <v>2.5</v>
      </c>
      <c r="JR145" s="308"/>
    </row>
    <row r="146" spans="1:278" s="57" customFormat="1" ht="13.5">
      <c r="A146" s="60" t="s">
        <v>89</v>
      </c>
      <c r="B146" s="11">
        <v>0.5</v>
      </c>
      <c r="C146" s="11">
        <v>0.5</v>
      </c>
      <c r="D146" s="11">
        <v>0.5</v>
      </c>
      <c r="E146" s="11">
        <v>0.5</v>
      </c>
      <c r="F146" s="11">
        <v>0.5</v>
      </c>
      <c r="G146" s="11">
        <v>0.5</v>
      </c>
      <c r="H146" s="11">
        <v>0.5</v>
      </c>
      <c r="I146" s="11">
        <v>0.5</v>
      </c>
      <c r="J146" s="11">
        <v>0.5</v>
      </c>
      <c r="K146" s="11">
        <v>0.5</v>
      </c>
      <c r="L146" s="11">
        <v>0.5</v>
      </c>
      <c r="M146" s="11">
        <v>0.5</v>
      </c>
      <c r="N146" s="11">
        <v>0.5</v>
      </c>
      <c r="O146" s="11">
        <v>0.5</v>
      </c>
      <c r="P146" s="11">
        <v>0.5</v>
      </c>
      <c r="Q146" s="11">
        <v>0.5</v>
      </c>
      <c r="R146" s="11">
        <v>0.5</v>
      </c>
      <c r="S146" s="11">
        <v>0.5</v>
      </c>
      <c r="T146" s="11">
        <v>0.5</v>
      </c>
      <c r="U146" s="11">
        <v>0.5</v>
      </c>
      <c r="V146" s="11">
        <v>0.5</v>
      </c>
      <c r="W146" s="11">
        <v>0.5</v>
      </c>
      <c r="X146" s="11">
        <v>0.5</v>
      </c>
      <c r="Y146" s="11">
        <v>0.5</v>
      </c>
      <c r="Z146" s="11">
        <v>0.5</v>
      </c>
      <c r="AA146" s="11">
        <v>0.5</v>
      </c>
      <c r="AB146" s="11">
        <v>0.5</v>
      </c>
      <c r="AC146" s="11">
        <v>0.5</v>
      </c>
      <c r="AD146" s="11">
        <v>0.5</v>
      </c>
      <c r="AE146" s="11">
        <v>0.5</v>
      </c>
      <c r="AF146" s="11">
        <v>0.5</v>
      </c>
      <c r="AG146" s="11">
        <v>0.5</v>
      </c>
      <c r="AH146" s="11">
        <v>0.5</v>
      </c>
      <c r="AI146" s="11">
        <v>0.5</v>
      </c>
      <c r="AJ146" s="11">
        <v>0.5</v>
      </c>
      <c r="AK146" s="11">
        <v>0.5</v>
      </c>
      <c r="AL146" s="11">
        <v>0.5</v>
      </c>
      <c r="AM146" s="11">
        <v>0.5</v>
      </c>
      <c r="AN146" s="11">
        <v>0.5</v>
      </c>
      <c r="AO146" s="11">
        <v>0.5</v>
      </c>
      <c r="AP146" s="11">
        <v>0.5</v>
      </c>
      <c r="AQ146" s="11">
        <v>0.5</v>
      </c>
      <c r="AR146" s="11">
        <v>0.5</v>
      </c>
      <c r="AS146" s="11">
        <v>0.5</v>
      </c>
      <c r="AT146" s="11">
        <v>0.5</v>
      </c>
      <c r="AU146" s="11">
        <v>0.5</v>
      </c>
      <c r="AV146" s="11">
        <v>0.5</v>
      </c>
      <c r="AW146" s="11">
        <v>0.5</v>
      </c>
      <c r="AX146" s="11">
        <v>0.5</v>
      </c>
      <c r="AY146" s="11">
        <v>0.5</v>
      </c>
      <c r="AZ146" s="11">
        <v>0.5</v>
      </c>
      <c r="BA146" s="11">
        <v>0.5</v>
      </c>
      <c r="BB146" s="11">
        <v>0.5</v>
      </c>
      <c r="BC146" s="11">
        <v>0.5</v>
      </c>
      <c r="BD146" s="11">
        <v>0.5</v>
      </c>
      <c r="BE146" s="11">
        <v>0.5</v>
      </c>
      <c r="BF146" s="11">
        <v>0.5</v>
      </c>
      <c r="BG146" s="11">
        <v>0.5</v>
      </c>
      <c r="BH146" s="11">
        <v>0.5</v>
      </c>
      <c r="BI146" s="11">
        <v>0.5</v>
      </c>
      <c r="BJ146" s="11">
        <v>0.5</v>
      </c>
      <c r="BK146" s="11">
        <v>0.5</v>
      </c>
      <c r="BL146" s="11">
        <v>0.5</v>
      </c>
      <c r="BM146" s="11">
        <v>0.5</v>
      </c>
      <c r="BN146" s="11">
        <v>0.5</v>
      </c>
      <c r="BO146" s="11">
        <v>0.5</v>
      </c>
      <c r="BP146" s="11">
        <v>0.5</v>
      </c>
      <c r="BQ146" s="11">
        <v>0.5</v>
      </c>
      <c r="BR146" s="11">
        <v>0.5</v>
      </c>
      <c r="BS146" s="11">
        <v>0.5</v>
      </c>
      <c r="BT146" s="11">
        <v>0.5</v>
      </c>
      <c r="BU146" s="11">
        <v>0.5</v>
      </c>
      <c r="BV146" s="11">
        <v>0.5</v>
      </c>
      <c r="BW146" s="11">
        <v>0.5</v>
      </c>
      <c r="BX146" s="11">
        <v>0.5</v>
      </c>
      <c r="BY146" s="11">
        <v>0.5</v>
      </c>
      <c r="BZ146" s="11">
        <v>0.5</v>
      </c>
      <c r="CA146" s="11">
        <v>0.5</v>
      </c>
      <c r="CB146" s="11">
        <v>0.5</v>
      </c>
      <c r="CC146" s="11">
        <v>0.5</v>
      </c>
      <c r="CD146" s="11">
        <v>0.5</v>
      </c>
      <c r="CE146" s="11">
        <v>0.5</v>
      </c>
      <c r="CF146" s="11">
        <v>0.5</v>
      </c>
      <c r="CG146" s="11">
        <v>0.5</v>
      </c>
      <c r="CH146" s="11">
        <v>0.5</v>
      </c>
      <c r="CI146" s="11">
        <v>0.5</v>
      </c>
      <c r="CJ146" s="11">
        <v>0.5</v>
      </c>
      <c r="CK146" s="11">
        <v>0.5</v>
      </c>
      <c r="CL146" s="11">
        <v>0.5</v>
      </c>
      <c r="CM146" s="11">
        <v>0.5</v>
      </c>
      <c r="CN146" s="11">
        <v>0.5</v>
      </c>
      <c r="CO146" s="11">
        <v>0.5</v>
      </c>
      <c r="CP146" s="11">
        <v>0.5</v>
      </c>
      <c r="CQ146" s="11">
        <v>0.5</v>
      </c>
      <c r="CR146" s="11">
        <v>0.5</v>
      </c>
      <c r="CS146" s="11">
        <v>0.5</v>
      </c>
      <c r="CT146" s="11">
        <v>0.5</v>
      </c>
      <c r="CU146" s="11">
        <v>0.5</v>
      </c>
      <c r="CV146" s="11">
        <v>0.5</v>
      </c>
      <c r="CW146" s="11">
        <v>0.5</v>
      </c>
      <c r="CX146" s="11">
        <v>0.5</v>
      </c>
      <c r="CY146" s="11">
        <v>0.5</v>
      </c>
      <c r="CZ146" s="11">
        <v>0.5</v>
      </c>
      <c r="DA146" s="11">
        <v>0.5</v>
      </c>
      <c r="DB146" s="11">
        <v>0.5</v>
      </c>
      <c r="DC146" s="11">
        <v>0.5</v>
      </c>
      <c r="DD146" s="11">
        <v>0.5</v>
      </c>
      <c r="DE146" s="11">
        <v>0.5</v>
      </c>
      <c r="DF146" s="11">
        <v>0.5</v>
      </c>
      <c r="DG146" s="11">
        <v>0.5</v>
      </c>
      <c r="DH146" s="11">
        <v>0.5</v>
      </c>
      <c r="DI146" s="11">
        <v>0.5</v>
      </c>
      <c r="DJ146" s="11">
        <v>0.5</v>
      </c>
      <c r="DK146" s="11">
        <v>0.5</v>
      </c>
      <c r="DL146" s="11">
        <v>0.5</v>
      </c>
      <c r="DM146" s="11">
        <v>0.5</v>
      </c>
      <c r="DN146" s="11">
        <v>0.5</v>
      </c>
      <c r="DO146" s="11">
        <v>0.5</v>
      </c>
      <c r="DP146" s="11">
        <v>0.5</v>
      </c>
      <c r="DQ146" s="11">
        <v>0.5</v>
      </c>
      <c r="DR146" s="11">
        <v>0.5</v>
      </c>
      <c r="DS146" s="11">
        <v>0.5</v>
      </c>
      <c r="DT146" s="11">
        <v>0.5</v>
      </c>
      <c r="DU146" s="11">
        <v>0.5</v>
      </c>
      <c r="DV146" s="11">
        <v>0.5</v>
      </c>
      <c r="DW146" s="11">
        <v>0.5</v>
      </c>
      <c r="DX146" s="11">
        <v>0.5</v>
      </c>
      <c r="DY146" s="11">
        <v>0.5</v>
      </c>
      <c r="DZ146" s="11">
        <v>0.5</v>
      </c>
      <c r="EA146" s="11">
        <v>0.5</v>
      </c>
      <c r="EB146" s="11">
        <v>0.5</v>
      </c>
      <c r="EC146" s="11">
        <v>0.5</v>
      </c>
      <c r="ED146" s="11">
        <v>0.5</v>
      </c>
      <c r="EE146" s="11">
        <v>0.5</v>
      </c>
      <c r="EF146" s="11">
        <v>0.5</v>
      </c>
      <c r="EG146" s="11">
        <v>0.5</v>
      </c>
      <c r="EH146" s="11">
        <v>0.5</v>
      </c>
      <c r="EI146" s="11">
        <v>0.5</v>
      </c>
      <c r="EJ146" s="11">
        <v>0.5</v>
      </c>
      <c r="EK146" s="11">
        <v>0.5</v>
      </c>
      <c r="EL146" s="11">
        <v>0.5</v>
      </c>
      <c r="EM146" s="11">
        <v>0.5</v>
      </c>
      <c r="EN146" s="11">
        <v>0.5</v>
      </c>
      <c r="EO146" s="11">
        <v>0.5</v>
      </c>
      <c r="EP146" s="11">
        <v>0.5</v>
      </c>
      <c r="EQ146" s="11">
        <v>0.5</v>
      </c>
      <c r="ER146" s="11">
        <v>0.5</v>
      </c>
      <c r="ES146" s="11">
        <v>0.5</v>
      </c>
      <c r="ET146" s="11">
        <v>0.5</v>
      </c>
      <c r="EU146" s="11">
        <v>0.5</v>
      </c>
      <c r="EV146" s="11">
        <v>0.5</v>
      </c>
      <c r="EW146" s="11">
        <v>0.5</v>
      </c>
      <c r="EX146" s="11">
        <v>0.5</v>
      </c>
      <c r="EY146" s="11">
        <v>0.5</v>
      </c>
      <c r="EZ146" s="11">
        <v>0.5</v>
      </c>
      <c r="FA146" s="11">
        <v>0.5</v>
      </c>
      <c r="FB146" s="11">
        <v>0.5</v>
      </c>
      <c r="FC146" s="11">
        <v>0.5</v>
      </c>
      <c r="FD146" s="11">
        <v>0.5</v>
      </c>
      <c r="FE146" s="11">
        <v>0.5</v>
      </c>
      <c r="FF146" s="11">
        <v>0.5</v>
      </c>
      <c r="FG146" s="11">
        <v>0.5</v>
      </c>
      <c r="FH146" s="11">
        <v>0.5</v>
      </c>
      <c r="FI146" s="11">
        <v>0.5</v>
      </c>
      <c r="FJ146" s="11">
        <v>0.5</v>
      </c>
      <c r="FK146" s="11">
        <v>0.5</v>
      </c>
      <c r="FL146" s="11">
        <v>0.5</v>
      </c>
      <c r="FM146" s="11">
        <v>0.5</v>
      </c>
      <c r="FN146" s="11">
        <v>0.5</v>
      </c>
      <c r="FO146" s="11">
        <v>0.5</v>
      </c>
      <c r="FP146" s="11">
        <v>0.5</v>
      </c>
      <c r="FQ146" s="11">
        <v>0.5</v>
      </c>
      <c r="FR146" s="11">
        <v>0.5</v>
      </c>
      <c r="FS146" s="11">
        <v>0.5</v>
      </c>
      <c r="FT146" s="11">
        <v>0.5</v>
      </c>
      <c r="FU146" s="11">
        <v>0.5</v>
      </c>
      <c r="FV146" s="11">
        <v>0.5</v>
      </c>
      <c r="FW146" s="11">
        <v>0.5</v>
      </c>
      <c r="FX146" s="11">
        <v>0.5</v>
      </c>
      <c r="FY146" s="11">
        <v>0.5</v>
      </c>
      <c r="FZ146" s="11">
        <v>0.5</v>
      </c>
      <c r="GA146" s="11">
        <v>0.5</v>
      </c>
      <c r="GB146" s="11">
        <v>0.5</v>
      </c>
      <c r="GC146" s="11">
        <v>0.5</v>
      </c>
      <c r="GD146" s="11">
        <v>0.5</v>
      </c>
      <c r="GE146" s="11">
        <v>0.5</v>
      </c>
      <c r="GF146" s="11">
        <v>0.5</v>
      </c>
      <c r="GG146" s="11">
        <v>0.5</v>
      </c>
      <c r="GH146" s="11">
        <v>0.5</v>
      </c>
      <c r="GI146" s="11">
        <v>0.5</v>
      </c>
      <c r="GJ146" s="11">
        <v>0.5</v>
      </c>
      <c r="GK146" s="11">
        <v>0.5</v>
      </c>
      <c r="GL146" s="11">
        <v>0.5</v>
      </c>
      <c r="GM146" s="11">
        <v>0.5</v>
      </c>
      <c r="GN146" s="11">
        <v>0.5</v>
      </c>
      <c r="GO146" s="11">
        <v>0.5</v>
      </c>
      <c r="GP146" s="11">
        <v>0.5</v>
      </c>
      <c r="GQ146" s="11">
        <v>0.5</v>
      </c>
      <c r="GR146" s="11">
        <v>0.5</v>
      </c>
      <c r="GS146" s="11">
        <v>0.5</v>
      </c>
      <c r="GT146" s="11">
        <v>0.5</v>
      </c>
      <c r="GU146" s="11">
        <v>0.5</v>
      </c>
      <c r="GV146" s="11">
        <v>0.5</v>
      </c>
      <c r="GW146" s="11">
        <v>0.5</v>
      </c>
      <c r="GX146" s="11">
        <v>0.5</v>
      </c>
      <c r="GY146" s="11">
        <v>0.5</v>
      </c>
      <c r="GZ146" s="11">
        <v>0.5</v>
      </c>
      <c r="HA146" s="11">
        <v>0.5</v>
      </c>
      <c r="HB146" s="11">
        <v>0.5</v>
      </c>
      <c r="HC146" s="11">
        <v>0.5</v>
      </c>
      <c r="HD146" s="11">
        <v>0.5</v>
      </c>
      <c r="HE146" s="11">
        <v>0.5</v>
      </c>
      <c r="HF146" s="11">
        <v>0.5</v>
      </c>
      <c r="HG146" s="11">
        <v>0.5</v>
      </c>
      <c r="HH146" s="11">
        <v>0.5</v>
      </c>
      <c r="HI146" s="11">
        <v>0.5</v>
      </c>
      <c r="HJ146" s="11">
        <v>0.5</v>
      </c>
      <c r="HK146" s="11">
        <v>0.5</v>
      </c>
      <c r="HL146" s="11">
        <v>0.5</v>
      </c>
      <c r="HM146" s="11">
        <v>0.5</v>
      </c>
      <c r="HN146" s="11">
        <v>0.5</v>
      </c>
      <c r="HO146" s="11">
        <v>0.5</v>
      </c>
      <c r="HP146" s="11">
        <v>0.5</v>
      </c>
      <c r="HQ146" s="11">
        <v>0.5</v>
      </c>
      <c r="HR146" s="11">
        <v>0.5</v>
      </c>
      <c r="HS146" s="11">
        <v>0.5</v>
      </c>
      <c r="HT146" s="11">
        <v>0.5</v>
      </c>
      <c r="HU146" s="11">
        <v>0.5</v>
      </c>
      <c r="HV146" s="11">
        <v>0.5</v>
      </c>
      <c r="HW146" s="11">
        <v>0.5</v>
      </c>
      <c r="HX146" s="11">
        <v>0.5</v>
      </c>
      <c r="HY146" s="11">
        <v>0.5</v>
      </c>
      <c r="HZ146" s="11">
        <v>0.5</v>
      </c>
      <c r="IA146" s="11">
        <v>0.5</v>
      </c>
      <c r="IB146" s="11">
        <v>0.5</v>
      </c>
      <c r="IC146" s="11">
        <v>0.5</v>
      </c>
      <c r="ID146" s="11">
        <v>0.5</v>
      </c>
      <c r="IE146" s="11">
        <v>0.5</v>
      </c>
      <c r="IF146" s="11">
        <v>0.5</v>
      </c>
      <c r="IG146" s="115">
        <v>0.5</v>
      </c>
      <c r="IH146" s="115">
        <v>0.5</v>
      </c>
      <c r="II146" s="150">
        <v>0.5</v>
      </c>
      <c r="IJ146" s="167">
        <v>0.5</v>
      </c>
      <c r="IK146" s="62">
        <v>0.5</v>
      </c>
      <c r="IL146" s="62">
        <v>0.5</v>
      </c>
      <c r="IM146" s="62">
        <v>0.5</v>
      </c>
      <c r="IN146" s="62">
        <v>0.5</v>
      </c>
      <c r="IO146" s="62">
        <v>0.5</v>
      </c>
      <c r="IP146" s="62">
        <v>0.5</v>
      </c>
      <c r="IQ146" s="62">
        <v>0.5</v>
      </c>
      <c r="IR146" s="353">
        <v>0.5</v>
      </c>
      <c r="IS146" s="62">
        <v>0.5</v>
      </c>
      <c r="IT146" s="62">
        <v>0.5</v>
      </c>
      <c r="IU146" s="62">
        <v>0.5</v>
      </c>
      <c r="IV146" s="62">
        <v>0.5</v>
      </c>
      <c r="IW146" s="62">
        <v>0.5</v>
      </c>
      <c r="IX146" s="62">
        <v>0.5</v>
      </c>
      <c r="IY146" s="62">
        <v>0.5</v>
      </c>
      <c r="IZ146" s="62">
        <v>0.5</v>
      </c>
      <c r="JA146" s="62">
        <v>0.5</v>
      </c>
      <c r="JB146" s="62">
        <v>0.5</v>
      </c>
      <c r="JC146" s="62">
        <v>0.5</v>
      </c>
      <c r="JD146" s="62">
        <v>0.5</v>
      </c>
      <c r="JE146" s="62">
        <v>0.5</v>
      </c>
      <c r="JF146" s="62">
        <v>0.5</v>
      </c>
      <c r="JG146" s="62">
        <v>0.5</v>
      </c>
      <c r="JH146" s="62">
        <v>0.5</v>
      </c>
      <c r="JI146" s="62">
        <v>0.5</v>
      </c>
      <c r="JJ146" s="62">
        <v>0.5</v>
      </c>
      <c r="JK146" s="62">
        <v>0.5</v>
      </c>
      <c r="JL146" s="62">
        <v>0.5</v>
      </c>
      <c r="JM146" s="62">
        <v>0.5</v>
      </c>
      <c r="JN146" s="62">
        <v>0.5</v>
      </c>
      <c r="JO146" s="62">
        <v>0.5</v>
      </c>
      <c r="JP146" s="62">
        <v>0.5</v>
      </c>
      <c r="JQ146" s="62">
        <v>0.5</v>
      </c>
      <c r="JR146" s="275"/>
    </row>
    <row r="147" spans="1:278" s="80" customFormat="1" ht="13.5">
      <c r="A147" s="77" t="s">
        <v>91</v>
      </c>
      <c r="B147" s="78">
        <v>0.5</v>
      </c>
      <c r="C147" s="78">
        <v>0.5</v>
      </c>
      <c r="D147" s="78">
        <v>0.5</v>
      </c>
      <c r="E147" s="78">
        <v>0.5</v>
      </c>
      <c r="F147" s="78">
        <v>0.5</v>
      </c>
      <c r="G147" s="78">
        <v>0.5</v>
      </c>
      <c r="H147" s="78">
        <v>0.5</v>
      </c>
      <c r="I147" s="78">
        <v>0.5</v>
      </c>
      <c r="J147" s="78">
        <v>0.5</v>
      </c>
      <c r="K147" s="78">
        <v>0.5</v>
      </c>
      <c r="L147" s="78">
        <v>0.5</v>
      </c>
      <c r="M147" s="78">
        <v>0.5</v>
      </c>
      <c r="N147" s="78">
        <v>0.5</v>
      </c>
      <c r="O147" s="78">
        <v>0.5</v>
      </c>
      <c r="P147" s="78">
        <v>0.5</v>
      </c>
      <c r="Q147" s="78">
        <v>0.5</v>
      </c>
      <c r="R147" s="78">
        <v>0.5</v>
      </c>
      <c r="S147" s="78">
        <v>0.5</v>
      </c>
      <c r="T147" s="78">
        <v>0.5</v>
      </c>
      <c r="U147" s="78">
        <v>0.5</v>
      </c>
      <c r="V147" s="78">
        <v>0.5</v>
      </c>
      <c r="W147" s="78">
        <v>0.5</v>
      </c>
      <c r="X147" s="78">
        <v>0.5</v>
      </c>
      <c r="Y147" s="78">
        <v>0.5</v>
      </c>
      <c r="Z147" s="78">
        <v>0.5</v>
      </c>
      <c r="AA147" s="78">
        <v>0.5</v>
      </c>
      <c r="AB147" s="78">
        <v>0.5</v>
      </c>
      <c r="AC147" s="78">
        <v>0.5</v>
      </c>
      <c r="AD147" s="78">
        <v>0.5</v>
      </c>
      <c r="AE147" s="78">
        <v>0.5</v>
      </c>
      <c r="AF147" s="78">
        <v>0.5</v>
      </c>
      <c r="AG147" s="78">
        <v>0.5</v>
      </c>
      <c r="AH147" s="78">
        <v>0.5</v>
      </c>
      <c r="AI147" s="78">
        <v>0.5</v>
      </c>
      <c r="AJ147" s="78">
        <v>0.5</v>
      </c>
      <c r="AK147" s="78">
        <v>0.5</v>
      </c>
      <c r="AL147" s="78">
        <v>0.5</v>
      </c>
      <c r="AM147" s="78">
        <v>0.5</v>
      </c>
      <c r="AN147" s="78">
        <v>0.5</v>
      </c>
      <c r="AO147" s="78">
        <v>0.5</v>
      </c>
      <c r="AP147" s="78">
        <v>0.5</v>
      </c>
      <c r="AQ147" s="78">
        <v>0.5</v>
      </c>
      <c r="AR147" s="78">
        <v>0.5</v>
      </c>
      <c r="AS147" s="78">
        <v>0.5</v>
      </c>
      <c r="AT147" s="78">
        <v>0.5</v>
      </c>
      <c r="AU147" s="78">
        <v>0.5</v>
      </c>
      <c r="AV147" s="78">
        <v>0.5</v>
      </c>
      <c r="AW147" s="78">
        <v>0.5</v>
      </c>
      <c r="AX147" s="78">
        <v>0.5</v>
      </c>
      <c r="AY147" s="78">
        <v>0.5</v>
      </c>
      <c r="AZ147" s="78">
        <v>0.5</v>
      </c>
      <c r="BA147" s="78">
        <v>0.5</v>
      </c>
      <c r="BB147" s="78">
        <v>0.5</v>
      </c>
      <c r="BC147" s="78">
        <v>0.5</v>
      </c>
      <c r="BD147" s="78">
        <v>0.5</v>
      </c>
      <c r="BE147" s="78">
        <v>0.5</v>
      </c>
      <c r="BF147" s="78">
        <v>0.5</v>
      </c>
      <c r="BG147" s="78">
        <v>0.5</v>
      </c>
      <c r="BH147" s="78">
        <v>0.5</v>
      </c>
      <c r="BI147" s="78">
        <v>0.5</v>
      </c>
      <c r="BJ147" s="78">
        <v>0.5</v>
      </c>
      <c r="BK147" s="78">
        <v>0.5</v>
      </c>
      <c r="BL147" s="78">
        <v>0.5</v>
      </c>
      <c r="BM147" s="78">
        <v>0.5</v>
      </c>
      <c r="BN147" s="78">
        <v>0.5</v>
      </c>
      <c r="BO147" s="78">
        <v>0.5</v>
      </c>
      <c r="BP147" s="78">
        <v>0.5</v>
      </c>
      <c r="BQ147" s="78">
        <v>0.5</v>
      </c>
      <c r="BR147" s="78">
        <v>0.5</v>
      </c>
      <c r="BS147" s="78">
        <v>0.5</v>
      </c>
      <c r="BT147" s="78">
        <v>0.5</v>
      </c>
      <c r="BU147" s="78">
        <v>0.5</v>
      </c>
      <c r="BV147" s="78">
        <v>0.5</v>
      </c>
      <c r="BW147" s="78">
        <v>0.5</v>
      </c>
      <c r="BX147" s="78">
        <v>0.5</v>
      </c>
      <c r="BY147" s="78">
        <v>0.5</v>
      </c>
      <c r="BZ147" s="78">
        <v>0.5</v>
      </c>
      <c r="CA147" s="78">
        <v>0.5</v>
      </c>
      <c r="CB147" s="78">
        <v>0.5</v>
      </c>
      <c r="CC147" s="78">
        <v>0.5</v>
      </c>
      <c r="CD147" s="78">
        <v>0.5</v>
      </c>
      <c r="CE147" s="78">
        <v>0.5</v>
      </c>
      <c r="CF147" s="78">
        <v>0.5</v>
      </c>
      <c r="CG147" s="78">
        <v>0.5</v>
      </c>
      <c r="CH147" s="78">
        <v>0.5</v>
      </c>
      <c r="CI147" s="78">
        <v>0.5</v>
      </c>
      <c r="CJ147" s="78">
        <v>0.5</v>
      </c>
      <c r="CK147" s="78">
        <v>0.5</v>
      </c>
      <c r="CL147" s="78">
        <v>0.5</v>
      </c>
      <c r="CM147" s="78">
        <v>0.5</v>
      </c>
      <c r="CN147" s="78">
        <v>0.5</v>
      </c>
      <c r="CO147" s="78">
        <v>0.5</v>
      </c>
      <c r="CP147" s="78">
        <v>0.5</v>
      </c>
      <c r="CQ147" s="78">
        <v>0.5</v>
      </c>
      <c r="CR147" s="78">
        <v>0.5</v>
      </c>
      <c r="CS147" s="78">
        <v>0.5</v>
      </c>
      <c r="CT147" s="78">
        <v>0.5</v>
      </c>
      <c r="CU147" s="78">
        <v>0.5</v>
      </c>
      <c r="CV147" s="78">
        <v>0.5</v>
      </c>
      <c r="CW147" s="78">
        <v>0.5</v>
      </c>
      <c r="CX147" s="78">
        <v>0.5</v>
      </c>
      <c r="CY147" s="78">
        <v>0.5</v>
      </c>
      <c r="CZ147" s="78">
        <v>0.5</v>
      </c>
      <c r="DA147" s="78">
        <v>0.5</v>
      </c>
      <c r="DB147" s="78">
        <v>0.5</v>
      </c>
      <c r="DC147" s="78">
        <v>0.5</v>
      </c>
      <c r="DD147" s="78">
        <v>0.5</v>
      </c>
      <c r="DE147" s="78">
        <v>0.5</v>
      </c>
      <c r="DF147" s="78">
        <v>0.5</v>
      </c>
      <c r="DG147" s="78">
        <v>0.5</v>
      </c>
      <c r="DH147" s="78">
        <v>0.5</v>
      </c>
      <c r="DI147" s="78">
        <v>0.5</v>
      </c>
      <c r="DJ147" s="78">
        <v>0.5</v>
      </c>
      <c r="DK147" s="78">
        <v>0.5</v>
      </c>
      <c r="DL147" s="78">
        <v>0.5</v>
      </c>
      <c r="DM147" s="78">
        <v>0.5</v>
      </c>
      <c r="DN147" s="78">
        <v>0.5</v>
      </c>
      <c r="DO147" s="78">
        <v>0.5</v>
      </c>
      <c r="DP147" s="78">
        <v>0.5</v>
      </c>
      <c r="DQ147" s="78">
        <v>0.5</v>
      </c>
      <c r="DR147" s="78">
        <v>0.5</v>
      </c>
      <c r="DS147" s="78">
        <v>0.5</v>
      </c>
      <c r="DT147" s="78">
        <v>0.5</v>
      </c>
      <c r="DU147" s="78">
        <v>0.5</v>
      </c>
      <c r="DV147" s="78">
        <v>0.5</v>
      </c>
      <c r="DW147" s="78">
        <v>0.5</v>
      </c>
      <c r="DX147" s="78">
        <v>0.5</v>
      </c>
      <c r="DY147" s="78">
        <v>0.5</v>
      </c>
      <c r="DZ147" s="78">
        <v>0.5</v>
      </c>
      <c r="EA147" s="78">
        <v>0.5</v>
      </c>
      <c r="EB147" s="78">
        <v>0.5</v>
      </c>
      <c r="EC147" s="78">
        <v>0.5</v>
      </c>
      <c r="ED147" s="78">
        <v>0.5</v>
      </c>
      <c r="EE147" s="78">
        <v>0.5</v>
      </c>
      <c r="EF147" s="78">
        <v>0.5</v>
      </c>
      <c r="EG147" s="78">
        <v>0.5</v>
      </c>
      <c r="EH147" s="78">
        <v>0.5</v>
      </c>
      <c r="EI147" s="78">
        <v>0.5</v>
      </c>
      <c r="EJ147" s="78">
        <v>0.5</v>
      </c>
      <c r="EK147" s="78">
        <v>0.5</v>
      </c>
      <c r="EL147" s="78">
        <v>0.5</v>
      </c>
      <c r="EM147" s="78">
        <v>0.5</v>
      </c>
      <c r="EN147" s="78">
        <v>0.5</v>
      </c>
      <c r="EO147" s="78">
        <v>0.5</v>
      </c>
      <c r="EP147" s="78">
        <v>0.5</v>
      </c>
      <c r="EQ147" s="78">
        <v>0.5</v>
      </c>
      <c r="ER147" s="78">
        <v>0.5</v>
      </c>
      <c r="ES147" s="78">
        <v>0.5</v>
      </c>
      <c r="ET147" s="78">
        <v>0.5</v>
      </c>
      <c r="EU147" s="78">
        <v>0.5</v>
      </c>
      <c r="EV147" s="78">
        <v>0.5</v>
      </c>
      <c r="EW147" s="78">
        <v>0.5</v>
      </c>
      <c r="EX147" s="78">
        <v>0.5</v>
      </c>
      <c r="EY147" s="78">
        <v>0.5</v>
      </c>
      <c r="EZ147" s="78">
        <v>0.5</v>
      </c>
      <c r="FA147" s="78">
        <v>0.5</v>
      </c>
      <c r="FB147" s="78">
        <v>0.5</v>
      </c>
      <c r="FC147" s="78">
        <v>0.5</v>
      </c>
      <c r="FD147" s="78">
        <v>0.5</v>
      </c>
      <c r="FE147" s="78">
        <v>0.5</v>
      </c>
      <c r="FF147" s="78">
        <v>0.5</v>
      </c>
      <c r="FG147" s="78">
        <v>0.5</v>
      </c>
      <c r="FH147" s="78">
        <v>0.5</v>
      </c>
      <c r="FI147" s="78">
        <v>0.5</v>
      </c>
      <c r="FJ147" s="78">
        <v>0.5</v>
      </c>
      <c r="FK147" s="78">
        <v>0.5</v>
      </c>
      <c r="FL147" s="78">
        <v>0.5</v>
      </c>
      <c r="FM147" s="78">
        <v>0.5</v>
      </c>
      <c r="FN147" s="78">
        <v>0.5</v>
      </c>
      <c r="FO147" s="78">
        <v>0.5</v>
      </c>
      <c r="FP147" s="78">
        <v>0.5</v>
      </c>
      <c r="FQ147" s="78">
        <v>0.5</v>
      </c>
      <c r="FR147" s="78">
        <v>0.5</v>
      </c>
      <c r="FS147" s="78">
        <v>0.5</v>
      </c>
      <c r="FT147" s="78">
        <v>0.5</v>
      </c>
      <c r="FU147" s="78">
        <v>0.5</v>
      </c>
      <c r="FV147" s="78">
        <v>0.5</v>
      </c>
      <c r="FW147" s="78">
        <v>0.5</v>
      </c>
      <c r="FX147" s="78">
        <v>0.5</v>
      </c>
      <c r="FY147" s="78">
        <v>0.5</v>
      </c>
      <c r="FZ147" s="78">
        <v>0.5</v>
      </c>
      <c r="GA147" s="78">
        <v>0.5</v>
      </c>
      <c r="GB147" s="78">
        <v>0.5</v>
      </c>
      <c r="GC147" s="78">
        <v>0.5</v>
      </c>
      <c r="GD147" s="78">
        <v>0.5</v>
      </c>
      <c r="GE147" s="78">
        <v>0.5</v>
      </c>
      <c r="GF147" s="78">
        <v>0.5</v>
      </c>
      <c r="GG147" s="78">
        <v>0.5</v>
      </c>
      <c r="GH147" s="78">
        <v>0.5</v>
      </c>
      <c r="GI147" s="78">
        <v>0.5</v>
      </c>
      <c r="GJ147" s="78">
        <v>0.5</v>
      </c>
      <c r="GK147" s="78">
        <v>0.5</v>
      </c>
      <c r="GL147" s="78">
        <v>0.5</v>
      </c>
      <c r="GM147" s="78">
        <v>0.5</v>
      </c>
      <c r="GN147" s="78">
        <v>0.5</v>
      </c>
      <c r="GO147" s="78">
        <v>0.5</v>
      </c>
      <c r="GP147" s="78">
        <v>0.5</v>
      </c>
      <c r="GQ147" s="78">
        <v>0.5</v>
      </c>
      <c r="GR147" s="78">
        <v>0.5</v>
      </c>
      <c r="GS147" s="78">
        <v>0.5</v>
      </c>
      <c r="GT147" s="78">
        <v>0.5</v>
      </c>
      <c r="GU147" s="78">
        <v>0.5</v>
      </c>
      <c r="GV147" s="78">
        <v>0.5</v>
      </c>
      <c r="GW147" s="78">
        <v>0.5</v>
      </c>
      <c r="GX147" s="78">
        <v>0.5</v>
      </c>
      <c r="GY147" s="78">
        <v>0.5</v>
      </c>
      <c r="GZ147" s="78">
        <v>0.5</v>
      </c>
      <c r="HA147" s="78">
        <v>0.5</v>
      </c>
      <c r="HB147" s="78">
        <v>0.5</v>
      </c>
      <c r="HC147" s="78">
        <v>0.5</v>
      </c>
      <c r="HD147" s="78">
        <v>0.5</v>
      </c>
      <c r="HE147" s="78">
        <v>0.5</v>
      </c>
      <c r="HF147" s="78">
        <v>0.5</v>
      </c>
      <c r="HG147" s="78">
        <v>0.5</v>
      </c>
      <c r="HH147" s="78">
        <v>0.5</v>
      </c>
      <c r="HI147" s="78">
        <v>0.5</v>
      </c>
      <c r="HJ147" s="78">
        <v>0.5</v>
      </c>
      <c r="HK147" s="78">
        <v>0.5</v>
      </c>
      <c r="HL147" s="78">
        <v>0.5</v>
      </c>
      <c r="HM147" s="78">
        <v>0.5</v>
      </c>
      <c r="HN147" s="78">
        <v>0.5</v>
      </c>
      <c r="HO147" s="78">
        <v>0.5</v>
      </c>
      <c r="HP147" s="78">
        <v>0.5</v>
      </c>
      <c r="HQ147" s="78">
        <v>0.5</v>
      </c>
      <c r="HR147" s="78">
        <v>0.5</v>
      </c>
      <c r="HS147" s="78">
        <v>0.5</v>
      </c>
      <c r="HT147" s="78">
        <v>0.5</v>
      </c>
      <c r="HU147" s="78">
        <v>0.5</v>
      </c>
      <c r="HV147" s="78">
        <v>0.5</v>
      </c>
      <c r="HW147" s="78">
        <v>0.5</v>
      </c>
      <c r="HX147" s="78">
        <v>0.5</v>
      </c>
      <c r="HY147" s="78">
        <v>0.5</v>
      </c>
      <c r="HZ147" s="78">
        <v>0.5</v>
      </c>
      <c r="IA147" s="78">
        <v>0.5</v>
      </c>
      <c r="IB147" s="78">
        <v>0.5</v>
      </c>
      <c r="IC147" s="78">
        <v>0.5</v>
      </c>
      <c r="ID147" s="78">
        <v>0.5</v>
      </c>
      <c r="IE147" s="78">
        <v>0.5</v>
      </c>
      <c r="IF147" s="78">
        <v>0.5</v>
      </c>
      <c r="IG147" s="116">
        <v>0.5</v>
      </c>
      <c r="IH147" s="116">
        <v>0.5</v>
      </c>
      <c r="II147" s="274">
        <v>0.5</v>
      </c>
      <c r="IJ147" s="167">
        <v>0.5</v>
      </c>
      <c r="IK147" s="79">
        <v>0.5</v>
      </c>
      <c r="IL147" s="79">
        <v>0.5</v>
      </c>
      <c r="IM147" s="79">
        <v>0.5</v>
      </c>
      <c r="IN147" s="79">
        <v>0.5</v>
      </c>
      <c r="IO147" s="79">
        <v>0.5</v>
      </c>
      <c r="IP147" s="79">
        <v>0.5</v>
      </c>
      <c r="IQ147" s="79">
        <v>0.5</v>
      </c>
      <c r="IR147" s="352">
        <v>0.5</v>
      </c>
      <c r="IS147" s="79">
        <v>0.5</v>
      </c>
      <c r="IT147" s="79">
        <v>0.5</v>
      </c>
      <c r="IU147" s="79">
        <v>0.5</v>
      </c>
      <c r="IV147" s="79">
        <v>0.5</v>
      </c>
      <c r="IW147" s="79">
        <v>0.5</v>
      </c>
      <c r="IX147" s="79">
        <v>0.5</v>
      </c>
      <c r="IY147" s="79">
        <v>0.5</v>
      </c>
      <c r="IZ147" s="79">
        <v>0.5</v>
      </c>
      <c r="JA147" s="79">
        <v>0.5</v>
      </c>
      <c r="JB147" s="79">
        <v>0.5</v>
      </c>
      <c r="JC147" s="79">
        <v>0.5</v>
      </c>
      <c r="JD147" s="79">
        <v>0.5</v>
      </c>
      <c r="JE147" s="79">
        <v>0.5</v>
      </c>
      <c r="JF147" s="79">
        <v>0.5</v>
      </c>
      <c r="JG147" s="79">
        <v>0.5</v>
      </c>
      <c r="JH147" s="79">
        <v>0.5</v>
      </c>
      <c r="JI147" s="79">
        <v>0.5</v>
      </c>
      <c r="JJ147" s="79">
        <v>0.5</v>
      </c>
      <c r="JK147" s="79">
        <v>0.5</v>
      </c>
      <c r="JL147" s="79">
        <v>0.5</v>
      </c>
      <c r="JM147" s="79">
        <v>0.5</v>
      </c>
      <c r="JN147" s="79">
        <v>0.5</v>
      </c>
      <c r="JO147" s="79">
        <v>0.5</v>
      </c>
      <c r="JP147" s="79">
        <v>0.5</v>
      </c>
      <c r="JQ147" s="79">
        <v>0.5</v>
      </c>
      <c r="JR147" s="276"/>
    </row>
    <row r="148" spans="1:278" s="57" customFormat="1" ht="13.5">
      <c r="A148" s="60" t="s">
        <v>93</v>
      </c>
      <c r="B148" s="11">
        <v>0.5</v>
      </c>
      <c r="C148" s="11">
        <v>0.5</v>
      </c>
      <c r="D148" s="11">
        <v>0.5</v>
      </c>
      <c r="E148" s="11">
        <v>0.5</v>
      </c>
      <c r="F148" s="11">
        <v>0.5</v>
      </c>
      <c r="G148" s="11">
        <v>0.5</v>
      </c>
      <c r="H148" s="11">
        <v>0.5</v>
      </c>
      <c r="I148" s="11">
        <v>0.5</v>
      </c>
      <c r="J148" s="11">
        <v>0.5</v>
      </c>
      <c r="K148" s="11">
        <v>0.5</v>
      </c>
      <c r="L148" s="11">
        <v>0.5</v>
      </c>
      <c r="M148" s="11">
        <v>0.5</v>
      </c>
      <c r="N148" s="11">
        <v>0.5</v>
      </c>
      <c r="O148" s="11">
        <v>0.5</v>
      </c>
      <c r="P148" s="11">
        <v>0.5</v>
      </c>
      <c r="Q148" s="11">
        <v>0.5</v>
      </c>
      <c r="R148" s="11">
        <v>0.5</v>
      </c>
      <c r="S148" s="11">
        <v>0.5</v>
      </c>
      <c r="T148" s="11">
        <v>0.5</v>
      </c>
      <c r="U148" s="11">
        <v>0.5</v>
      </c>
      <c r="V148" s="11">
        <v>0.5</v>
      </c>
      <c r="W148" s="11">
        <v>0.5</v>
      </c>
      <c r="X148" s="11">
        <v>0.5</v>
      </c>
      <c r="Y148" s="11">
        <v>0.5</v>
      </c>
      <c r="Z148" s="11">
        <v>0.5</v>
      </c>
      <c r="AA148" s="11">
        <v>0.5</v>
      </c>
      <c r="AB148" s="11">
        <v>0.5</v>
      </c>
      <c r="AC148" s="11">
        <v>0.5</v>
      </c>
      <c r="AD148" s="11">
        <v>0.5</v>
      </c>
      <c r="AE148" s="11">
        <v>0.5</v>
      </c>
      <c r="AF148" s="11">
        <v>0.5</v>
      </c>
      <c r="AG148" s="11">
        <v>0.5</v>
      </c>
      <c r="AH148" s="11">
        <v>0.5</v>
      </c>
      <c r="AI148" s="11">
        <v>0.5</v>
      </c>
      <c r="AJ148" s="11">
        <v>0.5</v>
      </c>
      <c r="AK148" s="11">
        <v>0.5</v>
      </c>
      <c r="AL148" s="11">
        <v>0.5</v>
      </c>
      <c r="AM148" s="11">
        <v>0.5</v>
      </c>
      <c r="AN148" s="11">
        <v>0.5</v>
      </c>
      <c r="AO148" s="11">
        <v>0.5</v>
      </c>
      <c r="AP148" s="11">
        <v>0.5</v>
      </c>
      <c r="AQ148" s="11">
        <v>0.5</v>
      </c>
      <c r="AR148" s="11">
        <v>0.5</v>
      </c>
      <c r="AS148" s="11">
        <v>0.5</v>
      </c>
      <c r="AT148" s="11">
        <v>0.5</v>
      </c>
      <c r="AU148" s="11">
        <v>0.5</v>
      </c>
      <c r="AV148" s="11">
        <v>0.5</v>
      </c>
      <c r="AW148" s="11">
        <v>0.5</v>
      </c>
      <c r="AX148" s="11">
        <v>0.5</v>
      </c>
      <c r="AY148" s="11">
        <v>0.5</v>
      </c>
      <c r="AZ148" s="11">
        <v>0.5</v>
      </c>
      <c r="BA148" s="11">
        <v>0.5</v>
      </c>
      <c r="BB148" s="11">
        <v>0.5</v>
      </c>
      <c r="BC148" s="11">
        <v>0.5</v>
      </c>
      <c r="BD148" s="11">
        <v>0.5</v>
      </c>
      <c r="BE148" s="11">
        <v>0.5</v>
      </c>
      <c r="BF148" s="11">
        <v>0.5</v>
      </c>
      <c r="BG148" s="11">
        <v>0.5</v>
      </c>
      <c r="BH148" s="11">
        <v>0.5</v>
      </c>
      <c r="BI148" s="11">
        <v>0.5</v>
      </c>
      <c r="BJ148" s="11">
        <v>0.5</v>
      </c>
      <c r="BK148" s="11">
        <v>0.5</v>
      </c>
      <c r="BL148" s="11">
        <v>0.5</v>
      </c>
      <c r="BM148" s="11">
        <v>0.5</v>
      </c>
      <c r="BN148" s="11">
        <v>0.5</v>
      </c>
      <c r="BO148" s="11">
        <v>0.5</v>
      </c>
      <c r="BP148" s="11">
        <v>0.5</v>
      </c>
      <c r="BQ148" s="11">
        <v>0.5</v>
      </c>
      <c r="BR148" s="11">
        <v>0.5</v>
      </c>
      <c r="BS148" s="11">
        <v>0.5</v>
      </c>
      <c r="BT148" s="11">
        <v>0.5</v>
      </c>
      <c r="BU148" s="11">
        <v>0.5</v>
      </c>
      <c r="BV148" s="11">
        <v>0.5</v>
      </c>
      <c r="BW148" s="11">
        <v>0.5</v>
      </c>
      <c r="BX148" s="11">
        <v>0.5</v>
      </c>
      <c r="BY148" s="11">
        <v>0.5</v>
      </c>
      <c r="BZ148" s="11">
        <v>0.5</v>
      </c>
      <c r="CA148" s="11">
        <v>0.5</v>
      </c>
      <c r="CB148" s="11">
        <v>0.5</v>
      </c>
      <c r="CC148" s="11">
        <v>0.5</v>
      </c>
      <c r="CD148" s="11">
        <v>0.5</v>
      </c>
      <c r="CE148" s="11">
        <v>0.5</v>
      </c>
      <c r="CF148" s="11">
        <v>0.5</v>
      </c>
      <c r="CG148" s="11">
        <v>0.5</v>
      </c>
      <c r="CH148" s="11">
        <v>0.5</v>
      </c>
      <c r="CI148" s="11">
        <v>0.5</v>
      </c>
      <c r="CJ148" s="11">
        <v>0.5</v>
      </c>
      <c r="CK148" s="11">
        <v>0.5</v>
      </c>
      <c r="CL148" s="11">
        <v>0.5</v>
      </c>
      <c r="CM148" s="11">
        <v>0.5</v>
      </c>
      <c r="CN148" s="11">
        <v>0.5</v>
      </c>
      <c r="CO148" s="11">
        <v>0.5</v>
      </c>
      <c r="CP148" s="11">
        <v>0.5</v>
      </c>
      <c r="CQ148" s="11">
        <v>0.5</v>
      </c>
      <c r="CR148" s="11">
        <v>0.5</v>
      </c>
      <c r="CS148" s="11">
        <v>0.5</v>
      </c>
      <c r="CT148" s="11">
        <v>0.5</v>
      </c>
      <c r="CU148" s="11">
        <v>0.5</v>
      </c>
      <c r="CV148" s="11">
        <v>0.5</v>
      </c>
      <c r="CW148" s="11">
        <v>0.5</v>
      </c>
      <c r="CX148" s="11">
        <v>0.5</v>
      </c>
      <c r="CY148" s="11">
        <v>0.5</v>
      </c>
      <c r="CZ148" s="11">
        <v>0.5</v>
      </c>
      <c r="DA148" s="11">
        <v>0.5</v>
      </c>
      <c r="DB148" s="11">
        <v>0.5</v>
      </c>
      <c r="DC148" s="11">
        <v>0.5</v>
      </c>
      <c r="DD148" s="11">
        <v>0.5</v>
      </c>
      <c r="DE148" s="11">
        <v>0.5</v>
      </c>
      <c r="DF148" s="11">
        <v>0.5</v>
      </c>
      <c r="DG148" s="11">
        <v>0.5</v>
      </c>
      <c r="DH148" s="11">
        <v>0.5</v>
      </c>
      <c r="DI148" s="11">
        <v>0.5</v>
      </c>
      <c r="DJ148" s="11">
        <v>0.5</v>
      </c>
      <c r="DK148" s="11">
        <v>0.5</v>
      </c>
      <c r="DL148" s="11">
        <v>0.5</v>
      </c>
      <c r="DM148" s="11">
        <v>0.5</v>
      </c>
      <c r="DN148" s="11">
        <v>0.5</v>
      </c>
      <c r="DO148" s="11">
        <v>0.5</v>
      </c>
      <c r="DP148" s="11">
        <v>0.5</v>
      </c>
      <c r="DQ148" s="11">
        <v>0.5</v>
      </c>
      <c r="DR148" s="11">
        <v>0.5</v>
      </c>
      <c r="DS148" s="11">
        <v>0.5</v>
      </c>
      <c r="DT148" s="11">
        <v>0.5</v>
      </c>
      <c r="DU148" s="11">
        <v>0.5</v>
      </c>
      <c r="DV148" s="11">
        <v>0.5</v>
      </c>
      <c r="DW148" s="11">
        <v>0.5</v>
      </c>
      <c r="DX148" s="11">
        <v>0.5</v>
      </c>
      <c r="DY148" s="11">
        <v>0.5</v>
      </c>
      <c r="DZ148" s="11">
        <v>0.5</v>
      </c>
      <c r="EA148" s="11">
        <v>0.5</v>
      </c>
      <c r="EB148" s="11">
        <v>0.5</v>
      </c>
      <c r="EC148" s="11">
        <v>0.5</v>
      </c>
      <c r="ED148" s="11">
        <v>0.5</v>
      </c>
      <c r="EE148" s="11">
        <v>0.5</v>
      </c>
      <c r="EF148" s="11">
        <v>0.5</v>
      </c>
      <c r="EG148" s="11">
        <v>0.5</v>
      </c>
      <c r="EH148" s="11">
        <v>0.5</v>
      </c>
      <c r="EI148" s="11">
        <v>0.5</v>
      </c>
      <c r="EJ148" s="11">
        <v>0.5</v>
      </c>
      <c r="EK148" s="11">
        <v>0.5</v>
      </c>
      <c r="EL148" s="11">
        <v>0.5</v>
      </c>
      <c r="EM148" s="11">
        <v>0.5</v>
      </c>
      <c r="EN148" s="11">
        <v>0.5</v>
      </c>
      <c r="EO148" s="11">
        <v>0.5</v>
      </c>
      <c r="EP148" s="11">
        <v>0.5</v>
      </c>
      <c r="EQ148" s="11">
        <v>0.5</v>
      </c>
      <c r="ER148" s="11">
        <v>0.5</v>
      </c>
      <c r="ES148" s="11">
        <v>0.5</v>
      </c>
      <c r="ET148" s="11">
        <v>0.5</v>
      </c>
      <c r="EU148" s="11">
        <v>0.5</v>
      </c>
      <c r="EV148" s="11">
        <v>0.5</v>
      </c>
      <c r="EW148" s="11">
        <v>0.5</v>
      </c>
      <c r="EX148" s="11">
        <v>0.5</v>
      </c>
      <c r="EY148" s="11">
        <v>0.5</v>
      </c>
      <c r="EZ148" s="11">
        <v>0.5</v>
      </c>
      <c r="FA148" s="11">
        <v>0.5</v>
      </c>
      <c r="FB148" s="11">
        <v>0.5</v>
      </c>
      <c r="FC148" s="11">
        <v>0.5</v>
      </c>
      <c r="FD148" s="11">
        <v>0.5</v>
      </c>
      <c r="FE148" s="11">
        <v>0.5</v>
      </c>
      <c r="FF148" s="11">
        <v>0.5</v>
      </c>
      <c r="FG148" s="11">
        <v>0.5</v>
      </c>
      <c r="FH148" s="11">
        <v>0.5</v>
      </c>
      <c r="FI148" s="11">
        <v>0.5</v>
      </c>
      <c r="FJ148" s="11">
        <v>0.5</v>
      </c>
      <c r="FK148" s="11">
        <v>0.5</v>
      </c>
      <c r="FL148" s="11">
        <v>0.5</v>
      </c>
      <c r="FM148" s="11">
        <v>0.5</v>
      </c>
      <c r="FN148" s="11">
        <v>0.5</v>
      </c>
      <c r="FO148" s="11">
        <v>0.5</v>
      </c>
      <c r="FP148" s="11">
        <v>0.5</v>
      </c>
      <c r="FQ148" s="11">
        <v>0.5</v>
      </c>
      <c r="FR148" s="11">
        <v>0.5</v>
      </c>
      <c r="FS148" s="11">
        <v>0.5</v>
      </c>
      <c r="FT148" s="11">
        <v>0.5</v>
      </c>
      <c r="FU148" s="11">
        <v>0.5</v>
      </c>
      <c r="FV148" s="11">
        <v>0.5</v>
      </c>
      <c r="FW148" s="11">
        <v>0.5</v>
      </c>
      <c r="FX148" s="11">
        <v>0.5</v>
      </c>
      <c r="FY148" s="11">
        <v>0.5</v>
      </c>
      <c r="FZ148" s="11">
        <v>0.5</v>
      </c>
      <c r="GA148" s="11">
        <v>0.5</v>
      </c>
      <c r="GB148" s="11">
        <v>0.5</v>
      </c>
      <c r="GC148" s="11">
        <v>0.5</v>
      </c>
      <c r="GD148" s="11">
        <v>0.5</v>
      </c>
      <c r="GE148" s="11">
        <v>0.5</v>
      </c>
      <c r="GF148" s="11">
        <v>0.5</v>
      </c>
      <c r="GG148" s="11">
        <v>0.5</v>
      </c>
      <c r="GH148" s="11">
        <v>0.5</v>
      </c>
      <c r="GI148" s="11">
        <v>0.5</v>
      </c>
      <c r="GJ148" s="11">
        <v>0.5</v>
      </c>
      <c r="GK148" s="11">
        <v>0.5</v>
      </c>
      <c r="GL148" s="11">
        <v>0.5</v>
      </c>
      <c r="GM148" s="11">
        <v>0.5</v>
      </c>
      <c r="GN148" s="11">
        <v>0.5</v>
      </c>
      <c r="GO148" s="11">
        <v>0.5</v>
      </c>
      <c r="GP148" s="11">
        <v>0.5</v>
      </c>
      <c r="GQ148" s="11">
        <v>0.5</v>
      </c>
      <c r="GR148" s="11">
        <v>0.5</v>
      </c>
      <c r="GS148" s="11">
        <v>0.5</v>
      </c>
      <c r="GT148" s="11">
        <v>0.5</v>
      </c>
      <c r="GU148" s="11">
        <v>0.5</v>
      </c>
      <c r="GV148" s="11">
        <v>0.5</v>
      </c>
      <c r="GW148" s="11">
        <v>0.5</v>
      </c>
      <c r="GX148" s="11">
        <v>0.5</v>
      </c>
      <c r="GY148" s="11">
        <v>0.5</v>
      </c>
      <c r="GZ148" s="11">
        <v>0.5</v>
      </c>
      <c r="HA148" s="11">
        <v>0.5</v>
      </c>
      <c r="HB148" s="11">
        <v>0.5</v>
      </c>
      <c r="HC148" s="11">
        <v>0.5</v>
      </c>
      <c r="HD148" s="11">
        <v>0.5</v>
      </c>
      <c r="HE148" s="11">
        <v>0.5</v>
      </c>
      <c r="HF148" s="11">
        <v>0.5</v>
      </c>
      <c r="HG148" s="11">
        <v>0.5</v>
      </c>
      <c r="HH148" s="11">
        <v>0.5</v>
      </c>
      <c r="HI148" s="11">
        <v>0.5</v>
      </c>
      <c r="HJ148" s="11">
        <v>0.5</v>
      </c>
      <c r="HK148" s="11">
        <v>0.5</v>
      </c>
      <c r="HL148" s="11">
        <v>0.5</v>
      </c>
      <c r="HM148" s="11">
        <v>0.5</v>
      </c>
      <c r="HN148" s="11">
        <v>0.5</v>
      </c>
      <c r="HO148" s="11">
        <v>0.5</v>
      </c>
      <c r="HP148" s="11">
        <v>0.5</v>
      </c>
      <c r="HQ148" s="11">
        <v>0.5</v>
      </c>
      <c r="HR148" s="11">
        <v>0.5</v>
      </c>
      <c r="HS148" s="11">
        <v>0.5</v>
      </c>
      <c r="HT148" s="11">
        <v>0.5</v>
      </c>
      <c r="HU148" s="11">
        <v>0.5</v>
      </c>
      <c r="HV148" s="11">
        <v>0.5</v>
      </c>
      <c r="HW148" s="11">
        <v>0.5</v>
      </c>
      <c r="HX148" s="11">
        <v>0.5</v>
      </c>
      <c r="HY148" s="11">
        <v>0.5</v>
      </c>
      <c r="HZ148" s="11">
        <v>0.5</v>
      </c>
      <c r="IA148" s="11">
        <v>0.5</v>
      </c>
      <c r="IB148" s="11">
        <v>0.5</v>
      </c>
      <c r="IC148" s="11">
        <v>0.5</v>
      </c>
      <c r="ID148" s="11">
        <v>0.5</v>
      </c>
      <c r="IE148" s="11">
        <v>0.5</v>
      </c>
      <c r="IF148" s="11">
        <v>0.5</v>
      </c>
      <c r="IG148" s="115">
        <v>0.5</v>
      </c>
      <c r="IH148" s="115">
        <v>0.5</v>
      </c>
      <c r="II148" s="150">
        <v>0.5</v>
      </c>
      <c r="IJ148" s="167">
        <v>0.5</v>
      </c>
      <c r="IK148" s="62">
        <v>0.5</v>
      </c>
      <c r="IL148" s="62">
        <v>0.5</v>
      </c>
      <c r="IM148" s="62">
        <v>0.5</v>
      </c>
      <c r="IN148" s="62">
        <v>0.5</v>
      </c>
      <c r="IO148" s="62">
        <v>0.5</v>
      </c>
      <c r="IP148" s="62">
        <v>0.5</v>
      </c>
      <c r="IQ148" s="62">
        <v>0.5</v>
      </c>
      <c r="IR148" s="353">
        <v>0.5</v>
      </c>
      <c r="IS148" s="62">
        <v>0.5</v>
      </c>
      <c r="IT148" s="62">
        <v>0.5</v>
      </c>
      <c r="IU148" s="62">
        <v>0.5</v>
      </c>
      <c r="IV148" s="62">
        <v>0.5</v>
      </c>
      <c r="IW148" s="62">
        <v>0.5</v>
      </c>
      <c r="IX148" s="62">
        <v>0.5</v>
      </c>
      <c r="IY148" s="62">
        <v>0.5</v>
      </c>
      <c r="IZ148" s="62">
        <v>0.5</v>
      </c>
      <c r="JA148" s="62">
        <v>0.5</v>
      </c>
      <c r="JB148" s="62">
        <v>0.5</v>
      </c>
      <c r="JC148" s="62">
        <v>0.5</v>
      </c>
      <c r="JD148" s="62">
        <v>0.5</v>
      </c>
      <c r="JE148" s="62">
        <v>0.5</v>
      </c>
      <c r="JF148" s="62">
        <v>0.5</v>
      </c>
      <c r="JG148" s="62">
        <v>0.5</v>
      </c>
      <c r="JH148" s="62">
        <v>0.5</v>
      </c>
      <c r="JI148" s="62">
        <v>0.5</v>
      </c>
      <c r="JJ148" s="62">
        <v>0.5</v>
      </c>
      <c r="JK148" s="62">
        <v>0.5</v>
      </c>
      <c r="JL148" s="62">
        <v>0.5</v>
      </c>
      <c r="JM148" s="62">
        <v>0.5</v>
      </c>
      <c r="JN148" s="62">
        <v>0.5</v>
      </c>
      <c r="JO148" s="62">
        <v>0.5</v>
      </c>
      <c r="JP148" s="62">
        <v>0.5</v>
      </c>
      <c r="JQ148" s="62">
        <v>0.5</v>
      </c>
      <c r="JR148" s="275"/>
    </row>
    <row r="149" spans="1:278" s="65" customFormat="1">
      <c r="A149" s="60"/>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row>
    <row r="151" spans="1:278">
      <c r="B151" s="140" t="s">
        <v>638</v>
      </c>
      <c r="C151" s="140"/>
      <c r="D151" s="81" t="s">
        <v>639</v>
      </c>
    </row>
    <row r="152" spans="1:278" ht="27">
      <c r="B152" s="51" t="s">
        <v>640</v>
      </c>
      <c r="C152" s="82" t="s">
        <v>1072</v>
      </c>
      <c r="D152" s="82" t="s">
        <v>152</v>
      </c>
      <c r="E152" s="51" t="s">
        <v>153</v>
      </c>
      <c r="F152" s="51" t="s">
        <v>154</v>
      </c>
      <c r="G152" s="104" t="s">
        <v>1098</v>
      </c>
      <c r="H152" s="104" t="s">
        <v>1100</v>
      </c>
      <c r="I152" s="51" t="s">
        <v>160</v>
      </c>
      <c r="J152" s="51" t="s">
        <v>160</v>
      </c>
      <c r="K152" s="51" t="s">
        <v>640</v>
      </c>
      <c r="L152" s="82" t="s">
        <v>1072</v>
      </c>
      <c r="M152" s="82" t="s">
        <v>152</v>
      </c>
      <c r="N152" s="51" t="s">
        <v>153</v>
      </c>
      <c r="O152" s="51" t="s">
        <v>154</v>
      </c>
      <c r="P152" s="51" t="s">
        <v>160</v>
      </c>
      <c r="BQ152" s="52"/>
      <c r="BR152" s="53"/>
      <c r="BS152" s="53"/>
      <c r="BT152" s="53"/>
    </row>
    <row r="153" spans="1:278">
      <c r="B153" s="54" t="s">
        <v>187</v>
      </c>
      <c r="C153" s="84">
        <v>0</v>
      </c>
      <c r="D153" s="51">
        <v>34</v>
      </c>
      <c r="E153" s="51">
        <v>86</v>
      </c>
      <c r="F153" s="51">
        <v>102</v>
      </c>
      <c r="G153" s="51">
        <v>0</v>
      </c>
      <c r="H153" s="51">
        <v>0</v>
      </c>
      <c r="I153" s="51">
        <v>222</v>
      </c>
      <c r="J153" s="83">
        <v>5.8575197889182054</v>
      </c>
      <c r="K153" s="54" t="s">
        <v>187</v>
      </c>
      <c r="L153" s="83">
        <v>0</v>
      </c>
      <c r="M153" s="83">
        <v>2.1587301587301591</v>
      </c>
      <c r="N153" s="83">
        <v>5.8823529411764701</v>
      </c>
      <c r="O153" s="83">
        <v>13.545816733067728</v>
      </c>
      <c r="P153" s="83">
        <v>5.8575197889182054</v>
      </c>
      <c r="BQ153" s="52"/>
      <c r="BR153" s="53"/>
      <c r="BS153" s="53"/>
      <c r="BT153" s="53"/>
    </row>
    <row r="154" spans="1:278">
      <c r="B154" s="54" t="s">
        <v>188</v>
      </c>
      <c r="C154" s="84">
        <v>0</v>
      </c>
      <c r="D154" s="51">
        <v>59</v>
      </c>
      <c r="E154" s="51">
        <v>82</v>
      </c>
      <c r="F154" s="51">
        <v>115</v>
      </c>
      <c r="G154" s="51">
        <v>0</v>
      </c>
      <c r="H154" s="51">
        <v>0</v>
      </c>
      <c r="I154" s="51">
        <v>256</v>
      </c>
      <c r="J154" s="83">
        <v>6.7546174142480204</v>
      </c>
      <c r="K154" s="54" t="s">
        <v>188</v>
      </c>
      <c r="L154" s="83">
        <v>0</v>
      </c>
      <c r="M154" s="83">
        <v>3.7460317460317456</v>
      </c>
      <c r="N154" s="83">
        <v>5.6087551299589604</v>
      </c>
      <c r="O154" s="83">
        <v>15.272244355909695</v>
      </c>
      <c r="P154" s="83">
        <v>6.7546174142480204</v>
      </c>
      <c r="BQ154" s="52"/>
      <c r="BR154" s="53"/>
      <c r="BS154" s="53"/>
      <c r="BT154" s="53"/>
    </row>
    <row r="155" spans="1:278">
      <c r="B155" s="54" t="s">
        <v>189</v>
      </c>
      <c r="C155" s="84">
        <v>0</v>
      </c>
      <c r="D155" s="51">
        <v>44</v>
      </c>
      <c r="E155" s="51">
        <v>94</v>
      </c>
      <c r="F155" s="51">
        <v>88</v>
      </c>
      <c r="G155" s="51">
        <v>0</v>
      </c>
      <c r="H155" s="51">
        <v>0</v>
      </c>
      <c r="I155" s="51">
        <v>226</v>
      </c>
      <c r="J155" s="83">
        <v>5.9630606860158313</v>
      </c>
      <c r="K155" s="54" t="s">
        <v>189</v>
      </c>
      <c r="L155" s="83">
        <v>0</v>
      </c>
      <c r="M155" s="83">
        <v>2.7936507936507935</v>
      </c>
      <c r="N155" s="83">
        <v>6.4295485636114913</v>
      </c>
      <c r="O155" s="83">
        <v>11.686586985391765</v>
      </c>
      <c r="P155" s="83">
        <v>5.9630606860158313</v>
      </c>
      <c r="BQ155" s="52"/>
      <c r="BR155" s="53"/>
      <c r="BS155" s="53"/>
      <c r="BT155" s="53"/>
    </row>
    <row r="156" spans="1:278">
      <c r="B156" s="54" t="s">
        <v>190</v>
      </c>
      <c r="C156" s="84">
        <v>0</v>
      </c>
      <c r="D156" s="51">
        <v>52</v>
      </c>
      <c r="E156" s="51">
        <v>92</v>
      </c>
      <c r="F156" s="51">
        <v>106</v>
      </c>
      <c r="G156" s="51">
        <v>0</v>
      </c>
      <c r="H156" s="51">
        <v>0</v>
      </c>
      <c r="I156" s="51">
        <v>250</v>
      </c>
      <c r="J156" s="83">
        <v>6.5963060686015833</v>
      </c>
      <c r="K156" s="54" t="s">
        <v>190</v>
      </c>
      <c r="L156" s="83">
        <v>0</v>
      </c>
      <c r="M156" s="83">
        <v>3.3015873015873018</v>
      </c>
      <c r="N156" s="83">
        <v>6.2927496580027356</v>
      </c>
      <c r="O156" s="83">
        <v>14.07702523240372</v>
      </c>
      <c r="P156" s="83">
        <v>6.5963060686015833</v>
      </c>
      <c r="BQ156" s="52"/>
      <c r="BR156" s="53"/>
      <c r="BS156" s="53"/>
      <c r="BT156" s="53"/>
    </row>
    <row r="157" spans="1:278">
      <c r="B157" s="54" t="s">
        <v>191</v>
      </c>
      <c r="C157" s="84">
        <v>0</v>
      </c>
      <c r="D157" s="51">
        <v>51</v>
      </c>
      <c r="E157" s="51">
        <v>86</v>
      </c>
      <c r="F157" s="51">
        <v>128</v>
      </c>
      <c r="G157" s="51">
        <v>0</v>
      </c>
      <c r="H157" s="51">
        <v>0</v>
      </c>
      <c r="I157" s="51">
        <v>265</v>
      </c>
      <c r="J157" s="83">
        <v>6.9920844327176779</v>
      </c>
      <c r="K157" s="54" t="s">
        <v>191</v>
      </c>
      <c r="L157" s="83">
        <v>0</v>
      </c>
      <c r="M157" s="83">
        <v>3.2380952380952377</v>
      </c>
      <c r="N157" s="83">
        <v>5.8823529411764701</v>
      </c>
      <c r="O157" s="83">
        <v>16.998671978751659</v>
      </c>
      <c r="P157" s="83">
        <v>6.9920844327176779</v>
      </c>
      <c r="BQ157" s="52"/>
      <c r="BR157" s="53"/>
      <c r="BS157" s="53"/>
      <c r="BT157" s="53"/>
    </row>
    <row r="158" spans="1:278">
      <c r="B158" s="54" t="s">
        <v>192</v>
      </c>
      <c r="C158" s="84">
        <v>0</v>
      </c>
      <c r="D158" s="51">
        <v>62</v>
      </c>
      <c r="E158" s="51">
        <v>88</v>
      </c>
      <c r="F158" s="51">
        <v>112</v>
      </c>
      <c r="G158" s="51">
        <v>0</v>
      </c>
      <c r="H158" s="51">
        <v>0</v>
      </c>
      <c r="I158" s="51">
        <v>262</v>
      </c>
      <c r="J158" s="83">
        <v>6.9129287598944584</v>
      </c>
      <c r="K158" s="54" t="s">
        <v>192</v>
      </c>
      <c r="L158" s="83">
        <v>0</v>
      </c>
      <c r="M158" s="83">
        <v>3.9365079365079367</v>
      </c>
      <c r="N158" s="83">
        <v>6.0191518467852259</v>
      </c>
      <c r="O158" s="83">
        <v>14.873837981407704</v>
      </c>
      <c r="P158" s="83">
        <v>6.9129287598944584</v>
      </c>
      <c r="BQ158" s="52"/>
      <c r="BR158" s="53"/>
      <c r="BS158" s="53"/>
      <c r="BT158" s="53"/>
    </row>
    <row r="159" spans="1:278">
      <c r="B159" s="54" t="s">
        <v>193</v>
      </c>
      <c r="C159" s="84">
        <v>0</v>
      </c>
      <c r="D159" s="51">
        <v>67</v>
      </c>
      <c r="E159" s="51">
        <v>90</v>
      </c>
      <c r="F159" s="51">
        <v>132</v>
      </c>
      <c r="G159" s="51">
        <v>0</v>
      </c>
      <c r="H159" s="51">
        <v>0</v>
      </c>
      <c r="I159" s="51">
        <v>289</v>
      </c>
      <c r="J159" s="83">
        <v>7.6253298153034308</v>
      </c>
      <c r="K159" s="54" t="s">
        <v>193</v>
      </c>
      <c r="L159" s="83">
        <v>0</v>
      </c>
      <c r="M159" s="83">
        <v>4.253968253968254</v>
      </c>
      <c r="N159" s="83">
        <v>6.1559507523939807</v>
      </c>
      <c r="O159" s="83">
        <v>17.529880478087652</v>
      </c>
      <c r="P159" s="83">
        <v>7.6253298153034308</v>
      </c>
      <c r="BQ159" s="52"/>
      <c r="BR159" s="53"/>
      <c r="BS159" s="53"/>
      <c r="BT159" s="53"/>
    </row>
    <row r="160" spans="1:278">
      <c r="B160" s="54" t="s">
        <v>641</v>
      </c>
      <c r="C160" s="84">
        <v>0</v>
      </c>
      <c r="D160" s="51">
        <v>72</v>
      </c>
      <c r="E160" s="51">
        <v>76</v>
      </c>
      <c r="F160" s="51">
        <v>127</v>
      </c>
      <c r="G160" s="51">
        <v>0</v>
      </c>
      <c r="H160" s="51">
        <v>0</v>
      </c>
      <c r="I160" s="51">
        <v>275</v>
      </c>
      <c r="J160" s="83">
        <v>7.2559366754617409</v>
      </c>
      <c r="K160" s="54" t="s">
        <v>641</v>
      </c>
      <c r="L160" s="83">
        <v>0</v>
      </c>
      <c r="M160" s="83">
        <v>4.5714285714285712</v>
      </c>
      <c r="N160" s="83">
        <v>5.198358413132695</v>
      </c>
      <c r="O160" s="83">
        <v>16.865869853917662</v>
      </c>
      <c r="P160" s="83">
        <v>7.2559366754617409</v>
      </c>
      <c r="BQ160" s="52"/>
      <c r="BR160" s="53"/>
      <c r="BS160" s="53"/>
      <c r="BT160" s="53"/>
    </row>
    <row r="161" spans="2:72">
      <c r="B161" s="54" t="s">
        <v>642</v>
      </c>
      <c r="C161" s="84">
        <v>0</v>
      </c>
      <c r="D161" s="51">
        <v>60</v>
      </c>
      <c r="E161" s="51">
        <v>104</v>
      </c>
      <c r="F161" s="51">
        <v>105</v>
      </c>
      <c r="G161" s="51">
        <v>0</v>
      </c>
      <c r="H161" s="51">
        <v>0</v>
      </c>
      <c r="I161" s="51">
        <v>269</v>
      </c>
      <c r="J161" s="83">
        <v>7.0976253298153029</v>
      </c>
      <c r="K161" s="54" t="s">
        <v>642</v>
      </c>
      <c r="L161" s="83">
        <v>0</v>
      </c>
      <c r="M161" s="83">
        <v>3.8095238095238098</v>
      </c>
      <c r="N161" s="83">
        <v>7.1135430916552664</v>
      </c>
      <c r="O161" s="83">
        <v>13.944223107569719</v>
      </c>
      <c r="P161" s="83">
        <v>7.0976253298153029</v>
      </c>
      <c r="BQ161" s="52"/>
      <c r="BR161" s="53"/>
      <c r="BS161" s="53"/>
      <c r="BT161" s="53"/>
    </row>
    <row r="162" spans="2:72">
      <c r="B162" s="54" t="s">
        <v>643</v>
      </c>
      <c r="C162" s="84">
        <v>0</v>
      </c>
      <c r="D162" s="51">
        <v>72</v>
      </c>
      <c r="E162" s="51">
        <v>103</v>
      </c>
      <c r="F162" s="51">
        <v>125</v>
      </c>
      <c r="G162" s="51">
        <v>0</v>
      </c>
      <c r="H162" s="51">
        <v>0</v>
      </c>
      <c r="I162" s="51">
        <v>300</v>
      </c>
      <c r="J162" s="83">
        <v>7.9155672823219003</v>
      </c>
      <c r="K162" s="54" t="s">
        <v>643</v>
      </c>
      <c r="L162" s="83">
        <v>0</v>
      </c>
      <c r="M162" s="83">
        <v>4.5714285714285712</v>
      </c>
      <c r="N162" s="83">
        <v>7.0451436388508899</v>
      </c>
      <c r="O162" s="83">
        <v>16.600265604249667</v>
      </c>
      <c r="P162" s="83">
        <v>7.9155672823219003</v>
      </c>
      <c r="BQ162" s="52"/>
      <c r="BR162" s="53"/>
      <c r="BS162" s="53"/>
      <c r="BT162" s="53"/>
    </row>
    <row r="163" spans="2:72">
      <c r="B163" s="54" t="s">
        <v>644</v>
      </c>
      <c r="C163" s="84">
        <v>0</v>
      </c>
      <c r="D163" s="51">
        <v>77</v>
      </c>
      <c r="E163" s="51">
        <v>103</v>
      </c>
      <c r="F163" s="51">
        <v>117</v>
      </c>
      <c r="G163" s="51">
        <v>0</v>
      </c>
      <c r="H163" s="51">
        <v>0</v>
      </c>
      <c r="I163" s="51">
        <v>297</v>
      </c>
      <c r="J163" s="83">
        <v>7.8364116094986809</v>
      </c>
      <c r="K163" s="54" t="s">
        <v>644</v>
      </c>
      <c r="L163" s="83">
        <v>0</v>
      </c>
      <c r="M163" s="83">
        <v>4.8888888888888893</v>
      </c>
      <c r="N163" s="83">
        <v>7.0451436388508899</v>
      </c>
      <c r="O163" s="83">
        <v>15.53784860557769</v>
      </c>
      <c r="P163" s="83">
        <v>7.8364116094986809</v>
      </c>
      <c r="BQ163" s="52"/>
      <c r="BR163" s="53"/>
      <c r="BS163" s="53"/>
      <c r="BT163" s="53"/>
    </row>
    <row r="164" spans="2:72">
      <c r="B164" s="54" t="s">
        <v>645</v>
      </c>
      <c r="C164" s="84">
        <v>0</v>
      </c>
      <c r="D164" s="51">
        <v>94</v>
      </c>
      <c r="E164" s="51">
        <v>115</v>
      </c>
      <c r="F164" s="51">
        <v>134</v>
      </c>
      <c r="G164" s="51">
        <v>0</v>
      </c>
      <c r="H164" s="51">
        <v>0</v>
      </c>
      <c r="I164" s="51">
        <v>343</v>
      </c>
      <c r="J164" s="83">
        <v>9.050131926121372</v>
      </c>
      <c r="K164" s="54" t="s">
        <v>645</v>
      </c>
      <c r="L164" s="83">
        <v>0</v>
      </c>
      <c r="M164" s="83">
        <v>5.9682539682539684</v>
      </c>
      <c r="N164" s="83">
        <v>7.8659370725034208</v>
      </c>
      <c r="O164" s="83">
        <v>17.795484727755646</v>
      </c>
      <c r="P164" s="83">
        <v>9.050131926121372</v>
      </c>
      <c r="BQ164" s="52"/>
      <c r="BR164" s="53"/>
      <c r="BS164" s="53"/>
      <c r="BT164" s="53"/>
    </row>
    <row r="165" spans="2:72">
      <c r="B165" s="54" t="s">
        <v>646</v>
      </c>
      <c r="C165" s="84">
        <v>0</v>
      </c>
      <c r="D165" s="51">
        <v>69</v>
      </c>
      <c r="E165" s="51">
        <v>77</v>
      </c>
      <c r="F165" s="51">
        <v>114</v>
      </c>
      <c r="G165" s="51">
        <v>0</v>
      </c>
      <c r="H165" s="51">
        <v>0</v>
      </c>
      <c r="I165" s="51">
        <v>260</v>
      </c>
      <c r="J165" s="83">
        <v>6.8601583113456464</v>
      </c>
      <c r="K165" s="54" t="s">
        <v>646</v>
      </c>
      <c r="L165" s="83">
        <v>0</v>
      </c>
      <c r="M165" s="83">
        <v>4.3809523809523814</v>
      </c>
      <c r="N165" s="83">
        <v>5.2667578659370724</v>
      </c>
      <c r="O165" s="83">
        <v>15.139442231075698</v>
      </c>
      <c r="P165" s="83">
        <v>6.8601583113456464</v>
      </c>
      <c r="BQ165" s="52"/>
      <c r="BR165" s="53"/>
      <c r="BS165" s="53"/>
      <c r="BT165" s="53"/>
    </row>
    <row r="166" spans="2:72">
      <c r="B166" s="54" t="s">
        <v>647</v>
      </c>
      <c r="C166" s="84">
        <v>0</v>
      </c>
      <c r="D166" s="51">
        <v>53</v>
      </c>
      <c r="E166" s="51">
        <v>90</v>
      </c>
      <c r="F166" s="51">
        <v>104</v>
      </c>
      <c r="G166" s="51">
        <v>0</v>
      </c>
      <c r="H166" s="51">
        <v>0</v>
      </c>
      <c r="I166" s="51">
        <v>247</v>
      </c>
      <c r="J166" s="83">
        <v>6.5171503957783639</v>
      </c>
      <c r="K166" s="54" t="s">
        <v>647</v>
      </c>
      <c r="L166" s="83">
        <v>0</v>
      </c>
      <c r="M166" s="83">
        <v>3.3650793650793656</v>
      </c>
      <c r="N166" s="83">
        <v>6.1559507523939807</v>
      </c>
      <c r="O166" s="83">
        <v>13.811420982735722</v>
      </c>
      <c r="P166" s="83">
        <v>6.5171503957783639</v>
      </c>
      <c r="BQ166" s="52"/>
      <c r="BR166" s="53"/>
      <c r="BS166" s="53"/>
      <c r="BT166" s="53"/>
    </row>
    <row r="167" spans="2:72">
      <c r="B167" s="54" t="s">
        <v>648</v>
      </c>
      <c r="C167" s="84">
        <v>0</v>
      </c>
      <c r="D167" s="51">
        <v>70</v>
      </c>
      <c r="E167" s="51">
        <v>93</v>
      </c>
      <c r="F167" s="51">
        <v>105</v>
      </c>
      <c r="G167" s="51">
        <v>0</v>
      </c>
      <c r="H167" s="51">
        <v>0</v>
      </c>
      <c r="I167" s="51">
        <v>268</v>
      </c>
      <c r="J167" s="83">
        <v>7.0712401055408973</v>
      </c>
      <c r="K167" s="54" t="s">
        <v>648</v>
      </c>
      <c r="L167" s="83">
        <v>0</v>
      </c>
      <c r="M167" s="83">
        <v>4.4444444444444446</v>
      </c>
      <c r="N167" s="83">
        <v>6.3611491108071139</v>
      </c>
      <c r="O167" s="83">
        <v>13.944223107569719</v>
      </c>
      <c r="P167" s="83">
        <v>7.0712401055408973</v>
      </c>
      <c r="BQ167" s="52"/>
      <c r="BR167" s="53"/>
      <c r="BS167" s="53"/>
      <c r="BT167" s="53"/>
    </row>
    <row r="168" spans="2:72">
      <c r="B168" s="54" t="s">
        <v>649</v>
      </c>
      <c r="C168" s="84">
        <v>0</v>
      </c>
      <c r="D168" s="51">
        <v>66</v>
      </c>
      <c r="E168" s="51">
        <v>83</v>
      </c>
      <c r="F168" s="51">
        <v>111</v>
      </c>
      <c r="G168" s="51">
        <v>0</v>
      </c>
      <c r="H168" s="51">
        <v>0</v>
      </c>
      <c r="I168" s="51">
        <v>260</v>
      </c>
      <c r="J168" s="83">
        <v>6.8601583113456464</v>
      </c>
      <c r="K168" s="51" t="s">
        <v>649</v>
      </c>
      <c r="L168" s="83">
        <v>0</v>
      </c>
      <c r="M168" s="83">
        <v>4.1904761904761907</v>
      </c>
      <c r="N168" s="83">
        <v>5.6771545827633378</v>
      </c>
      <c r="O168" s="83">
        <v>14.741035856573706</v>
      </c>
      <c r="P168" s="83">
        <v>6.8601583113456464</v>
      </c>
      <c r="BQ168" s="52"/>
      <c r="BR168" s="53"/>
      <c r="BS168" s="53"/>
      <c r="BT168" s="53"/>
    </row>
    <row r="169" spans="2:72">
      <c r="B169" s="54" t="s">
        <v>650</v>
      </c>
      <c r="C169" s="84">
        <v>0</v>
      </c>
      <c r="D169" s="51">
        <v>54</v>
      </c>
      <c r="E169" s="51">
        <v>70</v>
      </c>
      <c r="F169" s="51">
        <v>118</v>
      </c>
      <c r="G169" s="51">
        <v>0</v>
      </c>
      <c r="H169" s="51">
        <v>0</v>
      </c>
      <c r="I169" s="51">
        <v>242</v>
      </c>
      <c r="J169" s="83">
        <v>6.3852242744063332</v>
      </c>
      <c r="K169" s="54" t="s">
        <v>650</v>
      </c>
      <c r="L169" s="83">
        <v>0</v>
      </c>
      <c r="M169" s="83">
        <v>3.4285714285714288</v>
      </c>
      <c r="N169" s="83">
        <v>4.7879616963064295</v>
      </c>
      <c r="O169" s="83">
        <v>15.670650730411687</v>
      </c>
      <c r="P169" s="83">
        <v>6.3852242744063332</v>
      </c>
      <c r="BQ169" s="52"/>
      <c r="BR169" s="53"/>
      <c r="BS169" s="53"/>
      <c r="BT169" s="53"/>
    </row>
    <row r="170" spans="2:72">
      <c r="B170" s="54" t="s">
        <v>651</v>
      </c>
      <c r="C170" s="84">
        <v>0</v>
      </c>
      <c r="D170" s="51">
        <v>58</v>
      </c>
      <c r="E170" s="51">
        <v>79</v>
      </c>
      <c r="F170" s="51">
        <v>116</v>
      </c>
      <c r="G170" s="51">
        <v>0</v>
      </c>
      <c r="H170" s="51">
        <v>0</v>
      </c>
      <c r="I170" s="51">
        <v>254</v>
      </c>
      <c r="J170" s="83">
        <v>6.7018469656992083</v>
      </c>
      <c r="K170" s="54" t="s">
        <v>651</v>
      </c>
      <c r="L170" s="83">
        <v>0</v>
      </c>
      <c r="M170" s="83">
        <v>3.6825396825396823</v>
      </c>
      <c r="N170" s="83">
        <v>5.4035567715458273</v>
      </c>
      <c r="O170" s="83">
        <v>15.405046480743692</v>
      </c>
      <c r="P170" s="83">
        <v>6.7018469656992083</v>
      </c>
      <c r="BQ170" s="52"/>
      <c r="BR170" s="53"/>
      <c r="BS170" s="53"/>
      <c r="BT170" s="53"/>
    </row>
    <row r="171" spans="2:72">
      <c r="B171" s="54" t="s">
        <v>652</v>
      </c>
      <c r="C171" s="84">
        <v>0</v>
      </c>
      <c r="D171" s="51">
        <v>58</v>
      </c>
      <c r="E171" s="51">
        <v>85</v>
      </c>
      <c r="F171" s="51">
        <v>121</v>
      </c>
      <c r="G171" s="51">
        <v>0</v>
      </c>
      <c r="H171" s="51">
        <v>0</v>
      </c>
      <c r="I171" s="51">
        <v>264</v>
      </c>
      <c r="J171" s="83">
        <v>6.9656992084432714</v>
      </c>
      <c r="K171" s="54" t="s">
        <v>652</v>
      </c>
      <c r="L171" s="83">
        <v>0</v>
      </c>
      <c r="M171" s="83">
        <v>3.6825396825396823</v>
      </c>
      <c r="N171" s="83">
        <v>5.8139534883720927</v>
      </c>
      <c r="O171" s="83">
        <v>16.069057104913679</v>
      </c>
      <c r="P171" s="83">
        <v>6.9656992084432714</v>
      </c>
      <c r="BQ171" s="52"/>
      <c r="BR171" s="53"/>
      <c r="BS171" s="53"/>
      <c r="BT171" s="53"/>
    </row>
    <row r="172" spans="2:72">
      <c r="B172" s="54" t="s">
        <v>653</v>
      </c>
      <c r="C172" s="84">
        <v>0</v>
      </c>
      <c r="D172" s="51">
        <v>51</v>
      </c>
      <c r="E172" s="51">
        <v>90</v>
      </c>
      <c r="F172" s="51">
        <v>123</v>
      </c>
      <c r="G172" s="51">
        <v>0</v>
      </c>
      <c r="H172" s="51">
        <v>0</v>
      </c>
      <c r="I172" s="51">
        <v>269</v>
      </c>
      <c r="J172" s="83">
        <v>7.0976253298153029</v>
      </c>
      <c r="K172" s="54" t="s">
        <v>653</v>
      </c>
      <c r="L172" s="83">
        <v>0</v>
      </c>
      <c r="M172" s="83">
        <v>3.2380952380952377</v>
      </c>
      <c r="N172" s="83">
        <v>6.1559507523939807</v>
      </c>
      <c r="O172" s="83">
        <v>16.334661354581673</v>
      </c>
      <c r="P172" s="83">
        <v>7.0976253298153029</v>
      </c>
      <c r="BQ172" s="52"/>
      <c r="BR172" s="53"/>
      <c r="BS172" s="53"/>
      <c r="BT172" s="53"/>
    </row>
    <row r="173" spans="2:72">
      <c r="B173" s="54" t="s">
        <v>654</v>
      </c>
      <c r="C173" s="84">
        <v>0</v>
      </c>
      <c r="D173" s="51">
        <v>52</v>
      </c>
      <c r="E173" s="51">
        <v>82</v>
      </c>
      <c r="F173" s="51">
        <v>135</v>
      </c>
      <c r="G173" s="51">
        <v>0</v>
      </c>
      <c r="H173" s="51">
        <v>0</v>
      </c>
      <c r="I173" s="51">
        <v>269</v>
      </c>
      <c r="J173" s="83">
        <v>7.0976253298153029</v>
      </c>
      <c r="K173" s="54" t="s">
        <v>654</v>
      </c>
      <c r="L173" s="83">
        <v>0</v>
      </c>
      <c r="M173" s="83">
        <v>3.3015873015873018</v>
      </c>
      <c r="N173" s="83">
        <v>5.6087551299589604</v>
      </c>
      <c r="O173" s="83">
        <v>17.928286852589643</v>
      </c>
      <c r="P173" s="83">
        <v>7.0976253298153029</v>
      </c>
      <c r="BQ173" s="52"/>
      <c r="BR173" s="53"/>
      <c r="BS173" s="53"/>
      <c r="BT173" s="53"/>
    </row>
    <row r="174" spans="2:72">
      <c r="B174" s="54" t="s">
        <v>655</v>
      </c>
      <c r="C174" s="84">
        <v>0</v>
      </c>
      <c r="D174" s="51">
        <v>40</v>
      </c>
      <c r="E174" s="51">
        <v>82</v>
      </c>
      <c r="F174" s="51">
        <v>129</v>
      </c>
      <c r="G174" s="51">
        <v>0</v>
      </c>
      <c r="H174" s="51">
        <v>0</v>
      </c>
      <c r="I174" s="51">
        <v>251</v>
      </c>
      <c r="J174" s="83">
        <v>6.6226912928759898</v>
      </c>
      <c r="K174" s="54" t="s">
        <v>655</v>
      </c>
      <c r="L174" s="83">
        <v>0</v>
      </c>
      <c r="M174" s="83">
        <v>2.5396825396825395</v>
      </c>
      <c r="N174" s="83">
        <v>5.6087551299589604</v>
      </c>
      <c r="O174" s="83">
        <v>17.131474103585656</v>
      </c>
      <c r="P174" s="83">
        <v>6.6226912928759898</v>
      </c>
      <c r="BQ174" s="52"/>
      <c r="BR174" s="53"/>
      <c r="BS174" s="53"/>
      <c r="BT174" s="53"/>
    </row>
    <row r="175" spans="2:72">
      <c r="B175" s="54" t="s">
        <v>656</v>
      </c>
      <c r="C175" s="84">
        <v>0</v>
      </c>
      <c r="D175" s="51">
        <v>48</v>
      </c>
      <c r="E175" s="51">
        <v>91</v>
      </c>
      <c r="F175" s="51">
        <v>145</v>
      </c>
      <c r="G175" s="51">
        <v>0</v>
      </c>
      <c r="H175" s="51">
        <v>0</v>
      </c>
      <c r="I175" s="51">
        <v>284</v>
      </c>
      <c r="J175" s="83">
        <v>7.4934036939313984</v>
      </c>
      <c r="K175" s="54" t="s">
        <v>656</v>
      </c>
      <c r="L175" s="83">
        <v>0</v>
      </c>
      <c r="M175" s="83">
        <v>3.0476190476190474</v>
      </c>
      <c r="N175" s="83">
        <v>6.2243502051983581</v>
      </c>
      <c r="O175" s="83">
        <v>19.256308100929616</v>
      </c>
      <c r="P175" s="83">
        <v>7.4934036939313984</v>
      </c>
      <c r="BQ175" s="52"/>
      <c r="BR175" s="53"/>
      <c r="BS175" s="53"/>
      <c r="BT175" s="53"/>
    </row>
    <row r="176" spans="2:72">
      <c r="B176" s="54" t="s">
        <v>657</v>
      </c>
      <c r="C176" s="84">
        <v>0</v>
      </c>
      <c r="D176" s="51">
        <v>63</v>
      </c>
      <c r="E176" s="51">
        <v>88</v>
      </c>
      <c r="F176" s="51">
        <v>122</v>
      </c>
      <c r="G176" s="51">
        <v>0</v>
      </c>
      <c r="H176" s="51">
        <v>0</v>
      </c>
      <c r="I176" s="51">
        <v>273</v>
      </c>
      <c r="J176" s="83">
        <v>7.2031662269129288</v>
      </c>
      <c r="K176" s="54" t="s">
        <v>657</v>
      </c>
      <c r="L176" s="83">
        <v>0</v>
      </c>
      <c r="M176" s="83">
        <v>4</v>
      </c>
      <c r="N176" s="83">
        <v>6.0191518467852259</v>
      </c>
      <c r="O176" s="83">
        <v>16.201859229747676</v>
      </c>
      <c r="P176" s="83">
        <v>7.2031662269129288</v>
      </c>
      <c r="BQ176" s="52"/>
      <c r="BR176" s="53"/>
      <c r="BS176" s="53"/>
      <c r="BT176" s="53"/>
    </row>
    <row r="177" spans="2:72">
      <c r="B177" s="54" t="s">
        <v>658</v>
      </c>
      <c r="C177" s="84">
        <v>0</v>
      </c>
      <c r="D177" s="51">
        <v>51</v>
      </c>
      <c r="E177" s="51">
        <v>107</v>
      </c>
      <c r="F177" s="51">
        <v>111</v>
      </c>
      <c r="G177" s="51">
        <v>0</v>
      </c>
      <c r="H177" s="51">
        <v>0</v>
      </c>
      <c r="I177" s="51">
        <v>269</v>
      </c>
      <c r="J177" s="83">
        <v>7.0976253298153029</v>
      </c>
      <c r="K177" s="54" t="s">
        <v>658</v>
      </c>
      <c r="L177" s="83">
        <v>0</v>
      </c>
      <c r="M177" s="83">
        <v>3.2380952380952377</v>
      </c>
      <c r="N177" s="83">
        <v>7.3187414500683996</v>
      </c>
      <c r="O177" s="83">
        <v>14.741035856573706</v>
      </c>
      <c r="P177" s="83">
        <v>7.0976253298153029</v>
      </c>
      <c r="BQ177" s="52"/>
      <c r="BR177" s="53"/>
      <c r="BS177" s="53"/>
      <c r="BT177" s="53"/>
    </row>
    <row r="178" spans="2:72">
      <c r="B178" s="54" t="s">
        <v>659</v>
      </c>
      <c r="C178" s="84">
        <v>0</v>
      </c>
      <c r="D178" s="51">
        <v>41</v>
      </c>
      <c r="E178" s="51">
        <v>93</v>
      </c>
      <c r="F178" s="51">
        <v>111</v>
      </c>
      <c r="G178" s="51">
        <v>0</v>
      </c>
      <c r="H178" s="51">
        <v>0</v>
      </c>
      <c r="I178" s="51">
        <v>245</v>
      </c>
      <c r="J178" s="83">
        <v>6.4643799472295509</v>
      </c>
      <c r="K178" s="54" t="s">
        <v>659</v>
      </c>
      <c r="L178" s="83">
        <v>0</v>
      </c>
      <c r="M178" s="83">
        <v>2.6031746031746033</v>
      </c>
      <c r="N178" s="83">
        <v>6.3611491108071139</v>
      </c>
      <c r="O178" s="83">
        <v>14.741035856573706</v>
      </c>
      <c r="P178" s="83">
        <v>6.4643799472295509</v>
      </c>
      <c r="BQ178" s="52"/>
      <c r="BR178" s="53"/>
      <c r="BS178" s="53"/>
      <c r="BT178" s="53"/>
    </row>
    <row r="179" spans="2:72">
      <c r="B179" s="54" t="s">
        <v>660</v>
      </c>
      <c r="C179" s="84">
        <v>0</v>
      </c>
      <c r="D179" s="51">
        <v>49</v>
      </c>
      <c r="E179" s="51">
        <v>94</v>
      </c>
      <c r="F179" s="51">
        <v>123</v>
      </c>
      <c r="G179" s="51">
        <v>0</v>
      </c>
      <c r="H179" s="51">
        <v>0</v>
      </c>
      <c r="I179" s="51">
        <v>266</v>
      </c>
      <c r="J179" s="83">
        <v>7.0184696569920835</v>
      </c>
      <c r="K179" s="54" t="s">
        <v>660</v>
      </c>
      <c r="L179" s="83">
        <v>0</v>
      </c>
      <c r="M179" s="83">
        <v>3.1111111111111112</v>
      </c>
      <c r="N179" s="83">
        <v>6.4295485636114913</v>
      </c>
      <c r="O179" s="83">
        <v>16.334661354581673</v>
      </c>
      <c r="P179" s="83">
        <v>7.0184696569920835</v>
      </c>
      <c r="BQ179" s="52"/>
      <c r="BR179" s="53"/>
      <c r="BS179" s="53"/>
      <c r="BT179" s="53"/>
    </row>
    <row r="180" spans="2:72">
      <c r="B180" s="54" t="s">
        <v>661</v>
      </c>
      <c r="C180" s="84">
        <v>0</v>
      </c>
      <c r="D180" s="51">
        <v>42</v>
      </c>
      <c r="E180" s="51">
        <v>80</v>
      </c>
      <c r="F180" s="51">
        <v>111</v>
      </c>
      <c r="G180" s="51">
        <v>0</v>
      </c>
      <c r="H180" s="51">
        <v>0</v>
      </c>
      <c r="I180" s="51">
        <v>233</v>
      </c>
      <c r="J180" s="83">
        <v>6.1477572559366758</v>
      </c>
      <c r="K180" s="54" t="s">
        <v>661</v>
      </c>
      <c r="L180" s="83">
        <v>0</v>
      </c>
      <c r="M180" s="83">
        <v>2.666666666666667</v>
      </c>
      <c r="N180" s="83">
        <v>5.4719562243502047</v>
      </c>
      <c r="O180" s="83">
        <v>14.741035856573706</v>
      </c>
      <c r="P180" s="83">
        <v>6.1477572559366758</v>
      </c>
      <c r="BQ180" s="52"/>
      <c r="BR180" s="53"/>
      <c r="BS180" s="53"/>
      <c r="BT180" s="53"/>
    </row>
    <row r="181" spans="2:72">
      <c r="B181" s="54" t="s">
        <v>662</v>
      </c>
      <c r="C181" s="84">
        <v>0</v>
      </c>
      <c r="D181" s="51">
        <v>59</v>
      </c>
      <c r="E181" s="51">
        <v>73</v>
      </c>
      <c r="F181" s="51">
        <v>109</v>
      </c>
      <c r="G181" s="51">
        <v>0</v>
      </c>
      <c r="H181" s="51">
        <v>0</v>
      </c>
      <c r="I181" s="51">
        <v>241</v>
      </c>
      <c r="J181" s="83">
        <v>6.3588390501319259</v>
      </c>
      <c r="K181" s="54" t="s">
        <v>662</v>
      </c>
      <c r="L181" s="83">
        <v>0</v>
      </c>
      <c r="M181" s="83">
        <v>3.7460317460317456</v>
      </c>
      <c r="N181" s="83">
        <v>4.9931600547195618</v>
      </c>
      <c r="O181" s="83">
        <v>14.475431606905712</v>
      </c>
      <c r="P181" s="83">
        <v>6.3588390501319259</v>
      </c>
      <c r="BQ181" s="52"/>
      <c r="BR181" s="53"/>
      <c r="BS181" s="53"/>
      <c r="BT181" s="53"/>
    </row>
    <row r="182" spans="2:72">
      <c r="B182" s="54" t="s">
        <v>663</v>
      </c>
      <c r="C182" s="84">
        <v>0</v>
      </c>
      <c r="D182" s="51">
        <v>46</v>
      </c>
      <c r="E182" s="51">
        <v>63</v>
      </c>
      <c r="F182" s="51">
        <v>92</v>
      </c>
      <c r="G182" s="51">
        <v>0</v>
      </c>
      <c r="H182" s="51">
        <v>0</v>
      </c>
      <c r="I182" s="51">
        <v>201</v>
      </c>
      <c r="J182" s="83">
        <v>5.3034300791556728</v>
      </c>
      <c r="K182" s="54" t="s">
        <v>663</v>
      </c>
      <c r="L182" s="83">
        <v>0</v>
      </c>
      <c r="M182" s="83">
        <v>2.9206349206349209</v>
      </c>
      <c r="N182" s="83">
        <v>4.3091655266757867</v>
      </c>
      <c r="O182" s="83">
        <v>12.217795484727755</v>
      </c>
      <c r="P182" s="83">
        <v>5.3034300791556728</v>
      </c>
      <c r="BQ182" s="52"/>
      <c r="BR182" s="53"/>
      <c r="BS182" s="53"/>
      <c r="BT182" s="53"/>
    </row>
    <row r="183" spans="2:72">
      <c r="B183" s="54" t="s">
        <v>664</v>
      </c>
      <c r="C183" s="84">
        <v>0</v>
      </c>
      <c r="D183" s="51">
        <v>43</v>
      </c>
      <c r="E183" s="51">
        <v>65</v>
      </c>
      <c r="F183" s="51">
        <v>97</v>
      </c>
      <c r="G183" s="51">
        <v>0</v>
      </c>
      <c r="H183" s="51">
        <v>0</v>
      </c>
      <c r="I183" s="51">
        <v>205</v>
      </c>
      <c r="J183" s="83">
        <v>5.4089709762532978</v>
      </c>
      <c r="K183" s="54" t="s">
        <v>664</v>
      </c>
      <c r="L183" s="83">
        <v>0</v>
      </c>
      <c r="M183" s="83">
        <v>2.7301587301587302</v>
      </c>
      <c r="N183" s="83">
        <v>4.4459644322845415</v>
      </c>
      <c r="O183" s="83">
        <v>12.881806108897742</v>
      </c>
      <c r="P183" s="83">
        <v>5.4089709762532978</v>
      </c>
      <c r="BQ183" s="52"/>
      <c r="BR183" s="53"/>
      <c r="BS183" s="53"/>
      <c r="BT183" s="53"/>
    </row>
    <row r="184" spans="2:72">
      <c r="B184" s="54" t="s">
        <v>665</v>
      </c>
      <c r="C184" s="84">
        <v>0</v>
      </c>
      <c r="D184" s="51">
        <v>29</v>
      </c>
      <c r="E184" s="51">
        <v>72</v>
      </c>
      <c r="F184" s="51">
        <v>95</v>
      </c>
      <c r="G184" s="51">
        <v>0</v>
      </c>
      <c r="H184" s="51">
        <v>0</v>
      </c>
      <c r="I184" s="51">
        <v>196</v>
      </c>
      <c r="J184" s="83">
        <v>5.1715039577836412</v>
      </c>
      <c r="K184" s="54" t="s">
        <v>665</v>
      </c>
      <c r="L184" s="83">
        <v>0</v>
      </c>
      <c r="M184" s="83">
        <v>1.8412698412698412</v>
      </c>
      <c r="N184" s="83">
        <v>4.9247606019151844</v>
      </c>
      <c r="O184" s="83">
        <v>12.616201859229747</v>
      </c>
      <c r="P184" s="83">
        <v>5.1715039577836412</v>
      </c>
      <c r="BQ184" s="52"/>
      <c r="BR184" s="53"/>
      <c r="BS184" s="53"/>
      <c r="BT184" s="53"/>
    </row>
    <row r="185" spans="2:72">
      <c r="B185" s="54" t="s">
        <v>666</v>
      </c>
      <c r="C185" s="84">
        <v>0</v>
      </c>
      <c r="D185" s="51">
        <v>37</v>
      </c>
      <c r="E185" s="51">
        <v>84</v>
      </c>
      <c r="F185" s="51">
        <v>85</v>
      </c>
      <c r="G185" s="51">
        <v>0</v>
      </c>
      <c r="H185" s="51">
        <v>0</v>
      </c>
      <c r="I185" s="51">
        <v>206</v>
      </c>
      <c r="J185" s="83">
        <v>5.4353562005277043</v>
      </c>
      <c r="K185" s="54" t="s">
        <v>666</v>
      </c>
      <c r="L185" s="83">
        <v>0</v>
      </c>
      <c r="M185" s="83">
        <v>2.3492063492063493</v>
      </c>
      <c r="N185" s="83">
        <v>5.7455540355677153</v>
      </c>
      <c r="O185" s="83">
        <v>11.288180610889773</v>
      </c>
      <c r="P185" s="83">
        <v>5.4353562005277043</v>
      </c>
      <c r="BQ185" s="52"/>
      <c r="BR185" s="53"/>
      <c r="BS185" s="53"/>
      <c r="BT185" s="53"/>
    </row>
    <row r="186" spans="2:72">
      <c r="B186" s="54" t="s">
        <v>667</v>
      </c>
      <c r="C186" s="84">
        <v>0</v>
      </c>
      <c r="D186" s="51">
        <v>42</v>
      </c>
      <c r="E186" s="51">
        <v>63</v>
      </c>
      <c r="F186" s="51">
        <v>102</v>
      </c>
      <c r="G186" s="51">
        <v>0</v>
      </c>
      <c r="H186" s="51">
        <v>0</v>
      </c>
      <c r="I186" s="51">
        <v>207</v>
      </c>
      <c r="J186" s="83">
        <v>5.4617414248021108</v>
      </c>
      <c r="K186" s="54" t="s">
        <v>667</v>
      </c>
      <c r="L186" s="83">
        <v>0</v>
      </c>
      <c r="M186" s="83">
        <v>2.666666666666667</v>
      </c>
      <c r="N186" s="83">
        <v>4.3091655266757867</v>
      </c>
      <c r="O186" s="83">
        <v>13.545816733067728</v>
      </c>
      <c r="P186" s="83">
        <v>5.4617414248021108</v>
      </c>
      <c r="BQ186" s="52"/>
      <c r="BR186" s="53"/>
      <c r="BS186" s="53"/>
      <c r="BT186" s="53"/>
    </row>
    <row r="187" spans="2:72">
      <c r="B187" s="54" t="s">
        <v>668</v>
      </c>
      <c r="C187" s="84">
        <v>0</v>
      </c>
      <c r="D187" s="51">
        <v>33</v>
      </c>
      <c r="E187" s="51">
        <v>61</v>
      </c>
      <c r="F187" s="51">
        <v>104</v>
      </c>
      <c r="G187" s="51">
        <v>0</v>
      </c>
      <c r="H187" s="51">
        <v>0</v>
      </c>
      <c r="I187" s="51">
        <v>198</v>
      </c>
      <c r="J187" s="83">
        <v>5.2242744063324542</v>
      </c>
      <c r="K187" s="54" t="s">
        <v>668</v>
      </c>
      <c r="L187" s="83">
        <v>0</v>
      </c>
      <c r="M187" s="83">
        <v>2.0952380952380953</v>
      </c>
      <c r="N187" s="83">
        <v>4.1723666210670318</v>
      </c>
      <c r="O187" s="83">
        <v>13.811420982735722</v>
      </c>
      <c r="P187" s="83">
        <v>5.2242744063324542</v>
      </c>
      <c r="BQ187" s="52"/>
      <c r="BR187" s="53"/>
      <c r="BS187" s="53"/>
      <c r="BT187" s="53"/>
    </row>
    <row r="188" spans="2:72">
      <c r="B188" s="54" t="s">
        <v>669</v>
      </c>
      <c r="C188" s="84">
        <v>0</v>
      </c>
      <c r="D188" s="51">
        <v>42</v>
      </c>
      <c r="E188" s="51">
        <v>67</v>
      </c>
      <c r="F188" s="51">
        <v>116</v>
      </c>
      <c r="G188" s="51">
        <v>0</v>
      </c>
      <c r="H188" s="51">
        <v>0</v>
      </c>
      <c r="I188" s="51">
        <v>225</v>
      </c>
      <c r="J188" s="83">
        <v>5.9366754617414248</v>
      </c>
      <c r="K188" s="54" t="s">
        <v>669</v>
      </c>
      <c r="L188" s="83">
        <v>0</v>
      </c>
      <c r="M188" s="83">
        <v>2.666666666666667</v>
      </c>
      <c r="N188" s="83">
        <v>4.5827633378932964</v>
      </c>
      <c r="O188" s="83">
        <v>15.405046480743692</v>
      </c>
      <c r="P188" s="83">
        <v>5.9366754617414248</v>
      </c>
      <c r="BQ188" s="52"/>
      <c r="BR188" s="53"/>
      <c r="BS188" s="53"/>
      <c r="BT188" s="53"/>
    </row>
    <row r="189" spans="2:72">
      <c r="B189" s="54" t="s">
        <v>670</v>
      </c>
      <c r="C189" s="84">
        <v>0</v>
      </c>
      <c r="D189" s="51">
        <v>31</v>
      </c>
      <c r="E189" s="51">
        <v>67</v>
      </c>
      <c r="F189" s="51">
        <v>102</v>
      </c>
      <c r="G189" s="51">
        <v>0</v>
      </c>
      <c r="H189" s="51">
        <v>0</v>
      </c>
      <c r="I189" s="51">
        <v>200</v>
      </c>
      <c r="J189" s="83">
        <v>5.2770448548812663</v>
      </c>
      <c r="K189" s="54" t="s">
        <v>670</v>
      </c>
      <c r="L189" s="83">
        <v>0</v>
      </c>
      <c r="M189" s="83">
        <v>1.9682539682539684</v>
      </c>
      <c r="N189" s="83">
        <v>4.5827633378932964</v>
      </c>
      <c r="O189" s="83">
        <v>13.545816733067728</v>
      </c>
      <c r="P189" s="83">
        <v>5.2770448548812663</v>
      </c>
      <c r="BQ189" s="52"/>
      <c r="BR189" s="53"/>
      <c r="BS189" s="53"/>
      <c r="BT189" s="53"/>
    </row>
    <row r="190" spans="2:72">
      <c r="B190" s="54" t="s">
        <v>671</v>
      </c>
      <c r="C190" s="84">
        <v>0</v>
      </c>
      <c r="D190" s="51">
        <v>31</v>
      </c>
      <c r="E190" s="51">
        <v>74</v>
      </c>
      <c r="F190" s="51">
        <v>70</v>
      </c>
      <c r="G190" s="51">
        <v>0</v>
      </c>
      <c r="H190" s="51">
        <v>0</v>
      </c>
      <c r="I190" s="51">
        <v>175</v>
      </c>
      <c r="J190" s="83">
        <v>4.6174142480211078</v>
      </c>
      <c r="K190" s="54" t="s">
        <v>671</v>
      </c>
      <c r="L190" s="83">
        <v>0</v>
      </c>
      <c r="M190" s="83">
        <v>1.9682539682539684</v>
      </c>
      <c r="N190" s="83">
        <v>5.0615595075239401</v>
      </c>
      <c r="O190" s="83">
        <v>9.2961487383798147</v>
      </c>
      <c r="P190" s="83">
        <v>4.6174142480211078</v>
      </c>
      <c r="BQ190" s="52"/>
      <c r="BR190" s="53"/>
      <c r="BS190" s="53"/>
      <c r="BT190" s="53"/>
    </row>
    <row r="191" spans="2:72">
      <c r="B191" s="54" t="s">
        <v>672</v>
      </c>
      <c r="C191" s="84">
        <v>0</v>
      </c>
      <c r="D191" s="51">
        <v>36</v>
      </c>
      <c r="E191" s="51">
        <v>64</v>
      </c>
      <c r="F191" s="51">
        <v>77</v>
      </c>
      <c r="G191" s="51">
        <v>0</v>
      </c>
      <c r="H191" s="51">
        <v>0</v>
      </c>
      <c r="I191" s="51">
        <v>177</v>
      </c>
      <c r="J191" s="83">
        <v>4.6701846965699207</v>
      </c>
      <c r="K191" s="54" t="s">
        <v>672</v>
      </c>
      <c r="L191" s="83">
        <v>0</v>
      </c>
      <c r="M191" s="83">
        <v>2.2857142857142856</v>
      </c>
      <c r="N191" s="83">
        <v>4.3775649794801641</v>
      </c>
      <c r="O191" s="83">
        <v>10.225763612217795</v>
      </c>
      <c r="P191" s="83">
        <v>4.6701846965699207</v>
      </c>
      <c r="BQ191" s="52"/>
      <c r="BR191" s="53"/>
      <c r="BS191" s="53"/>
      <c r="BT191" s="53"/>
    </row>
    <row r="192" spans="2:72">
      <c r="B192" s="54" t="s">
        <v>673</v>
      </c>
      <c r="C192" s="84">
        <v>0</v>
      </c>
      <c r="D192" s="51">
        <v>25</v>
      </c>
      <c r="E192" s="51">
        <v>64</v>
      </c>
      <c r="F192" s="51">
        <v>82</v>
      </c>
      <c r="G192" s="51">
        <v>0</v>
      </c>
      <c r="H192" s="51">
        <v>0</v>
      </c>
      <c r="I192" s="51">
        <v>171</v>
      </c>
      <c r="J192" s="83">
        <v>4.5118733509234827</v>
      </c>
      <c r="K192" s="54" t="s">
        <v>673</v>
      </c>
      <c r="L192" s="83">
        <v>0</v>
      </c>
      <c r="M192" s="83">
        <v>1.5873015873015872</v>
      </c>
      <c r="N192" s="83">
        <v>4.3775649794801641</v>
      </c>
      <c r="O192" s="83">
        <v>10.889774236387781</v>
      </c>
      <c r="P192" s="83">
        <v>4.5118733509234827</v>
      </c>
      <c r="BQ192" s="52"/>
      <c r="BR192" s="53"/>
      <c r="BS192" s="53"/>
      <c r="BT192" s="53"/>
    </row>
    <row r="193" spans="2:72">
      <c r="B193" s="54" t="s">
        <v>674</v>
      </c>
      <c r="C193" s="84">
        <v>0</v>
      </c>
      <c r="D193" s="51">
        <v>40</v>
      </c>
      <c r="E193" s="51">
        <v>58</v>
      </c>
      <c r="F193" s="51">
        <v>80</v>
      </c>
      <c r="G193" s="51">
        <v>0</v>
      </c>
      <c r="H193" s="51">
        <v>0</v>
      </c>
      <c r="I193" s="51">
        <v>178</v>
      </c>
      <c r="J193" s="83">
        <v>4.6965699208443272</v>
      </c>
      <c r="K193" s="54" t="s">
        <v>674</v>
      </c>
      <c r="L193" s="83">
        <v>0</v>
      </c>
      <c r="M193" s="83">
        <v>2.5396825396825395</v>
      </c>
      <c r="N193" s="83">
        <v>3.9671682626538987</v>
      </c>
      <c r="O193" s="83">
        <v>10.624169986719787</v>
      </c>
      <c r="P193" s="83">
        <v>4.6965699208443272</v>
      </c>
      <c r="BQ193" s="52"/>
      <c r="BR193" s="53"/>
      <c r="BS193" s="53"/>
      <c r="BT193" s="53"/>
    </row>
    <row r="194" spans="2:72">
      <c r="B194" s="54" t="s">
        <v>675</v>
      </c>
      <c r="C194" s="84">
        <v>0</v>
      </c>
      <c r="D194" s="51">
        <v>37</v>
      </c>
      <c r="E194" s="51">
        <v>62</v>
      </c>
      <c r="F194" s="51">
        <v>79</v>
      </c>
      <c r="G194" s="51">
        <v>0</v>
      </c>
      <c r="H194" s="51">
        <v>0</v>
      </c>
      <c r="I194" s="51">
        <v>178</v>
      </c>
      <c r="J194" s="83">
        <v>4.6965699208443272</v>
      </c>
      <c r="K194" s="54" t="s">
        <v>675</v>
      </c>
      <c r="L194" s="83">
        <v>0</v>
      </c>
      <c r="M194" s="83">
        <v>2.3492063492063493</v>
      </c>
      <c r="N194" s="83">
        <v>4.2407660738714092</v>
      </c>
      <c r="O194" s="83">
        <v>10.49136786188579</v>
      </c>
      <c r="P194" s="83">
        <v>4.6965699208443272</v>
      </c>
      <c r="BQ194" s="52"/>
      <c r="BR194" s="53"/>
      <c r="BS194" s="53"/>
      <c r="BT194" s="53"/>
    </row>
    <row r="195" spans="2:72">
      <c r="B195" s="54" t="s">
        <v>676</v>
      </c>
      <c r="C195" s="84">
        <v>0</v>
      </c>
      <c r="D195" s="51">
        <v>31</v>
      </c>
      <c r="E195" s="51">
        <v>69</v>
      </c>
      <c r="F195" s="51">
        <v>59</v>
      </c>
      <c r="G195" s="51">
        <v>0</v>
      </c>
      <c r="H195" s="51">
        <v>0</v>
      </c>
      <c r="I195" s="51">
        <v>159</v>
      </c>
      <c r="J195" s="83">
        <v>4.1952506596306067</v>
      </c>
      <c r="K195" s="54" t="s">
        <v>676</v>
      </c>
      <c r="L195" s="83">
        <v>0</v>
      </c>
      <c r="M195" s="83">
        <v>1.9682539682539684</v>
      </c>
      <c r="N195" s="83">
        <v>4.7195622435020521</v>
      </c>
      <c r="O195" s="83">
        <v>7.8353253652058434</v>
      </c>
      <c r="P195" s="83">
        <v>4.1952506596306067</v>
      </c>
      <c r="BQ195" s="52"/>
      <c r="BR195" s="53"/>
      <c r="BS195" s="53"/>
      <c r="BT195" s="53"/>
    </row>
    <row r="196" spans="2:72">
      <c r="B196" s="54" t="s">
        <v>677</v>
      </c>
      <c r="C196" s="84">
        <v>0</v>
      </c>
      <c r="D196" s="51">
        <v>28</v>
      </c>
      <c r="E196" s="51">
        <v>67</v>
      </c>
      <c r="F196" s="51">
        <v>62</v>
      </c>
      <c r="G196" s="51">
        <v>0</v>
      </c>
      <c r="H196" s="51">
        <v>0</v>
      </c>
      <c r="I196" s="51">
        <v>157</v>
      </c>
      <c r="J196" s="83">
        <v>4.1424802110817938</v>
      </c>
      <c r="K196" s="54" t="s">
        <v>677</v>
      </c>
      <c r="L196" s="83">
        <v>0</v>
      </c>
      <c r="M196" s="83">
        <v>1.7777777777777777</v>
      </c>
      <c r="N196" s="83">
        <v>4.5827633378932964</v>
      </c>
      <c r="O196" s="83">
        <v>8.2337317397078351</v>
      </c>
      <c r="P196" s="83">
        <v>4.1424802110817938</v>
      </c>
      <c r="BQ196" s="52"/>
      <c r="BR196" s="53"/>
      <c r="BS196" s="53"/>
      <c r="BT196" s="53"/>
    </row>
    <row r="197" spans="2:72">
      <c r="B197" s="54" t="s">
        <v>678</v>
      </c>
      <c r="C197" s="84">
        <v>0</v>
      </c>
      <c r="D197" s="51">
        <v>21</v>
      </c>
      <c r="E197" s="51">
        <v>57</v>
      </c>
      <c r="F197" s="51">
        <v>53</v>
      </c>
      <c r="G197" s="51">
        <v>0</v>
      </c>
      <c r="H197" s="51">
        <v>0</v>
      </c>
      <c r="I197" s="51">
        <v>131</v>
      </c>
      <c r="J197" s="83">
        <v>3.4564643799472292</v>
      </c>
      <c r="K197" s="54" t="s">
        <v>678</v>
      </c>
      <c r="L197" s="83">
        <v>0</v>
      </c>
      <c r="M197" s="83">
        <v>1.3333333333333335</v>
      </c>
      <c r="N197" s="83">
        <v>3.8987688098495212</v>
      </c>
      <c r="O197" s="83">
        <v>7.0385126162018601</v>
      </c>
      <c r="P197" s="83">
        <v>3.4564643799472292</v>
      </c>
      <c r="BQ197" s="52"/>
      <c r="BR197" s="53"/>
      <c r="BS197" s="53"/>
      <c r="BT197" s="53"/>
    </row>
    <row r="198" spans="2:72">
      <c r="B198" s="54" t="s">
        <v>679</v>
      </c>
      <c r="C198" s="84">
        <v>0</v>
      </c>
      <c r="D198" s="51">
        <v>18</v>
      </c>
      <c r="E198" s="51">
        <v>60</v>
      </c>
      <c r="F198" s="51">
        <v>46</v>
      </c>
      <c r="G198" s="51">
        <v>0</v>
      </c>
      <c r="H198" s="51">
        <v>0</v>
      </c>
      <c r="I198" s="51">
        <v>124</v>
      </c>
      <c r="J198" s="83">
        <v>3.2717678100263852</v>
      </c>
      <c r="K198" s="54" t="s">
        <v>679</v>
      </c>
      <c r="L198" s="83">
        <v>0</v>
      </c>
      <c r="M198" s="83">
        <v>1.1428571428571428</v>
      </c>
      <c r="N198" s="83">
        <v>4.1039671682626535</v>
      </c>
      <c r="O198" s="83">
        <v>6.1088977423638777</v>
      </c>
      <c r="P198" s="83">
        <v>3.2717678100263852</v>
      </c>
      <c r="BQ198" s="52"/>
      <c r="BR198" s="53"/>
      <c r="BS198" s="53"/>
      <c r="BT198" s="53"/>
    </row>
    <row r="199" spans="2:72">
      <c r="B199" s="54" t="s">
        <v>680</v>
      </c>
      <c r="C199" s="84">
        <v>0</v>
      </c>
      <c r="D199" s="51">
        <v>12</v>
      </c>
      <c r="E199" s="51">
        <v>65</v>
      </c>
      <c r="F199" s="51">
        <v>56</v>
      </c>
      <c r="G199" s="51">
        <v>0</v>
      </c>
      <c r="H199" s="51">
        <v>0</v>
      </c>
      <c r="I199" s="51">
        <v>133</v>
      </c>
      <c r="J199" s="83">
        <v>3.5092348284960417</v>
      </c>
      <c r="K199" s="54" t="s">
        <v>680</v>
      </c>
      <c r="L199" s="83">
        <v>0</v>
      </c>
      <c r="M199" s="83">
        <v>0.76190476190476186</v>
      </c>
      <c r="N199" s="83">
        <v>4.4459644322845415</v>
      </c>
      <c r="O199" s="83">
        <v>7.4369189907038518</v>
      </c>
      <c r="P199" s="83">
        <v>3.5092348284960417</v>
      </c>
      <c r="BQ199" s="52"/>
      <c r="BR199" s="53"/>
      <c r="BS199" s="53"/>
      <c r="BT199" s="53"/>
    </row>
    <row r="200" spans="2:72">
      <c r="B200" s="54" t="s">
        <v>681</v>
      </c>
      <c r="C200" s="84">
        <v>0</v>
      </c>
      <c r="D200" s="51">
        <v>16</v>
      </c>
      <c r="E200" s="51">
        <v>57</v>
      </c>
      <c r="F200" s="51">
        <v>51</v>
      </c>
      <c r="G200" s="51">
        <v>0</v>
      </c>
      <c r="H200" s="51">
        <v>0</v>
      </c>
      <c r="I200" s="51">
        <v>124</v>
      </c>
      <c r="J200" s="83">
        <v>3.2717678100263852</v>
      </c>
      <c r="K200" s="54" t="s">
        <v>681</v>
      </c>
      <c r="L200" s="83">
        <v>0</v>
      </c>
      <c r="M200" s="83">
        <v>1.0158730158730158</v>
      </c>
      <c r="N200" s="83">
        <v>3.8987688098495212</v>
      </c>
      <c r="O200" s="83">
        <v>6.7729083665338639</v>
      </c>
      <c r="P200" s="83">
        <v>3.2717678100263852</v>
      </c>
      <c r="BQ200" s="52"/>
      <c r="BR200" s="53"/>
      <c r="BS200" s="53"/>
      <c r="BT200" s="53"/>
    </row>
    <row r="201" spans="2:72">
      <c r="B201" s="54" t="s">
        <v>682</v>
      </c>
      <c r="C201" s="84">
        <v>0</v>
      </c>
      <c r="D201" s="51">
        <v>20</v>
      </c>
      <c r="E201" s="51">
        <v>59</v>
      </c>
      <c r="F201" s="51">
        <v>53</v>
      </c>
      <c r="G201" s="51">
        <v>0</v>
      </c>
      <c r="H201" s="51">
        <v>0</v>
      </c>
      <c r="I201" s="51">
        <v>132</v>
      </c>
      <c r="J201" s="83">
        <v>3.4828496042216357</v>
      </c>
      <c r="K201" s="54" t="s">
        <v>682</v>
      </c>
      <c r="L201" s="83">
        <v>0</v>
      </c>
      <c r="M201" s="83">
        <v>1.2698412698412698</v>
      </c>
      <c r="N201" s="83">
        <v>4.0355677154582761</v>
      </c>
      <c r="O201" s="83">
        <v>7.0385126162018601</v>
      </c>
      <c r="P201" s="83">
        <v>3.4828496042216357</v>
      </c>
      <c r="BQ201" s="52"/>
      <c r="BR201" s="53"/>
      <c r="BS201" s="53"/>
      <c r="BT201" s="53"/>
    </row>
    <row r="202" spans="2:72">
      <c r="B202" s="54" t="s">
        <v>683</v>
      </c>
      <c r="C202" s="84">
        <v>0</v>
      </c>
      <c r="D202" s="51">
        <v>27</v>
      </c>
      <c r="E202" s="51">
        <v>70</v>
      </c>
      <c r="F202" s="51">
        <v>83</v>
      </c>
      <c r="G202" s="51">
        <v>0</v>
      </c>
      <c r="H202" s="51">
        <v>0</v>
      </c>
      <c r="I202" s="51">
        <v>180</v>
      </c>
      <c r="J202" s="83">
        <v>4.7493403693931393</v>
      </c>
      <c r="K202" s="54" t="s">
        <v>683</v>
      </c>
      <c r="L202" s="83">
        <v>0</v>
      </c>
      <c r="M202" s="83">
        <v>1.7142857142857144</v>
      </c>
      <c r="N202" s="83">
        <v>4.7879616963064295</v>
      </c>
      <c r="O202" s="83">
        <v>11.022576361221779</v>
      </c>
      <c r="P202" s="83">
        <v>4.7493403693931393</v>
      </c>
      <c r="BQ202" s="52"/>
      <c r="BR202" s="53"/>
      <c r="BS202" s="53"/>
      <c r="BT202" s="53"/>
    </row>
    <row r="203" spans="2:72">
      <c r="B203" s="54" t="s">
        <v>684</v>
      </c>
      <c r="C203" s="84">
        <v>0</v>
      </c>
      <c r="D203" s="51">
        <v>15</v>
      </c>
      <c r="E203" s="51">
        <v>48</v>
      </c>
      <c r="F203" s="51">
        <v>58</v>
      </c>
      <c r="G203" s="51">
        <v>0</v>
      </c>
      <c r="H203" s="51">
        <v>0</v>
      </c>
      <c r="I203" s="51">
        <v>121</v>
      </c>
      <c r="J203" s="83">
        <v>3.1926121372031666</v>
      </c>
      <c r="K203" s="54" t="s">
        <v>684</v>
      </c>
      <c r="L203" s="83">
        <v>0</v>
      </c>
      <c r="M203" s="83">
        <v>0.95238095238095244</v>
      </c>
      <c r="N203" s="83">
        <v>3.2831737346101231</v>
      </c>
      <c r="O203" s="83">
        <v>7.7025232403718462</v>
      </c>
      <c r="P203" s="83">
        <v>3.1926121372031666</v>
      </c>
      <c r="BQ203" s="52"/>
      <c r="BR203" s="53"/>
      <c r="BS203" s="53"/>
      <c r="BT203" s="53"/>
    </row>
    <row r="204" spans="2:72">
      <c r="B204" s="54" t="s">
        <v>685</v>
      </c>
      <c r="C204" s="84">
        <v>0</v>
      </c>
      <c r="D204" s="51">
        <v>10</v>
      </c>
      <c r="E204" s="51">
        <v>33</v>
      </c>
      <c r="F204" s="51">
        <v>57</v>
      </c>
      <c r="G204" s="51">
        <v>0</v>
      </c>
      <c r="H204" s="51">
        <v>0</v>
      </c>
      <c r="I204" s="51">
        <v>100</v>
      </c>
      <c r="J204" s="83">
        <v>2.4679170779861797</v>
      </c>
      <c r="K204" s="54" t="s">
        <v>685</v>
      </c>
      <c r="L204" s="83">
        <v>0</v>
      </c>
      <c r="M204" s="83">
        <v>0.59101654846335694</v>
      </c>
      <c r="N204" s="83">
        <v>2.1317829457364339</v>
      </c>
      <c r="O204" s="83">
        <v>7.0197044334975365</v>
      </c>
      <c r="P204" s="83">
        <v>2.4679170779861797</v>
      </c>
      <c r="BQ204" s="52"/>
      <c r="BR204" s="53"/>
      <c r="BS204" s="53"/>
      <c r="BT204" s="53"/>
    </row>
    <row r="205" spans="2:72">
      <c r="B205" s="54" t="s">
        <v>686</v>
      </c>
      <c r="C205" s="84">
        <v>0</v>
      </c>
      <c r="D205" s="51">
        <v>21</v>
      </c>
      <c r="E205" s="51">
        <v>29</v>
      </c>
      <c r="F205" s="51">
        <v>79</v>
      </c>
      <c r="G205" s="51">
        <v>0</v>
      </c>
      <c r="H205" s="51">
        <v>0</v>
      </c>
      <c r="I205" s="51">
        <v>129</v>
      </c>
      <c r="J205" s="83">
        <v>3.1836130306021717</v>
      </c>
      <c r="K205" s="54" t="s">
        <v>686</v>
      </c>
      <c r="L205" s="83">
        <v>0</v>
      </c>
      <c r="M205" s="83">
        <v>1.2411347517730498</v>
      </c>
      <c r="N205" s="83">
        <v>1.8733850129198968</v>
      </c>
      <c r="O205" s="83">
        <v>9.7290640394088683</v>
      </c>
      <c r="P205" s="83">
        <v>3.1836130306021717</v>
      </c>
      <c r="BQ205" s="52"/>
      <c r="BR205" s="53"/>
      <c r="BS205" s="53"/>
      <c r="BT205" s="53"/>
    </row>
    <row r="206" spans="2:72">
      <c r="B206" s="54" t="s">
        <v>687</v>
      </c>
      <c r="C206" s="84">
        <v>0</v>
      </c>
      <c r="D206" s="51">
        <v>25</v>
      </c>
      <c r="E206" s="51">
        <v>35</v>
      </c>
      <c r="F206" s="51">
        <v>76</v>
      </c>
      <c r="G206" s="51">
        <v>0</v>
      </c>
      <c r="H206" s="51">
        <v>0</v>
      </c>
      <c r="I206" s="51">
        <v>136</v>
      </c>
      <c r="J206" s="83">
        <v>3.3563672260612041</v>
      </c>
      <c r="K206" s="54" t="s">
        <v>687</v>
      </c>
      <c r="L206" s="83">
        <v>0</v>
      </c>
      <c r="M206" s="83">
        <v>1.4775413711583925</v>
      </c>
      <c r="N206" s="83">
        <v>2.260981912144703</v>
      </c>
      <c r="O206" s="83">
        <v>9.3596059113300498</v>
      </c>
      <c r="P206" s="83">
        <v>3.3563672260612041</v>
      </c>
      <c r="BQ206" s="52"/>
      <c r="BR206" s="53"/>
      <c r="BS206" s="53"/>
      <c r="BT206" s="53"/>
    </row>
    <row r="207" spans="2:72">
      <c r="B207" s="54" t="s">
        <v>688</v>
      </c>
      <c r="C207" s="84">
        <v>0</v>
      </c>
      <c r="D207" s="51">
        <v>19</v>
      </c>
      <c r="E207" s="51">
        <v>33</v>
      </c>
      <c r="F207" s="51">
        <v>116</v>
      </c>
      <c r="G207" s="51">
        <v>0</v>
      </c>
      <c r="H207" s="51">
        <v>0</v>
      </c>
      <c r="I207" s="51">
        <v>168</v>
      </c>
      <c r="J207" s="83">
        <v>4.1461006910167821</v>
      </c>
      <c r="K207" s="54" t="s">
        <v>688</v>
      </c>
      <c r="L207" s="83">
        <v>0</v>
      </c>
      <c r="M207" s="83">
        <v>1.1229314420803782</v>
      </c>
      <c r="N207" s="83">
        <v>2.1317829457364339</v>
      </c>
      <c r="O207" s="83">
        <v>14.285714285714285</v>
      </c>
      <c r="P207" s="83">
        <v>4.1461006910167821</v>
      </c>
      <c r="BQ207" s="52"/>
      <c r="BR207" s="53"/>
      <c r="BS207" s="53"/>
      <c r="BT207" s="53"/>
    </row>
    <row r="208" spans="2:72">
      <c r="B208" s="54" t="s">
        <v>689</v>
      </c>
      <c r="C208" s="84">
        <v>0</v>
      </c>
      <c r="D208" s="51">
        <v>20</v>
      </c>
      <c r="E208" s="51">
        <v>41</v>
      </c>
      <c r="F208" s="51">
        <v>128</v>
      </c>
      <c r="G208" s="51">
        <v>0</v>
      </c>
      <c r="H208" s="51">
        <v>0</v>
      </c>
      <c r="I208" s="51">
        <v>189</v>
      </c>
      <c r="J208" s="83">
        <v>4.6643632773938792</v>
      </c>
      <c r="K208" s="54" t="s">
        <v>689</v>
      </c>
      <c r="L208" s="83">
        <v>0</v>
      </c>
      <c r="M208" s="83">
        <v>1.1820330969267139</v>
      </c>
      <c r="N208" s="83">
        <v>2.648578811369509</v>
      </c>
      <c r="O208" s="83">
        <v>15.763546798029557</v>
      </c>
      <c r="P208" s="83">
        <v>4.6643632773938792</v>
      </c>
      <c r="BQ208" s="52"/>
      <c r="BR208" s="53"/>
      <c r="BS208" s="53"/>
      <c r="BT208" s="53"/>
    </row>
    <row r="209" spans="2:72">
      <c r="B209" s="54" t="s">
        <v>690</v>
      </c>
      <c r="C209" s="84">
        <v>0</v>
      </c>
      <c r="D209" s="51">
        <v>25</v>
      </c>
      <c r="E209" s="51">
        <v>34</v>
      </c>
      <c r="F209" s="51">
        <v>125</v>
      </c>
      <c r="G209" s="51">
        <v>0</v>
      </c>
      <c r="H209" s="51">
        <v>0</v>
      </c>
      <c r="I209" s="51">
        <v>184</v>
      </c>
      <c r="J209" s="83">
        <v>4.5409674234945703</v>
      </c>
      <c r="K209" s="54" t="s">
        <v>690</v>
      </c>
      <c r="L209" s="83">
        <v>0</v>
      </c>
      <c r="M209" s="83">
        <v>1.4775413711583925</v>
      </c>
      <c r="N209" s="83">
        <v>2.1963824289405682</v>
      </c>
      <c r="O209" s="83">
        <v>15.39408866995074</v>
      </c>
      <c r="P209" s="83">
        <v>4.5409674234945703</v>
      </c>
      <c r="BQ209" s="52"/>
      <c r="BR209" s="53"/>
      <c r="BS209" s="53"/>
      <c r="BT209" s="53"/>
    </row>
    <row r="210" spans="2:72">
      <c r="B210" s="54" t="s">
        <v>691</v>
      </c>
      <c r="C210" s="84">
        <v>0</v>
      </c>
      <c r="D210" s="51">
        <v>16</v>
      </c>
      <c r="E210" s="51">
        <v>38</v>
      </c>
      <c r="F210" s="51">
        <v>124</v>
      </c>
      <c r="G210" s="51">
        <v>0</v>
      </c>
      <c r="H210" s="51">
        <v>0</v>
      </c>
      <c r="I210" s="51">
        <v>178</v>
      </c>
      <c r="J210" s="83">
        <v>4.3928923988154001</v>
      </c>
      <c r="K210" s="54" t="s">
        <v>691</v>
      </c>
      <c r="L210" s="83">
        <v>0</v>
      </c>
      <c r="M210" s="83">
        <v>0.94562647754137119</v>
      </c>
      <c r="N210" s="83">
        <v>2.454780361757106</v>
      </c>
      <c r="O210" s="83">
        <v>15.270935960591133</v>
      </c>
      <c r="P210" s="83">
        <v>4.3928923988154001</v>
      </c>
      <c r="BQ210" s="52"/>
      <c r="BR210" s="53"/>
      <c r="BS210" s="53"/>
      <c r="BT210" s="53"/>
    </row>
    <row r="211" spans="2:72">
      <c r="B211" s="54" t="s">
        <v>692</v>
      </c>
      <c r="C211" s="84">
        <v>0</v>
      </c>
      <c r="D211" s="51">
        <v>15</v>
      </c>
      <c r="E211" s="51">
        <v>25</v>
      </c>
      <c r="F211" s="51">
        <v>134</v>
      </c>
      <c r="G211" s="51">
        <v>0</v>
      </c>
      <c r="H211" s="51">
        <v>0</v>
      </c>
      <c r="I211" s="51">
        <v>174</v>
      </c>
      <c r="J211" s="83">
        <v>4.2941757156959524</v>
      </c>
      <c r="K211" s="54" t="s">
        <v>692</v>
      </c>
      <c r="L211" s="83">
        <v>0</v>
      </c>
      <c r="M211" s="83">
        <v>0.88652482269503552</v>
      </c>
      <c r="N211" s="83">
        <v>1.614987080103359</v>
      </c>
      <c r="O211" s="83">
        <v>16.502463054187192</v>
      </c>
      <c r="P211" s="83">
        <v>4.2941757156959524</v>
      </c>
      <c r="BQ211" s="52"/>
      <c r="BR211" s="53"/>
      <c r="BS211" s="53"/>
      <c r="BT211" s="53"/>
    </row>
    <row r="212" spans="2:72">
      <c r="B212" s="54" t="s">
        <v>693</v>
      </c>
      <c r="C212" s="84">
        <v>0</v>
      </c>
      <c r="D212" s="51">
        <v>25</v>
      </c>
      <c r="E212" s="51">
        <v>34</v>
      </c>
      <c r="F212" s="51">
        <v>133</v>
      </c>
      <c r="G212" s="51">
        <v>0</v>
      </c>
      <c r="H212" s="51">
        <v>0</v>
      </c>
      <c r="I212" s="51">
        <v>192</v>
      </c>
      <c r="J212" s="83">
        <v>4.7384007897334648</v>
      </c>
      <c r="K212" s="54" t="s">
        <v>693</v>
      </c>
      <c r="L212" s="83">
        <v>0</v>
      </c>
      <c r="M212" s="83">
        <v>1.4775413711583925</v>
      </c>
      <c r="N212" s="83">
        <v>2.1963824289405682</v>
      </c>
      <c r="O212" s="83">
        <v>16.379310344827587</v>
      </c>
      <c r="P212" s="83">
        <v>4.7384007897334648</v>
      </c>
      <c r="BQ212" s="52"/>
      <c r="BR212" s="53"/>
      <c r="BS212" s="53"/>
      <c r="BT212" s="53"/>
    </row>
    <row r="213" spans="2:72">
      <c r="B213" s="54" t="s">
        <v>694</v>
      </c>
      <c r="C213" s="84">
        <v>0</v>
      </c>
      <c r="D213" s="51">
        <v>28</v>
      </c>
      <c r="E213" s="51">
        <v>56</v>
      </c>
      <c r="F213" s="51">
        <v>114</v>
      </c>
      <c r="G213" s="51">
        <v>0</v>
      </c>
      <c r="H213" s="51">
        <v>0</v>
      </c>
      <c r="I213" s="51">
        <v>198</v>
      </c>
      <c r="J213" s="83">
        <v>4.8864758144126359</v>
      </c>
      <c r="K213" s="54" t="s">
        <v>694</v>
      </c>
      <c r="L213" s="83">
        <v>0</v>
      </c>
      <c r="M213" s="83">
        <v>1.6548463356973995</v>
      </c>
      <c r="N213" s="83">
        <v>3.6175710594315245</v>
      </c>
      <c r="O213" s="83">
        <v>14.039408866995073</v>
      </c>
      <c r="P213" s="83">
        <v>4.8864758144126359</v>
      </c>
      <c r="BQ213" s="52"/>
      <c r="BR213" s="53"/>
      <c r="BS213" s="53"/>
      <c r="BT213" s="53"/>
    </row>
    <row r="214" spans="2:72">
      <c r="B214" s="54" t="s">
        <v>695</v>
      </c>
      <c r="C214" s="84">
        <v>0</v>
      </c>
      <c r="D214" s="51">
        <v>21</v>
      </c>
      <c r="E214" s="51">
        <v>59</v>
      </c>
      <c r="F214" s="51">
        <v>76</v>
      </c>
      <c r="G214" s="51">
        <v>0</v>
      </c>
      <c r="H214" s="51">
        <v>0</v>
      </c>
      <c r="I214" s="51">
        <v>156</v>
      </c>
      <c r="J214" s="83">
        <v>3.8499506416584404</v>
      </c>
      <c r="K214" s="54" t="s">
        <v>695</v>
      </c>
      <c r="L214" s="83">
        <v>0</v>
      </c>
      <c r="M214" s="83">
        <v>1.2411347517730498</v>
      </c>
      <c r="N214" s="83">
        <v>3.8113695090439279</v>
      </c>
      <c r="O214" s="83">
        <v>9.3596059113300498</v>
      </c>
      <c r="P214" s="83">
        <v>3.8499506416584404</v>
      </c>
      <c r="BQ214" s="52"/>
      <c r="BR214" s="53"/>
      <c r="BS214" s="53"/>
      <c r="BT214" s="53"/>
    </row>
    <row r="215" spans="2:72">
      <c r="B215" s="54" t="s">
        <v>696</v>
      </c>
      <c r="C215" s="84">
        <v>0</v>
      </c>
      <c r="D215" s="51">
        <v>20</v>
      </c>
      <c r="E215" s="51">
        <v>35</v>
      </c>
      <c r="F215" s="51">
        <v>95</v>
      </c>
      <c r="G215" s="51">
        <v>0</v>
      </c>
      <c r="H215" s="51">
        <v>0</v>
      </c>
      <c r="I215" s="51">
        <v>150</v>
      </c>
      <c r="J215" s="83">
        <v>3.6372453928225026</v>
      </c>
      <c r="K215" s="54" t="s">
        <v>696</v>
      </c>
      <c r="L215" s="83">
        <v>0</v>
      </c>
      <c r="M215" s="83">
        <v>1.1520737327188941</v>
      </c>
      <c r="N215" s="83">
        <v>2.2522522522522523</v>
      </c>
      <c r="O215" s="83">
        <v>11.390887290167866</v>
      </c>
      <c r="P215" s="83">
        <v>3.6372453928225026</v>
      </c>
      <c r="BQ215" s="52"/>
      <c r="BR215" s="53"/>
      <c r="BS215" s="53"/>
      <c r="BT215" s="53"/>
    </row>
    <row r="216" spans="2:72">
      <c r="B216" s="54" t="s">
        <v>697</v>
      </c>
      <c r="C216" s="84">
        <v>0</v>
      </c>
      <c r="D216" s="51">
        <v>22</v>
      </c>
      <c r="E216" s="51">
        <v>43</v>
      </c>
      <c r="F216" s="51">
        <v>104</v>
      </c>
      <c r="G216" s="51">
        <v>0</v>
      </c>
      <c r="H216" s="51">
        <v>0</v>
      </c>
      <c r="I216" s="51">
        <v>169</v>
      </c>
      <c r="J216" s="83">
        <v>4.0979631425800198</v>
      </c>
      <c r="K216" s="54" t="s">
        <v>697</v>
      </c>
      <c r="L216" s="83">
        <v>0</v>
      </c>
      <c r="M216" s="83">
        <v>1.2672811059907834</v>
      </c>
      <c r="N216" s="83">
        <v>2.7670527670527671</v>
      </c>
      <c r="O216" s="83">
        <v>12.470023980815348</v>
      </c>
      <c r="P216" s="83">
        <v>4.0979631425800198</v>
      </c>
      <c r="BQ216" s="52"/>
      <c r="BR216" s="53"/>
      <c r="BS216" s="53"/>
      <c r="BT216" s="53"/>
    </row>
    <row r="217" spans="2:72">
      <c r="B217" s="54" t="s">
        <v>698</v>
      </c>
      <c r="C217" s="84">
        <v>0</v>
      </c>
      <c r="D217" s="51">
        <v>26</v>
      </c>
      <c r="E217" s="51">
        <v>45</v>
      </c>
      <c r="F217" s="51">
        <v>109</v>
      </c>
      <c r="G217" s="51">
        <v>0</v>
      </c>
      <c r="H217" s="51">
        <v>0</v>
      </c>
      <c r="I217" s="51">
        <v>180</v>
      </c>
      <c r="J217" s="83">
        <v>4.3646944713870033</v>
      </c>
      <c r="K217" s="54" t="s">
        <v>698</v>
      </c>
      <c r="L217" s="83">
        <v>0</v>
      </c>
      <c r="M217" s="83">
        <v>1.4976958525345621</v>
      </c>
      <c r="N217" s="83">
        <v>2.8957528957528957</v>
      </c>
      <c r="O217" s="83">
        <v>13.069544364508392</v>
      </c>
      <c r="P217" s="83">
        <v>4.3646944713870033</v>
      </c>
      <c r="BQ217" s="52"/>
      <c r="BR217" s="53"/>
      <c r="BS217" s="53"/>
      <c r="BT217" s="53"/>
    </row>
    <row r="218" spans="2:72">
      <c r="B218" s="54" t="s">
        <v>699</v>
      </c>
      <c r="C218" s="84">
        <v>0</v>
      </c>
      <c r="D218" s="51">
        <v>25</v>
      </c>
      <c r="E218" s="51">
        <v>60</v>
      </c>
      <c r="F218" s="51">
        <v>143</v>
      </c>
      <c r="G218" s="51">
        <v>0</v>
      </c>
      <c r="H218" s="51">
        <v>0</v>
      </c>
      <c r="I218" s="51">
        <v>228</v>
      </c>
      <c r="J218" s="83">
        <v>5.5286129970902032</v>
      </c>
      <c r="K218" s="54" t="s">
        <v>699</v>
      </c>
      <c r="L218" s="83">
        <v>0</v>
      </c>
      <c r="M218" s="83">
        <v>1.4400921658986174</v>
      </c>
      <c r="N218" s="83">
        <v>3.8610038610038608</v>
      </c>
      <c r="O218" s="83">
        <v>17.146282973621101</v>
      </c>
      <c r="P218" s="83">
        <v>5.5286129970902032</v>
      </c>
      <c r="BQ218" s="52"/>
      <c r="BR218" s="53"/>
      <c r="BS218" s="53"/>
      <c r="BT218" s="53"/>
    </row>
    <row r="219" spans="2:72">
      <c r="B219" s="54" t="s">
        <v>700</v>
      </c>
      <c r="C219" s="84">
        <v>0</v>
      </c>
      <c r="D219" s="51">
        <v>22</v>
      </c>
      <c r="E219" s="51">
        <v>55</v>
      </c>
      <c r="F219" s="51">
        <v>132</v>
      </c>
      <c r="G219" s="51">
        <v>0</v>
      </c>
      <c r="H219" s="51">
        <v>0</v>
      </c>
      <c r="I219" s="51">
        <v>209</v>
      </c>
      <c r="J219" s="83">
        <v>5.0678952473326868</v>
      </c>
      <c r="K219" s="54" t="s">
        <v>700</v>
      </c>
      <c r="L219" s="83">
        <v>0</v>
      </c>
      <c r="M219" s="83">
        <v>1.2672811059907834</v>
      </c>
      <c r="N219" s="83">
        <v>3.5392535392535396</v>
      </c>
      <c r="O219" s="83">
        <v>15.827338129496402</v>
      </c>
      <c r="P219" s="83">
        <v>5.0678952473326868</v>
      </c>
      <c r="BQ219" s="52"/>
      <c r="BR219" s="53"/>
      <c r="BS219" s="53"/>
      <c r="BT219" s="53"/>
    </row>
    <row r="220" spans="2:72">
      <c r="B220" s="54" t="s">
        <v>701</v>
      </c>
      <c r="C220" s="84">
        <v>0</v>
      </c>
      <c r="D220" s="51">
        <v>22</v>
      </c>
      <c r="E220" s="51">
        <v>51</v>
      </c>
      <c r="F220" s="51">
        <v>125</v>
      </c>
      <c r="G220" s="51">
        <v>0</v>
      </c>
      <c r="H220" s="51">
        <v>0</v>
      </c>
      <c r="I220" s="51">
        <v>198</v>
      </c>
      <c r="J220" s="83">
        <v>4.8011639185257033</v>
      </c>
      <c r="K220" s="54" t="s">
        <v>701</v>
      </c>
      <c r="L220" s="83">
        <v>0</v>
      </c>
      <c r="M220" s="83">
        <v>1.2672811059907834</v>
      </c>
      <c r="N220" s="83">
        <v>3.2818532818532815</v>
      </c>
      <c r="O220" s="83">
        <v>14.98800959232614</v>
      </c>
      <c r="P220" s="83">
        <v>4.8011639185257033</v>
      </c>
      <c r="BQ220" s="52"/>
      <c r="BR220" s="53"/>
      <c r="BS220" s="53"/>
      <c r="BT220" s="53"/>
    </row>
    <row r="221" spans="2:72">
      <c r="B221" s="54" t="s">
        <v>702</v>
      </c>
      <c r="C221" s="84">
        <v>0</v>
      </c>
      <c r="D221" s="51">
        <v>20</v>
      </c>
      <c r="E221" s="51">
        <v>53</v>
      </c>
      <c r="F221" s="51">
        <v>118</v>
      </c>
      <c r="G221" s="51">
        <v>0</v>
      </c>
      <c r="H221" s="51">
        <v>0</v>
      </c>
      <c r="I221" s="51">
        <v>191</v>
      </c>
      <c r="J221" s="83">
        <v>4.6314258001939859</v>
      </c>
      <c r="K221" s="54" t="s">
        <v>702</v>
      </c>
      <c r="L221" s="83">
        <v>0</v>
      </c>
      <c r="M221" s="83">
        <v>1.1520737327188941</v>
      </c>
      <c r="N221" s="83">
        <v>3.4105534105534101</v>
      </c>
      <c r="O221" s="83">
        <v>14.148681055155876</v>
      </c>
      <c r="P221" s="83">
        <v>4.6314258001939859</v>
      </c>
      <c r="BQ221" s="52"/>
      <c r="BR221" s="53"/>
      <c r="BS221" s="53"/>
      <c r="BT221" s="53"/>
    </row>
    <row r="222" spans="2:72">
      <c r="B222" s="54" t="s">
        <v>703</v>
      </c>
      <c r="C222" s="84">
        <v>0</v>
      </c>
      <c r="D222" s="51">
        <v>25</v>
      </c>
      <c r="E222" s="51">
        <v>56</v>
      </c>
      <c r="F222" s="51">
        <v>123</v>
      </c>
      <c r="G222" s="51">
        <v>0</v>
      </c>
      <c r="H222" s="51">
        <v>0</v>
      </c>
      <c r="I222" s="51">
        <v>204</v>
      </c>
      <c r="J222" s="83">
        <v>4.9466537342386037</v>
      </c>
      <c r="K222" s="54" t="s">
        <v>703</v>
      </c>
      <c r="L222" s="83">
        <v>0</v>
      </c>
      <c r="M222" s="83">
        <v>1.4400921658986174</v>
      </c>
      <c r="N222" s="83">
        <v>3.6036036036036037</v>
      </c>
      <c r="O222" s="83">
        <v>14.748201438848922</v>
      </c>
      <c r="P222" s="83">
        <v>4.9466537342386037</v>
      </c>
      <c r="BQ222" s="52"/>
      <c r="BR222" s="53"/>
      <c r="BS222" s="53"/>
      <c r="BT222" s="53"/>
    </row>
    <row r="223" spans="2:72">
      <c r="B223" s="54" t="s">
        <v>704</v>
      </c>
      <c r="C223" s="84">
        <v>0</v>
      </c>
      <c r="D223" s="51">
        <v>22</v>
      </c>
      <c r="E223" s="51">
        <v>69</v>
      </c>
      <c r="F223" s="51">
        <v>131</v>
      </c>
      <c r="G223" s="51">
        <v>0</v>
      </c>
      <c r="H223" s="51">
        <v>0</v>
      </c>
      <c r="I223" s="51">
        <v>222</v>
      </c>
      <c r="J223" s="83">
        <v>5.3831231813773037</v>
      </c>
      <c r="K223" s="54" t="s">
        <v>704</v>
      </c>
      <c r="L223" s="83">
        <v>0</v>
      </c>
      <c r="M223" s="83">
        <v>1.2672811059907834</v>
      </c>
      <c r="N223" s="83">
        <v>4.4401544401544406</v>
      </c>
      <c r="O223" s="83">
        <v>15.707434052757794</v>
      </c>
      <c r="P223" s="83">
        <v>5.3831231813773037</v>
      </c>
      <c r="BQ223" s="52"/>
      <c r="BR223" s="53"/>
      <c r="BS223" s="53"/>
      <c r="BT223" s="53"/>
    </row>
    <row r="224" spans="2:72">
      <c r="B224" s="54" t="s">
        <v>705</v>
      </c>
      <c r="C224" s="84">
        <v>0</v>
      </c>
      <c r="D224" s="51">
        <v>32</v>
      </c>
      <c r="E224" s="51">
        <v>66</v>
      </c>
      <c r="F224" s="51">
        <v>136</v>
      </c>
      <c r="G224" s="51">
        <v>0</v>
      </c>
      <c r="H224" s="51">
        <v>0</v>
      </c>
      <c r="I224" s="51">
        <v>234</v>
      </c>
      <c r="J224" s="83">
        <v>5.6741028128031035</v>
      </c>
      <c r="K224" s="54" t="s">
        <v>705</v>
      </c>
      <c r="L224" s="83">
        <v>0</v>
      </c>
      <c r="M224" s="83">
        <v>1.8433179723502304</v>
      </c>
      <c r="N224" s="83">
        <v>4.2471042471042466</v>
      </c>
      <c r="O224" s="83">
        <v>16.306954436450841</v>
      </c>
      <c r="P224" s="83">
        <v>5.6741028128031035</v>
      </c>
      <c r="BQ224" s="52"/>
      <c r="BR224" s="53"/>
      <c r="BS224" s="53"/>
      <c r="BT224" s="53"/>
    </row>
    <row r="225" spans="2:72">
      <c r="B225" s="54" t="s">
        <v>706</v>
      </c>
      <c r="C225" s="84">
        <v>0</v>
      </c>
      <c r="D225" s="51">
        <v>21</v>
      </c>
      <c r="E225" s="51">
        <v>69</v>
      </c>
      <c r="F225" s="51">
        <v>133</v>
      </c>
      <c r="G225" s="51">
        <v>0</v>
      </c>
      <c r="H225" s="51">
        <v>0</v>
      </c>
      <c r="I225" s="51">
        <v>223</v>
      </c>
      <c r="J225" s="83">
        <v>5.40737148399612</v>
      </c>
      <c r="K225" s="54" t="s">
        <v>706</v>
      </c>
      <c r="L225" s="83">
        <v>0</v>
      </c>
      <c r="M225" s="83">
        <v>1.2096774193548387</v>
      </c>
      <c r="N225" s="83">
        <v>4.4401544401544406</v>
      </c>
      <c r="O225" s="83">
        <v>15.947242206235012</v>
      </c>
      <c r="P225" s="83">
        <v>5.40737148399612</v>
      </c>
      <c r="BQ225" s="52"/>
      <c r="BR225" s="53"/>
      <c r="BS225" s="53"/>
      <c r="BT225" s="53"/>
    </row>
    <row r="226" spans="2:72">
      <c r="B226" s="54" t="s">
        <v>707</v>
      </c>
      <c r="C226" s="84">
        <v>0</v>
      </c>
      <c r="D226" s="51">
        <v>32</v>
      </c>
      <c r="E226" s="51">
        <v>80</v>
      </c>
      <c r="F226" s="51">
        <v>157</v>
      </c>
      <c r="G226" s="51">
        <v>0</v>
      </c>
      <c r="H226" s="51">
        <v>0</v>
      </c>
      <c r="I226" s="51">
        <v>269</v>
      </c>
      <c r="J226" s="83">
        <v>6.5227934044616882</v>
      </c>
      <c r="K226" s="54" t="s">
        <v>707</v>
      </c>
      <c r="L226" s="83">
        <v>0</v>
      </c>
      <c r="M226" s="83">
        <v>1.8433179723502304</v>
      </c>
      <c r="N226" s="83">
        <v>5.1480051480051481</v>
      </c>
      <c r="O226" s="83">
        <v>18.824940047961629</v>
      </c>
      <c r="P226" s="83">
        <v>6.5227934044616882</v>
      </c>
      <c r="BQ226" s="52"/>
      <c r="BR226" s="53"/>
      <c r="BS226" s="53"/>
      <c r="BT226" s="53"/>
    </row>
    <row r="227" spans="2:72">
      <c r="B227" s="54" t="s">
        <v>708</v>
      </c>
      <c r="C227" s="84">
        <v>0</v>
      </c>
      <c r="D227" s="51">
        <v>31</v>
      </c>
      <c r="E227" s="51">
        <v>91</v>
      </c>
      <c r="F227" s="51">
        <v>157</v>
      </c>
      <c r="G227" s="51">
        <v>0</v>
      </c>
      <c r="H227" s="51">
        <v>0</v>
      </c>
      <c r="I227" s="51">
        <v>279</v>
      </c>
      <c r="J227" s="83">
        <v>6.7652764306498536</v>
      </c>
      <c r="K227" s="54" t="s">
        <v>708</v>
      </c>
      <c r="L227" s="83">
        <v>0</v>
      </c>
      <c r="M227" s="83">
        <v>1.7857142857142856</v>
      </c>
      <c r="N227" s="83">
        <v>5.8558558558558556</v>
      </c>
      <c r="O227" s="83">
        <v>18.824940047961629</v>
      </c>
      <c r="P227" s="83">
        <v>6.7652764306498536</v>
      </c>
      <c r="BQ227" s="52"/>
      <c r="BR227" s="53"/>
      <c r="BS227" s="53"/>
      <c r="BT227" s="53"/>
    </row>
    <row r="228" spans="2:72">
      <c r="B228" s="54" t="s">
        <v>709</v>
      </c>
      <c r="C228" s="84">
        <v>0</v>
      </c>
      <c r="D228" s="51">
        <v>47</v>
      </c>
      <c r="E228" s="51">
        <v>96</v>
      </c>
      <c r="F228" s="51">
        <v>164</v>
      </c>
      <c r="G228" s="51">
        <v>0</v>
      </c>
      <c r="H228" s="51">
        <v>0</v>
      </c>
      <c r="I228" s="51">
        <v>307</v>
      </c>
      <c r="J228" s="83">
        <v>7.4442289039767209</v>
      </c>
      <c r="K228" s="54" t="s">
        <v>709</v>
      </c>
      <c r="L228" s="83">
        <v>0</v>
      </c>
      <c r="M228" s="83">
        <v>2.7073732718894008</v>
      </c>
      <c r="N228" s="83">
        <v>6.1776061776061777</v>
      </c>
      <c r="O228" s="83">
        <v>19.664268585131893</v>
      </c>
      <c r="P228" s="83">
        <v>7.4442289039767209</v>
      </c>
      <c r="BQ228" s="52"/>
      <c r="BR228" s="53"/>
      <c r="BS228" s="53"/>
      <c r="BT228" s="53"/>
    </row>
    <row r="229" spans="2:72">
      <c r="B229" s="54" t="s">
        <v>710</v>
      </c>
      <c r="C229" s="84">
        <v>0</v>
      </c>
      <c r="D229" s="51">
        <v>43</v>
      </c>
      <c r="E229" s="51">
        <v>94</v>
      </c>
      <c r="F229" s="51">
        <v>142</v>
      </c>
      <c r="G229" s="51">
        <v>0</v>
      </c>
      <c r="H229" s="51">
        <v>0</v>
      </c>
      <c r="I229" s="51">
        <v>279</v>
      </c>
      <c r="J229" s="83">
        <v>6.5910701630049608</v>
      </c>
      <c r="K229" s="54" t="s">
        <v>710</v>
      </c>
      <c r="L229" s="83">
        <v>0</v>
      </c>
      <c r="M229" s="83">
        <v>2.4211711711711712</v>
      </c>
      <c r="N229" s="83">
        <v>5.9231253938248267</v>
      </c>
      <c r="O229" s="83">
        <v>16.321839080459771</v>
      </c>
      <c r="P229" s="83">
        <v>6.5910701630049608</v>
      </c>
      <c r="BQ229" s="52"/>
      <c r="BR229" s="53"/>
      <c r="BS229" s="53"/>
      <c r="BT229" s="53"/>
    </row>
    <row r="230" spans="2:72">
      <c r="B230" s="54" t="s">
        <v>711</v>
      </c>
      <c r="C230" s="84">
        <v>0</v>
      </c>
      <c r="D230" s="51">
        <v>41</v>
      </c>
      <c r="E230" s="51">
        <v>107</v>
      </c>
      <c r="F230" s="51">
        <v>142</v>
      </c>
      <c r="G230" s="51">
        <v>0</v>
      </c>
      <c r="H230" s="51">
        <v>0</v>
      </c>
      <c r="I230" s="51">
        <v>290</v>
      </c>
      <c r="J230" s="83">
        <v>6.8509331443420738</v>
      </c>
      <c r="K230" s="54" t="s">
        <v>711</v>
      </c>
      <c r="L230" s="83">
        <v>0</v>
      </c>
      <c r="M230" s="83">
        <v>2.3085585585585586</v>
      </c>
      <c r="N230" s="83">
        <v>6.7422810333963454</v>
      </c>
      <c r="O230" s="83">
        <v>16.321839080459771</v>
      </c>
      <c r="P230" s="83">
        <v>6.8509331443420738</v>
      </c>
      <c r="BQ230" s="52"/>
      <c r="BR230" s="53"/>
      <c r="BS230" s="53"/>
      <c r="BT230" s="53"/>
    </row>
    <row r="231" spans="2:72">
      <c r="B231" s="54" t="s">
        <v>712</v>
      </c>
      <c r="C231" s="84">
        <v>0</v>
      </c>
      <c r="D231" s="51">
        <v>41</v>
      </c>
      <c r="E231" s="51">
        <v>107</v>
      </c>
      <c r="F231" s="51">
        <v>141</v>
      </c>
      <c r="G231" s="51">
        <v>0</v>
      </c>
      <c r="H231" s="51">
        <v>0</v>
      </c>
      <c r="I231" s="51">
        <v>289</v>
      </c>
      <c r="J231" s="83">
        <v>6.8273092369477917</v>
      </c>
      <c r="K231" s="54" t="s">
        <v>712</v>
      </c>
      <c r="L231" s="83">
        <v>0</v>
      </c>
      <c r="M231" s="83">
        <v>2.3085585585585586</v>
      </c>
      <c r="N231" s="83">
        <v>6.7422810333963454</v>
      </c>
      <c r="O231" s="83">
        <v>16.206896551724135</v>
      </c>
      <c r="P231" s="83">
        <v>6.8273092369477917</v>
      </c>
      <c r="BQ231" s="52"/>
      <c r="BR231" s="53"/>
      <c r="BS231" s="53"/>
      <c r="BT231" s="53"/>
    </row>
    <row r="232" spans="2:72">
      <c r="B232" s="54" t="s">
        <v>713</v>
      </c>
      <c r="C232" s="84">
        <v>0</v>
      </c>
      <c r="D232" s="51">
        <v>42</v>
      </c>
      <c r="E232" s="51">
        <v>108</v>
      </c>
      <c r="F232" s="51">
        <v>140</v>
      </c>
      <c r="G232" s="51">
        <v>0</v>
      </c>
      <c r="H232" s="51">
        <v>0</v>
      </c>
      <c r="I232" s="51">
        <v>290</v>
      </c>
      <c r="J232" s="83">
        <v>6.8509331443420738</v>
      </c>
      <c r="K232" s="54" t="s">
        <v>713</v>
      </c>
      <c r="L232" s="83">
        <v>0</v>
      </c>
      <c r="M232" s="83">
        <v>2.3648648648648649</v>
      </c>
      <c r="N232" s="83">
        <v>6.8052930056710776</v>
      </c>
      <c r="O232" s="83">
        <v>16.091954022988507</v>
      </c>
      <c r="P232" s="83">
        <v>6.8509331443420738</v>
      </c>
      <c r="BQ232" s="52"/>
      <c r="BR232" s="53"/>
      <c r="BS232" s="53"/>
      <c r="BT232" s="53"/>
    </row>
    <row r="233" spans="2:72">
      <c r="B233" s="54" t="s">
        <v>714</v>
      </c>
      <c r="C233" s="84">
        <v>0</v>
      </c>
      <c r="D233" s="51">
        <v>44</v>
      </c>
      <c r="E233" s="51">
        <v>107</v>
      </c>
      <c r="F233" s="51">
        <v>130</v>
      </c>
      <c r="G233" s="51">
        <v>0</v>
      </c>
      <c r="H233" s="51">
        <v>0</v>
      </c>
      <c r="I233" s="51">
        <v>281</v>
      </c>
      <c r="J233" s="83">
        <v>6.6383179777935268</v>
      </c>
      <c r="K233" s="54" t="s">
        <v>714</v>
      </c>
      <c r="L233" s="83">
        <v>0</v>
      </c>
      <c r="M233" s="83">
        <v>2.4774774774774775</v>
      </c>
      <c r="N233" s="83">
        <v>6.7422810333963454</v>
      </c>
      <c r="O233" s="83">
        <v>14.942528735632186</v>
      </c>
      <c r="P233" s="83">
        <v>6.6383179777935268</v>
      </c>
      <c r="BQ233" s="52"/>
      <c r="BR233" s="53"/>
      <c r="BS233" s="53"/>
      <c r="BT233" s="53"/>
    </row>
    <row r="234" spans="2:72">
      <c r="B234" s="54" t="s">
        <v>715</v>
      </c>
      <c r="C234" s="84">
        <v>0</v>
      </c>
      <c r="D234" s="51">
        <v>46</v>
      </c>
      <c r="E234" s="51">
        <v>78</v>
      </c>
      <c r="F234" s="51">
        <v>134</v>
      </c>
      <c r="G234" s="51">
        <v>0</v>
      </c>
      <c r="H234" s="51">
        <v>0</v>
      </c>
      <c r="I234" s="51">
        <v>258</v>
      </c>
      <c r="J234" s="83">
        <v>6.094968107725018</v>
      </c>
      <c r="K234" s="54" t="s">
        <v>715</v>
      </c>
      <c r="L234" s="83">
        <v>0</v>
      </c>
      <c r="M234" s="83">
        <v>2.5900900900900901</v>
      </c>
      <c r="N234" s="83">
        <v>4.9149338374291114</v>
      </c>
      <c r="O234" s="83">
        <v>15.402298850574713</v>
      </c>
      <c r="P234" s="83">
        <v>6.094968107725018</v>
      </c>
      <c r="BQ234" s="52"/>
      <c r="BR234" s="53"/>
      <c r="BS234" s="53"/>
      <c r="BT234" s="53"/>
    </row>
    <row r="235" spans="2:72">
      <c r="B235" s="54" t="s">
        <v>716</v>
      </c>
      <c r="C235" s="84">
        <v>0</v>
      </c>
      <c r="D235" s="51">
        <v>53</v>
      </c>
      <c r="E235" s="51">
        <v>82</v>
      </c>
      <c r="F235" s="51">
        <v>127</v>
      </c>
      <c r="G235" s="51">
        <v>0</v>
      </c>
      <c r="H235" s="51">
        <v>0</v>
      </c>
      <c r="I235" s="51">
        <v>262</v>
      </c>
      <c r="J235" s="83">
        <v>6.1894637373021499</v>
      </c>
      <c r="K235" s="54" t="s">
        <v>716</v>
      </c>
      <c r="L235" s="83">
        <v>0</v>
      </c>
      <c r="M235" s="83">
        <v>2.9842342342342345</v>
      </c>
      <c r="N235" s="83">
        <v>5.1669817265280402</v>
      </c>
      <c r="O235" s="83">
        <v>14.597701149425287</v>
      </c>
      <c r="P235" s="83">
        <v>6.1894637373021499</v>
      </c>
      <c r="BQ235" s="52"/>
      <c r="BR235" s="53"/>
      <c r="BS235" s="53"/>
      <c r="BT235" s="53"/>
    </row>
    <row r="236" spans="2:72">
      <c r="B236" s="54" t="s">
        <v>717</v>
      </c>
      <c r="C236" s="84">
        <v>0</v>
      </c>
      <c r="D236" s="51">
        <v>58</v>
      </c>
      <c r="E236" s="51">
        <v>85</v>
      </c>
      <c r="F236" s="51">
        <v>121</v>
      </c>
      <c r="G236" s="51">
        <v>0</v>
      </c>
      <c r="H236" s="51">
        <v>0</v>
      </c>
      <c r="I236" s="51">
        <v>264</v>
      </c>
      <c r="J236" s="83">
        <v>6.2367115520907159</v>
      </c>
      <c r="K236" s="54" t="s">
        <v>717</v>
      </c>
      <c r="L236" s="83">
        <v>0</v>
      </c>
      <c r="M236" s="83">
        <v>3.2657657657657655</v>
      </c>
      <c r="N236" s="83">
        <v>5.3560176433522368</v>
      </c>
      <c r="O236" s="83">
        <v>13.908045977011493</v>
      </c>
      <c r="P236" s="83">
        <v>6.2367115520907159</v>
      </c>
      <c r="BQ236" s="52"/>
      <c r="BR236" s="53"/>
      <c r="BS236" s="53"/>
      <c r="BT236" s="53"/>
    </row>
    <row r="237" spans="2:72">
      <c r="B237" s="54" t="s">
        <v>718</v>
      </c>
      <c r="C237" s="84">
        <v>0</v>
      </c>
      <c r="D237" s="51">
        <v>50</v>
      </c>
      <c r="E237" s="51">
        <v>94</v>
      </c>
      <c r="F237" s="51">
        <v>121</v>
      </c>
      <c r="G237" s="51">
        <v>0</v>
      </c>
      <c r="H237" s="51">
        <v>0</v>
      </c>
      <c r="I237" s="51">
        <v>265</v>
      </c>
      <c r="J237" s="83">
        <v>6.2603354594849989</v>
      </c>
      <c r="K237" s="54" t="s">
        <v>718</v>
      </c>
      <c r="L237" s="83">
        <v>0</v>
      </c>
      <c r="M237" s="83">
        <v>2.8153153153153152</v>
      </c>
      <c r="N237" s="83">
        <v>5.9231253938248267</v>
      </c>
      <c r="O237" s="83">
        <v>13.908045977011493</v>
      </c>
      <c r="P237" s="83">
        <v>6.2603354594849989</v>
      </c>
      <c r="BQ237" s="52"/>
      <c r="BR237" s="53"/>
      <c r="BS237" s="53"/>
      <c r="BT237" s="53"/>
    </row>
    <row r="238" spans="2:72">
      <c r="B238" s="54" t="s">
        <v>719</v>
      </c>
      <c r="C238" s="84">
        <v>0</v>
      </c>
      <c r="D238" s="51">
        <v>50</v>
      </c>
      <c r="E238" s="51">
        <v>107</v>
      </c>
      <c r="F238" s="51">
        <v>113</v>
      </c>
      <c r="G238" s="51">
        <v>0</v>
      </c>
      <c r="H238" s="51">
        <v>0</v>
      </c>
      <c r="I238" s="51">
        <v>270</v>
      </c>
      <c r="J238" s="83">
        <v>6.378454996456413</v>
      </c>
      <c r="K238" s="54" t="s">
        <v>719</v>
      </c>
      <c r="L238" s="83">
        <v>0</v>
      </c>
      <c r="M238" s="83">
        <v>2.8153153153153152</v>
      </c>
      <c r="N238" s="83">
        <v>6.7422810333963454</v>
      </c>
      <c r="O238" s="83">
        <v>12.988505747126435</v>
      </c>
      <c r="P238" s="83">
        <v>6.378454996456413</v>
      </c>
      <c r="BQ238" s="52"/>
      <c r="BR238" s="53"/>
      <c r="BS238" s="53"/>
      <c r="BT238" s="53"/>
    </row>
    <row r="239" spans="2:72">
      <c r="B239" s="54" t="s">
        <v>720</v>
      </c>
      <c r="C239" s="84">
        <v>0</v>
      </c>
      <c r="D239" s="51">
        <v>44</v>
      </c>
      <c r="E239" s="51">
        <v>101</v>
      </c>
      <c r="F239" s="51">
        <v>120</v>
      </c>
      <c r="G239" s="51">
        <v>0</v>
      </c>
      <c r="H239" s="51">
        <v>0</v>
      </c>
      <c r="I239" s="51">
        <v>265</v>
      </c>
      <c r="J239" s="83">
        <v>6.2603354594849989</v>
      </c>
      <c r="K239" s="54" t="s">
        <v>720</v>
      </c>
      <c r="L239" s="83">
        <v>0</v>
      </c>
      <c r="M239" s="83">
        <v>2.4774774774774775</v>
      </c>
      <c r="N239" s="83">
        <v>6.3642091997479531</v>
      </c>
      <c r="O239" s="83">
        <v>13.793103448275861</v>
      </c>
      <c r="P239" s="83">
        <v>6.2603354594849989</v>
      </c>
      <c r="BQ239" s="52"/>
      <c r="BR239" s="53"/>
      <c r="BS239" s="53"/>
      <c r="BT239" s="53"/>
    </row>
    <row r="240" spans="2:72">
      <c r="B240" s="54" t="s">
        <v>721</v>
      </c>
      <c r="C240" s="84">
        <v>0</v>
      </c>
      <c r="D240" s="51">
        <v>41</v>
      </c>
      <c r="E240" s="51">
        <v>89</v>
      </c>
      <c r="F240" s="51">
        <v>100</v>
      </c>
      <c r="G240" s="51">
        <v>0</v>
      </c>
      <c r="H240" s="51">
        <v>0</v>
      </c>
      <c r="I240" s="51">
        <v>230</v>
      </c>
      <c r="J240" s="83">
        <v>5.4334987006850932</v>
      </c>
      <c r="K240" s="54" t="s">
        <v>721</v>
      </c>
      <c r="L240" s="83">
        <v>0</v>
      </c>
      <c r="M240" s="83">
        <v>2.3085585585585586</v>
      </c>
      <c r="N240" s="83">
        <v>5.6080655324511657</v>
      </c>
      <c r="O240" s="83">
        <v>11.494252873563218</v>
      </c>
      <c r="P240" s="83">
        <v>5.4334987006850932</v>
      </c>
      <c r="BQ240" s="52"/>
      <c r="BR240" s="53"/>
      <c r="BS240" s="53"/>
      <c r="BT240" s="53"/>
    </row>
    <row r="241" spans="2:72">
      <c r="B241" s="54" t="s">
        <v>722</v>
      </c>
      <c r="C241" s="84">
        <v>0</v>
      </c>
      <c r="D241" s="51">
        <v>42</v>
      </c>
      <c r="E241" s="51">
        <v>90</v>
      </c>
      <c r="F241" s="51">
        <v>123</v>
      </c>
      <c r="G241" s="51">
        <v>0</v>
      </c>
      <c r="H241" s="51">
        <v>0</v>
      </c>
      <c r="I241" s="51">
        <v>255</v>
      </c>
      <c r="J241" s="83">
        <v>6.024096385542169</v>
      </c>
      <c r="K241" s="54" t="s">
        <v>722</v>
      </c>
      <c r="L241" s="83">
        <v>0</v>
      </c>
      <c r="M241" s="83">
        <v>2.3648648648648649</v>
      </c>
      <c r="N241" s="83">
        <v>5.6710775047258979</v>
      </c>
      <c r="O241" s="83">
        <v>14.13793103448276</v>
      </c>
      <c r="P241" s="83">
        <v>6.024096385542169</v>
      </c>
      <c r="BQ241" s="52"/>
      <c r="BR241" s="53"/>
      <c r="BS241" s="53"/>
      <c r="BT241" s="53"/>
    </row>
    <row r="242" spans="2:72">
      <c r="B242" s="54" t="s">
        <v>723</v>
      </c>
      <c r="C242" s="84">
        <v>0</v>
      </c>
      <c r="D242" s="51">
        <v>43</v>
      </c>
      <c r="E242" s="51">
        <v>120</v>
      </c>
      <c r="F242" s="51">
        <v>117</v>
      </c>
      <c r="G242" s="51">
        <v>0</v>
      </c>
      <c r="H242" s="51">
        <v>0</v>
      </c>
      <c r="I242" s="51">
        <v>280</v>
      </c>
      <c r="J242" s="83">
        <v>6.6146940703992438</v>
      </c>
      <c r="K242" s="54" t="s">
        <v>723</v>
      </c>
      <c r="L242" s="83">
        <v>0</v>
      </c>
      <c r="M242" s="83">
        <v>2.4211711711711712</v>
      </c>
      <c r="N242" s="83">
        <v>7.5614366729678641</v>
      </c>
      <c r="O242" s="83">
        <v>13.448275862068964</v>
      </c>
      <c r="P242" s="83">
        <v>6.6146940703992438</v>
      </c>
      <c r="BQ242" s="52"/>
      <c r="BR242" s="53"/>
      <c r="BS242" s="53"/>
      <c r="BT242" s="53"/>
    </row>
    <row r="243" spans="2:72">
      <c r="B243" s="54" t="s">
        <v>724</v>
      </c>
      <c r="C243" s="84">
        <v>0</v>
      </c>
      <c r="D243" s="51">
        <v>27</v>
      </c>
      <c r="E243" s="51">
        <v>86</v>
      </c>
      <c r="F243" s="51">
        <v>100</v>
      </c>
      <c r="G243" s="51">
        <v>0</v>
      </c>
      <c r="H243" s="51">
        <v>0</v>
      </c>
      <c r="I243" s="51">
        <v>213</v>
      </c>
      <c r="J243" s="83">
        <v>4.9557933922754769</v>
      </c>
      <c r="K243" s="54" t="s">
        <v>724</v>
      </c>
      <c r="L243" s="83">
        <v>0</v>
      </c>
      <c r="M243" s="83">
        <v>1.4991671293725708</v>
      </c>
      <c r="N243" s="83">
        <v>5.3716427232979393</v>
      </c>
      <c r="O243" s="83">
        <v>11.160714285714286</v>
      </c>
      <c r="P243" s="83">
        <v>4.9557933922754769</v>
      </c>
      <c r="BQ243" s="52"/>
      <c r="BR243" s="53"/>
      <c r="BS243" s="53"/>
      <c r="BT243" s="53"/>
    </row>
    <row r="244" spans="2:72">
      <c r="B244" s="54" t="s">
        <v>725</v>
      </c>
      <c r="C244" s="84">
        <v>0</v>
      </c>
      <c r="D244" s="51">
        <v>36</v>
      </c>
      <c r="E244" s="51">
        <v>90</v>
      </c>
      <c r="F244" s="51">
        <v>112</v>
      </c>
      <c r="G244" s="51">
        <v>0</v>
      </c>
      <c r="H244" s="51">
        <v>0</v>
      </c>
      <c r="I244" s="51">
        <v>238</v>
      </c>
      <c r="J244" s="83">
        <v>5.5374592833876219</v>
      </c>
      <c r="K244" s="54" t="s">
        <v>725</v>
      </c>
      <c r="L244" s="83">
        <v>0</v>
      </c>
      <c r="M244" s="83">
        <v>1.9988895058300944</v>
      </c>
      <c r="N244" s="83">
        <v>5.6214865708931914</v>
      </c>
      <c r="O244" s="83">
        <v>12.5</v>
      </c>
      <c r="P244" s="83">
        <v>5.5374592833876219</v>
      </c>
      <c r="BQ244" s="52"/>
      <c r="BR244" s="53"/>
      <c r="BS244" s="53"/>
      <c r="BT244" s="53"/>
    </row>
    <row r="245" spans="2:72">
      <c r="B245" s="54" t="s">
        <v>726</v>
      </c>
      <c r="C245" s="84">
        <v>0</v>
      </c>
      <c r="D245" s="51">
        <v>44</v>
      </c>
      <c r="E245" s="51">
        <v>88</v>
      </c>
      <c r="F245" s="51">
        <v>114</v>
      </c>
      <c r="G245" s="51">
        <v>0</v>
      </c>
      <c r="H245" s="51">
        <v>0</v>
      </c>
      <c r="I245" s="51">
        <v>246</v>
      </c>
      <c r="J245" s="83">
        <v>5.7235923685435086</v>
      </c>
      <c r="K245" s="54" t="s">
        <v>726</v>
      </c>
      <c r="L245" s="83">
        <v>0</v>
      </c>
      <c r="M245" s="83">
        <v>2.4430871737923376</v>
      </c>
      <c r="N245" s="83">
        <v>5.4965646470955649</v>
      </c>
      <c r="O245" s="83">
        <v>12.723214285714285</v>
      </c>
      <c r="P245" s="83">
        <v>5.7235923685435086</v>
      </c>
      <c r="BQ245" s="52"/>
      <c r="BR245" s="53"/>
      <c r="BS245" s="53"/>
      <c r="BT245" s="53"/>
    </row>
    <row r="246" spans="2:72">
      <c r="B246" s="54" t="s">
        <v>727</v>
      </c>
      <c r="C246" s="84">
        <v>0</v>
      </c>
      <c r="D246" s="51">
        <v>44</v>
      </c>
      <c r="E246" s="51">
        <v>93</v>
      </c>
      <c r="F246" s="51">
        <v>111</v>
      </c>
      <c r="G246" s="51">
        <v>0</v>
      </c>
      <c r="H246" s="51">
        <v>0</v>
      </c>
      <c r="I246" s="51">
        <v>248</v>
      </c>
      <c r="J246" s="83">
        <v>5.7701256398324805</v>
      </c>
      <c r="K246" s="54" t="s">
        <v>727</v>
      </c>
      <c r="L246" s="83">
        <v>0</v>
      </c>
      <c r="M246" s="83">
        <v>2.4430871737923376</v>
      </c>
      <c r="N246" s="83">
        <v>5.8088694565896315</v>
      </c>
      <c r="O246" s="83">
        <v>12.388392857142858</v>
      </c>
      <c r="P246" s="83">
        <v>5.7701256398324805</v>
      </c>
      <c r="BQ246" s="52"/>
      <c r="BR246" s="53"/>
      <c r="BS246" s="53"/>
      <c r="BT246" s="53"/>
    </row>
    <row r="247" spans="2:72">
      <c r="B247" s="54" t="s">
        <v>728</v>
      </c>
      <c r="C247" s="84">
        <v>0</v>
      </c>
      <c r="D247" s="51">
        <v>50</v>
      </c>
      <c r="E247" s="51">
        <v>97</v>
      </c>
      <c r="F247" s="51">
        <v>112</v>
      </c>
      <c r="G247" s="51">
        <v>0</v>
      </c>
      <c r="H247" s="51">
        <v>0</v>
      </c>
      <c r="I247" s="51">
        <v>259</v>
      </c>
      <c r="J247" s="83">
        <v>6.0260586319218241</v>
      </c>
      <c r="K247" s="54" t="s">
        <v>728</v>
      </c>
      <c r="L247" s="83">
        <v>0</v>
      </c>
      <c r="M247" s="83">
        <v>2.7762354247640197</v>
      </c>
      <c r="N247" s="83">
        <v>6.0587133041848844</v>
      </c>
      <c r="O247" s="83">
        <v>12.5</v>
      </c>
      <c r="P247" s="83">
        <v>6.0260586319218241</v>
      </c>
      <c r="BQ247" s="52"/>
      <c r="BR247" s="53"/>
      <c r="BS247" s="53"/>
      <c r="BT247" s="53"/>
    </row>
    <row r="248" spans="2:72">
      <c r="B248" s="54" t="s">
        <v>729</v>
      </c>
      <c r="C248" s="84">
        <v>0</v>
      </c>
      <c r="D248" s="51">
        <v>46</v>
      </c>
      <c r="E248" s="51">
        <v>123</v>
      </c>
      <c r="F248" s="51">
        <v>128</v>
      </c>
      <c r="G248" s="51">
        <v>0</v>
      </c>
      <c r="H248" s="51">
        <v>0</v>
      </c>
      <c r="I248" s="51">
        <v>297</v>
      </c>
      <c r="J248" s="83">
        <v>6.9101907864122847</v>
      </c>
      <c r="K248" s="54" t="s">
        <v>729</v>
      </c>
      <c r="L248" s="83">
        <v>0</v>
      </c>
      <c r="M248" s="83">
        <v>2.5541365907828983</v>
      </c>
      <c r="N248" s="83">
        <v>7.6826983135540292</v>
      </c>
      <c r="O248" s="83">
        <v>14.285714285714285</v>
      </c>
      <c r="P248" s="83">
        <v>6.9101907864122847</v>
      </c>
      <c r="BQ248" s="52"/>
      <c r="BR248" s="53"/>
      <c r="BS248" s="53"/>
      <c r="BT248" s="53"/>
    </row>
    <row r="249" spans="2:72">
      <c r="B249" s="54" t="s">
        <v>730</v>
      </c>
      <c r="C249" s="84">
        <v>0</v>
      </c>
      <c r="D249" s="51">
        <v>58</v>
      </c>
      <c r="E249" s="51">
        <v>118</v>
      </c>
      <c r="F249" s="51">
        <v>144</v>
      </c>
      <c r="G249" s="51">
        <v>0</v>
      </c>
      <c r="H249" s="51">
        <v>0</v>
      </c>
      <c r="I249" s="51">
        <v>323</v>
      </c>
      <c r="J249" s="83">
        <v>7.5151233131689157</v>
      </c>
      <c r="K249" s="54" t="s">
        <v>730</v>
      </c>
      <c r="L249" s="83">
        <v>0</v>
      </c>
      <c r="M249" s="83">
        <v>3.220433092726263</v>
      </c>
      <c r="N249" s="83">
        <v>7.3703935040599617</v>
      </c>
      <c r="O249" s="83">
        <v>16.071428571428573</v>
      </c>
      <c r="P249" s="83">
        <v>7.5151233131689157</v>
      </c>
      <c r="BQ249" s="52"/>
      <c r="BR249" s="53"/>
      <c r="BS249" s="53"/>
      <c r="BT249" s="53"/>
    </row>
    <row r="250" spans="2:72">
      <c r="B250" s="54" t="s">
        <v>731</v>
      </c>
      <c r="C250" s="84">
        <v>0</v>
      </c>
      <c r="D250" s="51">
        <v>50</v>
      </c>
      <c r="E250" s="51">
        <v>108</v>
      </c>
      <c r="F250" s="51">
        <v>124</v>
      </c>
      <c r="G250" s="51">
        <v>0</v>
      </c>
      <c r="H250" s="51">
        <v>0</v>
      </c>
      <c r="I250" s="51">
        <v>282</v>
      </c>
      <c r="J250" s="83">
        <v>6.5611912517449982</v>
      </c>
      <c r="K250" s="54" t="s">
        <v>731</v>
      </c>
      <c r="L250" s="83">
        <v>0</v>
      </c>
      <c r="M250" s="83">
        <v>2.7762354247640197</v>
      </c>
      <c r="N250" s="83">
        <v>6.7457838850718304</v>
      </c>
      <c r="O250" s="83">
        <v>13.839285714285715</v>
      </c>
      <c r="P250" s="83">
        <v>6.5611912517449982</v>
      </c>
      <c r="BQ250" s="52"/>
      <c r="BR250" s="53"/>
      <c r="BS250" s="53"/>
      <c r="BT250" s="53"/>
    </row>
    <row r="251" spans="2:72">
      <c r="B251" s="54" t="s">
        <v>732</v>
      </c>
      <c r="C251" s="84">
        <v>0</v>
      </c>
      <c r="D251" s="51">
        <v>61</v>
      </c>
      <c r="E251" s="51">
        <v>125</v>
      </c>
      <c r="F251" s="51">
        <v>129</v>
      </c>
      <c r="G251" s="51">
        <v>0</v>
      </c>
      <c r="H251" s="51">
        <v>0</v>
      </c>
      <c r="I251" s="51">
        <v>315</v>
      </c>
      <c r="J251" s="83">
        <v>7.3289902280130299</v>
      </c>
      <c r="K251" s="54" t="s">
        <v>732</v>
      </c>
      <c r="L251" s="83">
        <v>0</v>
      </c>
      <c r="M251" s="83">
        <v>3.387007218212104</v>
      </c>
      <c r="N251" s="83">
        <v>7.8076202373516548</v>
      </c>
      <c r="O251" s="83">
        <v>14.397321428571427</v>
      </c>
      <c r="P251" s="83">
        <v>7.3289902280130299</v>
      </c>
      <c r="BQ251" s="52"/>
      <c r="BR251" s="53"/>
      <c r="BS251" s="53"/>
      <c r="BT251" s="53"/>
    </row>
    <row r="252" spans="2:72">
      <c r="B252" s="54" t="s">
        <v>733</v>
      </c>
      <c r="C252" s="84">
        <v>0</v>
      </c>
      <c r="D252" s="51">
        <v>81</v>
      </c>
      <c r="E252" s="51">
        <v>112</v>
      </c>
      <c r="F252" s="51">
        <v>153</v>
      </c>
      <c r="G252" s="51">
        <v>0</v>
      </c>
      <c r="H252" s="51">
        <v>0</v>
      </c>
      <c r="I252" s="51">
        <v>346</v>
      </c>
      <c r="J252" s="83">
        <v>8.0502559329920906</v>
      </c>
      <c r="K252" s="54" t="s">
        <v>733</v>
      </c>
      <c r="L252" s="83">
        <v>0</v>
      </c>
      <c r="M252" s="83">
        <v>4.4975013881177128</v>
      </c>
      <c r="N252" s="83">
        <v>6.9956277326670824</v>
      </c>
      <c r="O252" s="83">
        <v>17.075892857142858</v>
      </c>
      <c r="P252" s="83">
        <v>8.0502559329920906</v>
      </c>
      <c r="BQ252" s="52"/>
      <c r="BR252" s="53"/>
      <c r="BS252" s="53"/>
      <c r="BT252" s="53"/>
    </row>
    <row r="253" spans="2:72">
      <c r="B253" s="54" t="s">
        <v>734</v>
      </c>
      <c r="C253" s="84">
        <v>0</v>
      </c>
      <c r="D253" s="51">
        <v>60</v>
      </c>
      <c r="E253" s="51">
        <v>113</v>
      </c>
      <c r="F253" s="51">
        <v>152</v>
      </c>
      <c r="G253" s="51">
        <v>0</v>
      </c>
      <c r="H253" s="51">
        <v>0</v>
      </c>
      <c r="I253" s="51">
        <v>325</v>
      </c>
      <c r="J253" s="83">
        <v>7.5616565844578876</v>
      </c>
      <c r="K253" s="54" t="s">
        <v>734</v>
      </c>
      <c r="L253" s="83">
        <v>0</v>
      </c>
      <c r="M253" s="83">
        <v>3.3314825097168237</v>
      </c>
      <c r="N253" s="83">
        <v>7.058088694565896</v>
      </c>
      <c r="O253" s="83">
        <v>16.964285714285715</v>
      </c>
      <c r="P253" s="83">
        <v>7.5616565844578876</v>
      </c>
      <c r="BQ253" s="52"/>
      <c r="BR253" s="53"/>
      <c r="BS253" s="53"/>
      <c r="BT253" s="53"/>
    </row>
    <row r="254" spans="2:72">
      <c r="B254" s="54" t="s">
        <v>735</v>
      </c>
      <c r="C254" s="84">
        <v>0</v>
      </c>
      <c r="D254" s="51">
        <v>73</v>
      </c>
      <c r="E254" s="51">
        <v>129</v>
      </c>
      <c r="F254" s="51">
        <v>179</v>
      </c>
      <c r="G254" s="51">
        <v>0</v>
      </c>
      <c r="H254" s="51">
        <v>0</v>
      </c>
      <c r="I254" s="51">
        <v>381</v>
      </c>
      <c r="J254" s="83">
        <v>8.8645881805490916</v>
      </c>
      <c r="K254" s="54" t="s">
        <v>735</v>
      </c>
      <c r="L254" s="83">
        <v>0</v>
      </c>
      <c r="M254" s="83">
        <v>4.0533037201554691</v>
      </c>
      <c r="N254" s="83">
        <v>8.0574640849469077</v>
      </c>
      <c r="O254" s="83">
        <v>19.977678571428573</v>
      </c>
      <c r="P254" s="83">
        <v>8.8645881805490916</v>
      </c>
      <c r="BQ254" s="52"/>
      <c r="BR254" s="53"/>
      <c r="BS254" s="53"/>
      <c r="BT254" s="53"/>
    </row>
    <row r="255" spans="2:72">
      <c r="B255" s="54" t="s">
        <v>736</v>
      </c>
      <c r="C255" s="84">
        <v>0</v>
      </c>
      <c r="D255" s="51">
        <v>78</v>
      </c>
      <c r="E255" s="51">
        <v>142</v>
      </c>
      <c r="F255" s="51">
        <v>151</v>
      </c>
      <c r="G255" s="51">
        <v>0</v>
      </c>
      <c r="H255" s="51">
        <v>0</v>
      </c>
      <c r="I255" s="51">
        <v>371</v>
      </c>
      <c r="J255" s="83">
        <v>8.6319218241042339</v>
      </c>
      <c r="K255" s="54" t="s">
        <v>736</v>
      </c>
      <c r="L255" s="83">
        <v>0</v>
      </c>
      <c r="M255" s="83">
        <v>4.3309272626318718</v>
      </c>
      <c r="N255" s="83">
        <v>8.869456589631481</v>
      </c>
      <c r="O255" s="83">
        <v>16.852678571428573</v>
      </c>
      <c r="P255" s="83">
        <v>8.6319218241042339</v>
      </c>
      <c r="BQ255" s="52"/>
      <c r="BR255" s="53"/>
      <c r="BS255" s="53"/>
      <c r="BT255" s="53"/>
    </row>
    <row r="256" spans="2:72">
      <c r="B256" s="54" t="s">
        <v>737</v>
      </c>
      <c r="C256" s="84">
        <v>0</v>
      </c>
      <c r="D256" s="51">
        <v>70</v>
      </c>
      <c r="E256" s="51">
        <v>126</v>
      </c>
      <c r="F256" s="51">
        <v>171</v>
      </c>
      <c r="G256" s="51">
        <v>0</v>
      </c>
      <c r="H256" s="51">
        <v>0</v>
      </c>
      <c r="I256" s="51">
        <v>367</v>
      </c>
      <c r="J256" s="83">
        <v>8.5388552815262919</v>
      </c>
      <c r="K256" s="54" t="s">
        <v>737</v>
      </c>
      <c r="L256" s="83">
        <v>0</v>
      </c>
      <c r="M256" s="83">
        <v>3.8867295946696281</v>
      </c>
      <c r="N256" s="83">
        <v>7.8700811992504685</v>
      </c>
      <c r="O256" s="83">
        <v>19.084821428571427</v>
      </c>
      <c r="P256" s="83">
        <v>8.5388552815262919</v>
      </c>
      <c r="BQ256" s="52"/>
      <c r="BR256" s="53"/>
      <c r="BS256" s="53"/>
      <c r="BT256" s="53"/>
    </row>
    <row r="257" spans="2:72">
      <c r="B257" s="54" t="s">
        <v>738</v>
      </c>
      <c r="C257" s="84">
        <v>0</v>
      </c>
      <c r="D257" s="51">
        <v>66</v>
      </c>
      <c r="E257" s="51">
        <v>130</v>
      </c>
      <c r="F257" s="51">
        <v>158</v>
      </c>
      <c r="G257" s="51">
        <v>0</v>
      </c>
      <c r="H257" s="51">
        <v>0</v>
      </c>
      <c r="I257" s="51">
        <v>354</v>
      </c>
      <c r="J257" s="83">
        <v>8.2363890181479764</v>
      </c>
      <c r="K257" s="54" t="s">
        <v>738</v>
      </c>
      <c r="L257" s="83">
        <v>0</v>
      </c>
      <c r="M257" s="83">
        <v>3.6646307606885067</v>
      </c>
      <c r="N257" s="83">
        <v>8.1199250468457222</v>
      </c>
      <c r="O257" s="83">
        <v>17.633928571428573</v>
      </c>
      <c r="P257" s="83">
        <v>8.2363890181479764</v>
      </c>
      <c r="BQ257" s="52"/>
      <c r="BR257" s="53"/>
      <c r="BS257" s="53"/>
      <c r="BT257" s="53"/>
    </row>
    <row r="258" spans="2:72">
      <c r="B258" s="54" t="s">
        <v>739</v>
      </c>
      <c r="C258" s="84">
        <v>0</v>
      </c>
      <c r="D258" s="51">
        <v>62</v>
      </c>
      <c r="E258" s="51">
        <v>153</v>
      </c>
      <c r="F258" s="51">
        <v>151</v>
      </c>
      <c r="G258" s="51">
        <v>0</v>
      </c>
      <c r="H258" s="51">
        <v>0</v>
      </c>
      <c r="I258" s="51">
        <v>366</v>
      </c>
      <c r="J258" s="83">
        <v>8.515588645881806</v>
      </c>
      <c r="K258" s="54" t="s">
        <v>739</v>
      </c>
      <c r="L258" s="83">
        <v>0</v>
      </c>
      <c r="M258" s="83">
        <v>3.4425319267073844</v>
      </c>
      <c r="N258" s="83">
        <v>9.5565271705184269</v>
      </c>
      <c r="O258" s="83">
        <v>16.852678571428573</v>
      </c>
      <c r="P258" s="83">
        <v>8.515588645881806</v>
      </c>
      <c r="BQ258" s="52"/>
      <c r="BR258" s="53"/>
      <c r="BS258" s="53"/>
      <c r="BT258" s="53"/>
    </row>
    <row r="259" spans="2:72">
      <c r="B259" s="54" t="s">
        <v>740</v>
      </c>
      <c r="C259" s="84">
        <v>0</v>
      </c>
      <c r="D259" s="51">
        <v>66</v>
      </c>
      <c r="E259" s="51">
        <v>148</v>
      </c>
      <c r="F259" s="51">
        <v>138</v>
      </c>
      <c r="G259" s="51">
        <v>0</v>
      </c>
      <c r="H259" s="51">
        <v>0</v>
      </c>
      <c r="I259" s="51">
        <v>352</v>
      </c>
      <c r="J259" s="83">
        <v>8.1898557468590045</v>
      </c>
      <c r="K259" s="54" t="s">
        <v>740</v>
      </c>
      <c r="L259" s="83">
        <v>0</v>
      </c>
      <c r="M259" s="83">
        <v>3.6646307606885067</v>
      </c>
      <c r="N259" s="83">
        <v>9.2442223610243595</v>
      </c>
      <c r="O259" s="83">
        <v>15.401785714285715</v>
      </c>
      <c r="P259" s="83">
        <v>8.1898557468590045</v>
      </c>
      <c r="BQ259" s="52"/>
      <c r="BR259" s="53"/>
      <c r="BS259" s="53"/>
      <c r="BT259" s="53"/>
    </row>
    <row r="260" spans="2:72">
      <c r="B260" s="54" t="s">
        <v>741</v>
      </c>
      <c r="C260" s="84">
        <v>0</v>
      </c>
      <c r="D260" s="51">
        <v>59</v>
      </c>
      <c r="E260" s="51">
        <v>131</v>
      </c>
      <c r="F260" s="51">
        <v>142</v>
      </c>
      <c r="G260" s="51">
        <v>0</v>
      </c>
      <c r="H260" s="51">
        <v>0</v>
      </c>
      <c r="I260" s="51">
        <v>332</v>
      </c>
      <c r="J260" s="83">
        <v>7.7245230339692883</v>
      </c>
      <c r="K260" s="54" t="s">
        <v>741</v>
      </c>
      <c r="L260" s="83">
        <v>0</v>
      </c>
      <c r="M260" s="83">
        <v>3.2759578012215433</v>
      </c>
      <c r="N260" s="83">
        <v>8.1823860087445333</v>
      </c>
      <c r="O260" s="83">
        <v>15.848214285714285</v>
      </c>
      <c r="P260" s="83">
        <v>7.7245230339692883</v>
      </c>
      <c r="BQ260" s="52"/>
      <c r="BR260" s="53"/>
      <c r="BS260" s="53"/>
      <c r="BT260" s="53"/>
    </row>
    <row r="261" spans="2:72">
      <c r="B261" s="54" t="s">
        <v>742</v>
      </c>
      <c r="C261" s="84">
        <v>0</v>
      </c>
      <c r="D261" s="51">
        <v>63</v>
      </c>
      <c r="E261" s="51">
        <v>140</v>
      </c>
      <c r="F261" s="51">
        <v>168</v>
      </c>
      <c r="G261" s="51">
        <v>0</v>
      </c>
      <c r="H261" s="51">
        <v>0</v>
      </c>
      <c r="I261" s="51">
        <v>371</v>
      </c>
      <c r="J261" s="83">
        <v>8.6319218241042339</v>
      </c>
      <c r="K261" s="54" t="s">
        <v>742</v>
      </c>
      <c r="L261" s="83">
        <v>0</v>
      </c>
      <c r="M261" s="83">
        <v>3.4980566352026647</v>
      </c>
      <c r="N261" s="83">
        <v>8.7445346658338536</v>
      </c>
      <c r="O261" s="83">
        <v>18.75</v>
      </c>
      <c r="P261" s="83">
        <v>8.6319218241042339</v>
      </c>
      <c r="BQ261" s="52"/>
      <c r="BR261" s="53"/>
      <c r="BS261" s="53"/>
      <c r="BT261" s="53"/>
    </row>
    <row r="262" spans="2:72">
      <c r="B262" s="54" t="s">
        <v>743</v>
      </c>
      <c r="C262" s="84">
        <v>0</v>
      </c>
      <c r="D262" s="51">
        <v>41</v>
      </c>
      <c r="E262" s="51">
        <v>115</v>
      </c>
      <c r="F262" s="51">
        <v>93</v>
      </c>
      <c r="G262" s="51">
        <v>0</v>
      </c>
      <c r="H262" s="51">
        <v>0</v>
      </c>
      <c r="I262" s="51">
        <v>249</v>
      </c>
      <c r="J262" s="83">
        <v>5.7933922754769664</v>
      </c>
      <c r="K262" s="54" t="s">
        <v>743</v>
      </c>
      <c r="L262" s="83">
        <v>0</v>
      </c>
      <c r="M262" s="83">
        <v>2.2765130483064966</v>
      </c>
      <c r="N262" s="83">
        <v>7.1830106183635225</v>
      </c>
      <c r="O262" s="83">
        <v>10.379464285714286</v>
      </c>
      <c r="P262" s="83">
        <v>5.7933922754769664</v>
      </c>
      <c r="BQ262" s="52"/>
      <c r="BR262" s="53"/>
      <c r="BS262" s="53"/>
      <c r="BT262" s="53"/>
    </row>
    <row r="263" spans="2:72">
      <c r="B263" s="54" t="s">
        <v>744</v>
      </c>
      <c r="C263" s="84">
        <v>0</v>
      </c>
      <c r="D263" s="51">
        <v>58</v>
      </c>
      <c r="E263" s="51">
        <v>141</v>
      </c>
      <c r="F263" s="51">
        <v>151</v>
      </c>
      <c r="G263" s="51">
        <v>0</v>
      </c>
      <c r="H263" s="51">
        <v>0</v>
      </c>
      <c r="I263" s="51">
        <v>350</v>
      </c>
      <c r="J263" s="83">
        <v>8.1433224755700326</v>
      </c>
      <c r="K263" s="54" t="s">
        <v>744</v>
      </c>
      <c r="L263" s="83">
        <v>0</v>
      </c>
      <c r="M263" s="83">
        <v>3.220433092726263</v>
      </c>
      <c r="N263" s="83">
        <v>8.8069956277326664</v>
      </c>
      <c r="O263" s="83">
        <v>16.852678571428573</v>
      </c>
      <c r="P263" s="83">
        <v>8.1433224755700326</v>
      </c>
      <c r="BQ263" s="52"/>
      <c r="BR263" s="53"/>
      <c r="BS263" s="53"/>
      <c r="BT263" s="53"/>
    </row>
    <row r="264" spans="2:72">
      <c r="B264" s="54" t="s">
        <v>745</v>
      </c>
      <c r="C264" s="84">
        <v>0</v>
      </c>
      <c r="D264" s="51">
        <v>65</v>
      </c>
      <c r="E264" s="51">
        <v>140</v>
      </c>
      <c r="F264" s="51">
        <v>158</v>
      </c>
      <c r="G264" s="51">
        <v>0</v>
      </c>
      <c r="H264" s="51">
        <v>0</v>
      </c>
      <c r="I264" s="51">
        <v>363</v>
      </c>
      <c r="J264" s="83">
        <v>8.4457887389483481</v>
      </c>
      <c r="K264" s="54" t="s">
        <v>745</v>
      </c>
      <c r="L264" s="83">
        <v>0</v>
      </c>
      <c r="M264" s="83">
        <v>3.6091060521932263</v>
      </c>
      <c r="N264" s="83">
        <v>8.7445346658338536</v>
      </c>
      <c r="O264" s="83">
        <v>17.633928571428573</v>
      </c>
      <c r="P264" s="83">
        <v>8.4457887389483481</v>
      </c>
      <c r="BQ264" s="52"/>
      <c r="BR264" s="53"/>
      <c r="BS264" s="53"/>
      <c r="BT264" s="53"/>
    </row>
    <row r="265" spans="2:72">
      <c r="B265" s="54" t="s">
        <v>746</v>
      </c>
      <c r="C265" s="84">
        <v>0</v>
      </c>
      <c r="D265" s="51">
        <v>60</v>
      </c>
      <c r="E265" s="51">
        <v>111</v>
      </c>
      <c r="F265" s="51">
        <v>135</v>
      </c>
      <c r="G265" s="51">
        <v>0</v>
      </c>
      <c r="H265" s="51">
        <v>0</v>
      </c>
      <c r="I265" s="51">
        <v>306</v>
      </c>
      <c r="J265" s="83">
        <v>7.1195905072126573</v>
      </c>
      <c r="K265" s="54" t="s">
        <v>746</v>
      </c>
      <c r="L265" s="83">
        <v>0</v>
      </c>
      <c r="M265" s="83">
        <v>3.3314825097168237</v>
      </c>
      <c r="N265" s="83">
        <v>6.9331667707682705</v>
      </c>
      <c r="O265" s="83">
        <v>15.066964285714285</v>
      </c>
      <c r="P265" s="83">
        <v>7.1195905072126573</v>
      </c>
      <c r="BQ265" s="52"/>
      <c r="BR265" s="53"/>
      <c r="BS265" s="53"/>
      <c r="BT265" s="53"/>
    </row>
    <row r="266" spans="2:72">
      <c r="B266" s="54" t="s">
        <v>747</v>
      </c>
      <c r="C266" s="84">
        <v>0</v>
      </c>
      <c r="D266" s="51">
        <v>76</v>
      </c>
      <c r="E266" s="51">
        <v>134</v>
      </c>
      <c r="F266" s="51">
        <v>146</v>
      </c>
      <c r="G266" s="51">
        <v>0</v>
      </c>
      <c r="H266" s="51">
        <v>0</v>
      </c>
      <c r="I266" s="51">
        <v>356</v>
      </c>
      <c r="J266" s="83">
        <v>8.2829222894369483</v>
      </c>
      <c r="K266" s="54" t="s">
        <v>747</v>
      </c>
      <c r="L266" s="83">
        <v>0</v>
      </c>
      <c r="M266" s="83">
        <v>4.2198778456413102</v>
      </c>
      <c r="N266" s="83">
        <v>8.3697688944409734</v>
      </c>
      <c r="O266" s="83">
        <v>16.294642857142858</v>
      </c>
      <c r="P266" s="83">
        <v>8.2829222894369483</v>
      </c>
      <c r="BQ266" s="52"/>
      <c r="BR266" s="53"/>
      <c r="BS266" s="53"/>
      <c r="BT266" s="53"/>
    </row>
    <row r="267" spans="2:72">
      <c r="B267" s="54" t="s">
        <v>748</v>
      </c>
      <c r="C267" s="84">
        <v>0</v>
      </c>
      <c r="D267" s="51">
        <v>66</v>
      </c>
      <c r="E267" s="51">
        <v>146</v>
      </c>
      <c r="F267" s="51">
        <v>143</v>
      </c>
      <c r="G267" s="51">
        <v>0</v>
      </c>
      <c r="H267" s="51">
        <v>0</v>
      </c>
      <c r="I267" s="51">
        <v>355</v>
      </c>
      <c r="J267" s="83">
        <v>8.2596556537924606</v>
      </c>
      <c r="K267" s="54" t="s">
        <v>748</v>
      </c>
      <c r="L267" s="83">
        <v>0</v>
      </c>
      <c r="M267" s="83">
        <v>3.6646307606885067</v>
      </c>
      <c r="N267" s="83">
        <v>9.1193004372267339</v>
      </c>
      <c r="O267" s="83">
        <v>15.959821428571427</v>
      </c>
      <c r="P267" s="83">
        <v>8.2596556537924606</v>
      </c>
      <c r="BQ267" s="52"/>
      <c r="BR267" s="53"/>
      <c r="BS267" s="53"/>
      <c r="BT267" s="53"/>
    </row>
    <row r="268" spans="2:72">
      <c r="B268" s="54" t="s">
        <v>749</v>
      </c>
      <c r="C268" s="84">
        <v>0</v>
      </c>
      <c r="D268" s="51">
        <v>62</v>
      </c>
      <c r="E268" s="51">
        <v>148</v>
      </c>
      <c r="F268" s="51">
        <v>141</v>
      </c>
      <c r="G268" s="51">
        <v>0</v>
      </c>
      <c r="H268" s="51">
        <v>0</v>
      </c>
      <c r="I268" s="51">
        <v>351</v>
      </c>
      <c r="J268" s="83">
        <v>7.6570680628272259</v>
      </c>
      <c r="K268" s="54" t="s">
        <v>749</v>
      </c>
      <c r="L268" s="83">
        <v>0</v>
      </c>
      <c r="M268" s="83">
        <v>3.2580136626379401</v>
      </c>
      <c r="N268" s="83">
        <v>8.8835534213685481</v>
      </c>
      <c r="O268" s="83">
        <v>13.891625615763548</v>
      </c>
      <c r="P268" s="83">
        <v>7.6570680628272259</v>
      </c>
      <c r="BQ268" s="52"/>
      <c r="BR268" s="53"/>
      <c r="BS268" s="53"/>
      <c r="BT268" s="53"/>
    </row>
    <row r="269" spans="2:72">
      <c r="B269" s="54" t="s">
        <v>750</v>
      </c>
      <c r="C269" s="84">
        <v>0</v>
      </c>
      <c r="D269" s="51">
        <v>77</v>
      </c>
      <c r="E269" s="51">
        <v>120</v>
      </c>
      <c r="F269" s="51">
        <v>124</v>
      </c>
      <c r="G269" s="51">
        <v>0</v>
      </c>
      <c r="H269" s="51">
        <v>0</v>
      </c>
      <c r="I269" s="51">
        <v>321</v>
      </c>
      <c r="J269" s="83">
        <v>7.0026178010471201</v>
      </c>
      <c r="K269" s="54" t="s">
        <v>750</v>
      </c>
      <c r="L269" s="83">
        <v>0</v>
      </c>
      <c r="M269" s="83">
        <v>4.0462427745664744</v>
      </c>
      <c r="N269" s="83">
        <v>7.2028811524609839</v>
      </c>
      <c r="O269" s="83">
        <v>12.216748768472907</v>
      </c>
      <c r="P269" s="83">
        <v>7.0026178010471201</v>
      </c>
      <c r="BQ269" s="52"/>
      <c r="BR269" s="53"/>
      <c r="BS269" s="53"/>
      <c r="BT269" s="53"/>
    </row>
    <row r="270" spans="2:72">
      <c r="B270" s="54" t="s">
        <v>751</v>
      </c>
      <c r="C270" s="84">
        <v>0</v>
      </c>
      <c r="D270" s="51">
        <v>67</v>
      </c>
      <c r="E270" s="51">
        <v>126</v>
      </c>
      <c r="F270" s="51">
        <v>148</v>
      </c>
      <c r="G270" s="51">
        <v>0</v>
      </c>
      <c r="H270" s="51">
        <v>0</v>
      </c>
      <c r="I270" s="51">
        <v>341</v>
      </c>
      <c r="J270" s="83">
        <v>7.4389179755671897</v>
      </c>
      <c r="K270" s="54" t="s">
        <v>751</v>
      </c>
      <c r="L270" s="83">
        <v>0</v>
      </c>
      <c r="M270" s="83">
        <v>3.5207566999474511</v>
      </c>
      <c r="N270" s="83">
        <v>7.5630252100840334</v>
      </c>
      <c r="O270" s="83">
        <v>14.58128078817734</v>
      </c>
      <c r="P270" s="83">
        <v>7.4389179755671897</v>
      </c>
      <c r="BQ270" s="52"/>
      <c r="BR270" s="53"/>
      <c r="BS270" s="53"/>
      <c r="BT270" s="53"/>
    </row>
    <row r="271" spans="2:72">
      <c r="B271" s="54" t="s">
        <v>752</v>
      </c>
      <c r="C271" s="84">
        <v>0</v>
      </c>
      <c r="D271" s="51">
        <v>63</v>
      </c>
      <c r="E271" s="51">
        <v>126</v>
      </c>
      <c r="F271" s="51">
        <v>162</v>
      </c>
      <c r="G271" s="51">
        <v>0</v>
      </c>
      <c r="H271" s="51">
        <v>0</v>
      </c>
      <c r="I271" s="51">
        <v>351</v>
      </c>
      <c r="J271" s="83">
        <v>7.6570680628272259</v>
      </c>
      <c r="K271" s="54" t="s">
        <v>752</v>
      </c>
      <c r="L271" s="83">
        <v>0</v>
      </c>
      <c r="M271" s="83">
        <v>3.3105622700998421</v>
      </c>
      <c r="N271" s="83">
        <v>7.5630252100840334</v>
      </c>
      <c r="O271" s="83">
        <v>15.960591133004925</v>
      </c>
      <c r="P271" s="83">
        <v>7.6570680628272259</v>
      </c>
      <c r="BQ271" s="52"/>
      <c r="BR271" s="53"/>
      <c r="BS271" s="53"/>
      <c r="BT271" s="53"/>
    </row>
    <row r="272" spans="2:72">
      <c r="B272" s="54" t="s">
        <v>753</v>
      </c>
      <c r="C272" s="84">
        <v>0</v>
      </c>
      <c r="D272" s="51">
        <v>61</v>
      </c>
      <c r="E272" s="51">
        <v>102</v>
      </c>
      <c r="F272" s="51">
        <v>153</v>
      </c>
      <c r="G272" s="51">
        <v>0</v>
      </c>
      <c r="H272" s="51">
        <v>0</v>
      </c>
      <c r="I272" s="51">
        <v>316</v>
      </c>
      <c r="J272" s="83">
        <v>6.8935427574171024</v>
      </c>
      <c r="K272" s="54" t="s">
        <v>753</v>
      </c>
      <c r="L272" s="83">
        <v>0</v>
      </c>
      <c r="M272" s="83">
        <v>3.2054650551760377</v>
      </c>
      <c r="N272" s="83">
        <v>6.1224489795918364</v>
      </c>
      <c r="O272" s="83">
        <v>15.073891625615762</v>
      </c>
      <c r="P272" s="83">
        <v>6.8935427574171024</v>
      </c>
      <c r="BQ272" s="52"/>
      <c r="BR272" s="53"/>
      <c r="BS272" s="53"/>
      <c r="BT272" s="53"/>
    </row>
    <row r="273" spans="2:72">
      <c r="B273" s="54" t="s">
        <v>754</v>
      </c>
      <c r="C273" s="84">
        <v>0</v>
      </c>
      <c r="D273" s="51">
        <v>55</v>
      </c>
      <c r="E273" s="51">
        <v>95</v>
      </c>
      <c r="F273" s="51">
        <v>155</v>
      </c>
      <c r="G273" s="51">
        <v>0</v>
      </c>
      <c r="H273" s="51">
        <v>0</v>
      </c>
      <c r="I273" s="51">
        <v>305</v>
      </c>
      <c r="J273" s="83">
        <v>6.6535776614310649</v>
      </c>
      <c r="K273" s="54" t="s">
        <v>754</v>
      </c>
      <c r="L273" s="83">
        <v>0</v>
      </c>
      <c r="M273" s="83">
        <v>2.8901734104046244</v>
      </c>
      <c r="N273" s="83">
        <v>5.7022809123649463</v>
      </c>
      <c r="O273" s="83">
        <v>15.270935960591133</v>
      </c>
      <c r="P273" s="83">
        <v>6.6535776614310649</v>
      </c>
      <c r="BQ273" s="52"/>
      <c r="BR273" s="53"/>
      <c r="BS273" s="53"/>
      <c r="BT273" s="53"/>
    </row>
    <row r="274" spans="2:72">
      <c r="B274" s="54" t="s">
        <v>755</v>
      </c>
      <c r="C274" s="84">
        <v>0</v>
      </c>
      <c r="D274" s="51">
        <v>44</v>
      </c>
      <c r="E274" s="51">
        <v>95</v>
      </c>
      <c r="F274" s="51">
        <v>157</v>
      </c>
      <c r="G274" s="51">
        <v>0</v>
      </c>
      <c r="H274" s="51">
        <v>0</v>
      </c>
      <c r="I274" s="51">
        <v>296</v>
      </c>
      <c r="J274" s="83">
        <v>6.4572425828970328</v>
      </c>
      <c r="K274" s="54" t="s">
        <v>755</v>
      </c>
      <c r="L274" s="83">
        <v>0</v>
      </c>
      <c r="M274" s="83">
        <v>2.3121387283236992</v>
      </c>
      <c r="N274" s="83">
        <v>5.7022809123649463</v>
      </c>
      <c r="O274" s="83">
        <v>15.467980295566502</v>
      </c>
      <c r="P274" s="83">
        <v>6.4572425828970328</v>
      </c>
      <c r="BQ274" s="52"/>
      <c r="BR274" s="53"/>
      <c r="BS274" s="53"/>
      <c r="BT274" s="53"/>
    </row>
    <row r="275" spans="2:72">
      <c r="B275" s="54" t="s">
        <v>756</v>
      </c>
      <c r="C275" s="84">
        <v>0</v>
      </c>
      <c r="D275" s="51">
        <v>57</v>
      </c>
      <c r="E275" s="51">
        <v>102</v>
      </c>
      <c r="F275" s="51">
        <v>159</v>
      </c>
      <c r="G275" s="51">
        <v>0</v>
      </c>
      <c r="H275" s="51">
        <v>0</v>
      </c>
      <c r="I275" s="51">
        <v>318</v>
      </c>
      <c r="J275" s="83">
        <v>6.9371727748691105</v>
      </c>
      <c r="K275" s="54" t="s">
        <v>756</v>
      </c>
      <c r="L275" s="83">
        <v>0</v>
      </c>
      <c r="M275" s="83">
        <v>2.9952706253284287</v>
      </c>
      <c r="N275" s="83">
        <v>6.1224489795918364</v>
      </c>
      <c r="O275" s="83">
        <v>15.665024630541872</v>
      </c>
      <c r="P275" s="83">
        <v>6.9371727748691105</v>
      </c>
      <c r="BQ275" s="52"/>
      <c r="BR275" s="53"/>
      <c r="BS275" s="53"/>
      <c r="BT275" s="53"/>
    </row>
    <row r="276" spans="2:72">
      <c r="B276" s="54" t="s">
        <v>757</v>
      </c>
      <c r="C276" s="84">
        <v>0</v>
      </c>
      <c r="D276" s="51">
        <v>49</v>
      </c>
      <c r="E276" s="51">
        <v>105</v>
      </c>
      <c r="F276" s="51">
        <v>171</v>
      </c>
      <c r="G276" s="51">
        <v>0</v>
      </c>
      <c r="H276" s="51">
        <v>0</v>
      </c>
      <c r="I276" s="51">
        <v>325</v>
      </c>
      <c r="J276" s="83">
        <v>7.0898778359511345</v>
      </c>
      <c r="K276" s="54" t="s">
        <v>757</v>
      </c>
      <c r="L276" s="83">
        <v>0</v>
      </c>
      <c r="M276" s="83">
        <v>2.5748817656332106</v>
      </c>
      <c r="N276" s="83">
        <v>6.3025210084033612</v>
      </c>
      <c r="O276" s="83">
        <v>16.847290640394089</v>
      </c>
      <c r="P276" s="83">
        <v>7.0898778359511345</v>
      </c>
      <c r="BQ276" s="52"/>
      <c r="BR276" s="53"/>
      <c r="BS276" s="53"/>
      <c r="BT276" s="53"/>
    </row>
    <row r="277" spans="2:72">
      <c r="B277" s="54" t="s">
        <v>758</v>
      </c>
      <c r="C277" s="84">
        <v>0</v>
      </c>
      <c r="D277" s="51">
        <v>63</v>
      </c>
      <c r="E277" s="51">
        <v>86</v>
      </c>
      <c r="F277" s="51">
        <v>165</v>
      </c>
      <c r="G277" s="51">
        <v>0</v>
      </c>
      <c r="H277" s="51">
        <v>0</v>
      </c>
      <c r="I277" s="51">
        <v>314</v>
      </c>
      <c r="J277" s="83">
        <v>6.8499127399650961</v>
      </c>
      <c r="K277" s="54" t="s">
        <v>758</v>
      </c>
      <c r="L277" s="83">
        <v>0</v>
      </c>
      <c r="M277" s="83">
        <v>3.3105622700998421</v>
      </c>
      <c r="N277" s="83">
        <v>5.1620648259303721</v>
      </c>
      <c r="O277" s="83">
        <v>16.256157635467979</v>
      </c>
      <c r="P277" s="83">
        <v>6.8499127399650961</v>
      </c>
      <c r="BQ277" s="52"/>
      <c r="BR277" s="53"/>
      <c r="BS277" s="53"/>
      <c r="BT277" s="53"/>
    </row>
    <row r="278" spans="2:72">
      <c r="B278" s="54" t="s">
        <v>759</v>
      </c>
      <c r="C278" s="84">
        <v>0</v>
      </c>
      <c r="D278" s="51">
        <v>54</v>
      </c>
      <c r="E278" s="51">
        <v>101</v>
      </c>
      <c r="F278" s="51">
        <v>153</v>
      </c>
      <c r="G278" s="51">
        <v>0</v>
      </c>
      <c r="H278" s="51">
        <v>0</v>
      </c>
      <c r="I278" s="51">
        <v>308</v>
      </c>
      <c r="J278" s="83">
        <v>6.7190226876090744</v>
      </c>
      <c r="K278" s="54" t="s">
        <v>759</v>
      </c>
      <c r="L278" s="83">
        <v>0</v>
      </c>
      <c r="M278" s="83">
        <v>2.837624802942722</v>
      </c>
      <c r="N278" s="83">
        <v>6.0624249699879948</v>
      </c>
      <c r="O278" s="83">
        <v>15.073891625615762</v>
      </c>
      <c r="P278" s="83">
        <v>6.7190226876090744</v>
      </c>
      <c r="BQ278" s="52"/>
      <c r="BR278" s="53"/>
      <c r="BS278" s="53"/>
      <c r="BT278" s="53"/>
    </row>
    <row r="279" spans="2:72">
      <c r="B279" s="54" t="s">
        <v>760</v>
      </c>
      <c r="C279" s="84">
        <v>0</v>
      </c>
      <c r="D279" s="51">
        <v>42</v>
      </c>
      <c r="E279" s="51">
        <v>117</v>
      </c>
      <c r="F279" s="51">
        <v>156</v>
      </c>
      <c r="G279" s="51">
        <v>0</v>
      </c>
      <c r="H279" s="51">
        <v>0</v>
      </c>
      <c r="I279" s="51">
        <v>315</v>
      </c>
      <c r="J279" s="83">
        <v>6.8717277486910993</v>
      </c>
      <c r="K279" s="54" t="s">
        <v>760</v>
      </c>
      <c r="L279" s="83">
        <v>0</v>
      </c>
      <c r="M279" s="83">
        <v>2.2070415133998948</v>
      </c>
      <c r="N279" s="83">
        <v>7.0228091236494592</v>
      </c>
      <c r="O279" s="83">
        <v>15.369458128078817</v>
      </c>
      <c r="P279" s="83">
        <v>6.8717277486910993</v>
      </c>
      <c r="BQ279" s="52"/>
      <c r="BR279" s="53"/>
      <c r="BS279" s="53"/>
      <c r="BT279" s="53"/>
    </row>
    <row r="280" spans="2:72">
      <c r="B280" s="54" t="s">
        <v>761</v>
      </c>
      <c r="C280" s="84">
        <v>0</v>
      </c>
      <c r="D280" s="51">
        <v>45</v>
      </c>
      <c r="E280" s="51">
        <v>113</v>
      </c>
      <c r="F280" s="51">
        <v>170</v>
      </c>
      <c r="G280" s="51">
        <v>0</v>
      </c>
      <c r="H280" s="51">
        <v>0</v>
      </c>
      <c r="I280" s="51">
        <v>328</v>
      </c>
      <c r="J280" s="83">
        <v>7.1553228621291449</v>
      </c>
      <c r="K280" s="54" t="s">
        <v>761</v>
      </c>
      <c r="L280" s="83">
        <v>0</v>
      </c>
      <c r="M280" s="83">
        <v>2.364687335785602</v>
      </c>
      <c r="N280" s="83">
        <v>6.7827130852340929</v>
      </c>
      <c r="O280" s="83">
        <v>16.748768472906402</v>
      </c>
      <c r="P280" s="83">
        <v>7.1553228621291449</v>
      </c>
      <c r="BQ280" s="52"/>
      <c r="BR280" s="53"/>
      <c r="BS280" s="53"/>
      <c r="BT280" s="53"/>
    </row>
    <row r="281" spans="2:72">
      <c r="B281" s="54" t="s">
        <v>762</v>
      </c>
      <c r="C281" s="84">
        <v>0</v>
      </c>
      <c r="D281" s="51">
        <v>49</v>
      </c>
      <c r="E281" s="51">
        <v>89</v>
      </c>
      <c r="F281" s="51">
        <v>154</v>
      </c>
      <c r="G281" s="51">
        <v>0</v>
      </c>
      <c r="H281" s="51">
        <v>0</v>
      </c>
      <c r="I281" s="51">
        <v>292</v>
      </c>
      <c r="J281" s="83">
        <v>6.3699825479930192</v>
      </c>
      <c r="K281" s="54" t="s">
        <v>762</v>
      </c>
      <c r="L281" s="83">
        <v>0</v>
      </c>
      <c r="M281" s="83">
        <v>2.5748817656332106</v>
      </c>
      <c r="N281" s="83">
        <v>5.3421368547418968</v>
      </c>
      <c r="O281" s="83">
        <v>15.172413793103448</v>
      </c>
      <c r="P281" s="83">
        <v>6.3699825479930192</v>
      </c>
      <c r="BQ281" s="52"/>
      <c r="BR281" s="53"/>
      <c r="BS281" s="53"/>
      <c r="BT281" s="53"/>
    </row>
    <row r="282" spans="2:72">
      <c r="B282" s="54" t="s">
        <v>763</v>
      </c>
      <c r="C282" s="84">
        <v>0</v>
      </c>
      <c r="D282" s="51">
        <v>40</v>
      </c>
      <c r="E282" s="51">
        <v>112</v>
      </c>
      <c r="F282" s="51">
        <v>146</v>
      </c>
      <c r="G282" s="51">
        <v>0</v>
      </c>
      <c r="H282" s="51">
        <v>0</v>
      </c>
      <c r="I282" s="51">
        <v>298</v>
      </c>
      <c r="J282" s="83">
        <v>6.2513110971260746</v>
      </c>
      <c r="K282" s="54" t="s">
        <v>763</v>
      </c>
      <c r="L282" s="83">
        <v>0</v>
      </c>
      <c r="M282" s="83">
        <v>2.0070245860511791</v>
      </c>
      <c r="N282" s="83">
        <v>6.5497076023391818</v>
      </c>
      <c r="O282" s="83">
        <v>13.721804511278195</v>
      </c>
      <c r="P282" s="83">
        <v>6.2513110971260746</v>
      </c>
      <c r="BQ282" s="52"/>
      <c r="BR282" s="53"/>
      <c r="BS282" s="53"/>
      <c r="BT282" s="53"/>
    </row>
    <row r="283" spans="2:72">
      <c r="B283" s="54" t="s">
        <v>764</v>
      </c>
      <c r="C283" s="84">
        <v>0</v>
      </c>
      <c r="D283" s="51">
        <v>41</v>
      </c>
      <c r="E283" s="51">
        <v>109</v>
      </c>
      <c r="F283" s="51">
        <v>133</v>
      </c>
      <c r="G283" s="51">
        <v>0</v>
      </c>
      <c r="H283" s="51">
        <v>0</v>
      </c>
      <c r="I283" s="51">
        <v>283</v>
      </c>
      <c r="J283" s="83">
        <v>5.9366477868680514</v>
      </c>
      <c r="K283" s="54" t="s">
        <v>764</v>
      </c>
      <c r="L283" s="83">
        <v>0</v>
      </c>
      <c r="M283" s="83">
        <v>2.0572002007024586</v>
      </c>
      <c r="N283" s="83">
        <v>6.3742690058479532</v>
      </c>
      <c r="O283" s="83">
        <v>12.5</v>
      </c>
      <c r="P283" s="83">
        <v>5.9366477868680514</v>
      </c>
      <c r="BQ283" s="52"/>
      <c r="BR283" s="53"/>
      <c r="BS283" s="53"/>
      <c r="BT283" s="53"/>
    </row>
    <row r="284" spans="2:72">
      <c r="B284" s="54" t="s">
        <v>765</v>
      </c>
      <c r="C284" s="84">
        <v>0</v>
      </c>
      <c r="D284" s="51">
        <v>41</v>
      </c>
      <c r="E284" s="51">
        <v>106</v>
      </c>
      <c r="F284" s="51">
        <v>122</v>
      </c>
      <c r="G284" s="51">
        <v>0</v>
      </c>
      <c r="H284" s="51">
        <v>0</v>
      </c>
      <c r="I284" s="51">
        <v>269</v>
      </c>
      <c r="J284" s="83">
        <v>5.6429620306272295</v>
      </c>
      <c r="K284" s="54" t="s">
        <v>765</v>
      </c>
      <c r="L284" s="83">
        <v>0</v>
      </c>
      <c r="M284" s="83">
        <v>2.0572002007024586</v>
      </c>
      <c r="N284" s="83">
        <v>6.1988304093567255</v>
      </c>
      <c r="O284" s="83">
        <v>11.466165413533833</v>
      </c>
      <c r="P284" s="83">
        <v>5.6429620306272295</v>
      </c>
      <c r="BQ284" s="52"/>
      <c r="BR284" s="53"/>
      <c r="BS284" s="53"/>
      <c r="BT284" s="53"/>
    </row>
    <row r="285" spans="2:72">
      <c r="B285" s="54" t="s">
        <v>766</v>
      </c>
      <c r="C285" s="84">
        <v>0</v>
      </c>
      <c r="D285" s="51">
        <v>40</v>
      </c>
      <c r="E285" s="51">
        <v>112</v>
      </c>
      <c r="F285" s="51">
        <v>117</v>
      </c>
      <c r="G285" s="51">
        <v>0</v>
      </c>
      <c r="H285" s="51">
        <v>0</v>
      </c>
      <c r="I285" s="51">
        <v>269</v>
      </c>
      <c r="J285" s="83">
        <v>5.6429620306272295</v>
      </c>
      <c r="K285" s="54" t="s">
        <v>766</v>
      </c>
      <c r="L285" s="83">
        <v>0</v>
      </c>
      <c r="M285" s="83">
        <v>2.0070245860511791</v>
      </c>
      <c r="N285" s="83">
        <v>6.5497076023391818</v>
      </c>
      <c r="O285" s="83">
        <v>10.996240601503759</v>
      </c>
      <c r="P285" s="83">
        <v>5.6429620306272295</v>
      </c>
      <c r="BQ285" s="52"/>
      <c r="BR285" s="53"/>
      <c r="BS285" s="53"/>
      <c r="BT285" s="53"/>
    </row>
    <row r="286" spans="2:72">
      <c r="B286" s="54" t="s">
        <v>767</v>
      </c>
      <c r="C286" s="84">
        <v>0</v>
      </c>
      <c r="D286" s="51">
        <v>32</v>
      </c>
      <c r="E286" s="51">
        <v>113</v>
      </c>
      <c r="F286" s="51">
        <v>118</v>
      </c>
      <c r="G286" s="51">
        <v>0</v>
      </c>
      <c r="H286" s="51">
        <v>0</v>
      </c>
      <c r="I286" s="51">
        <v>263</v>
      </c>
      <c r="J286" s="83">
        <v>5.5170967065240193</v>
      </c>
      <c r="K286" s="54" t="s">
        <v>767</v>
      </c>
      <c r="L286" s="83">
        <v>0</v>
      </c>
      <c r="M286" s="83">
        <v>1.6056196688409432</v>
      </c>
      <c r="N286" s="83">
        <v>6.6081871345029244</v>
      </c>
      <c r="O286" s="83">
        <v>11.090225563909774</v>
      </c>
      <c r="P286" s="83">
        <v>5.5170967065240193</v>
      </c>
      <c r="BQ286" s="52"/>
      <c r="BR286" s="53"/>
      <c r="BS286" s="53"/>
      <c r="BT286" s="53"/>
    </row>
    <row r="287" spans="2:72">
      <c r="B287" s="54" t="s">
        <v>768</v>
      </c>
      <c r="C287" s="84">
        <v>0</v>
      </c>
      <c r="D287" s="51">
        <v>28</v>
      </c>
      <c r="E287" s="51">
        <v>108</v>
      </c>
      <c r="F287" s="51">
        <v>137</v>
      </c>
      <c r="G287" s="51">
        <v>0</v>
      </c>
      <c r="H287" s="51">
        <v>0</v>
      </c>
      <c r="I287" s="51">
        <v>273</v>
      </c>
      <c r="J287" s="83">
        <v>5.7268722466960353</v>
      </c>
      <c r="K287" s="54" t="s">
        <v>768</v>
      </c>
      <c r="L287" s="83">
        <v>0</v>
      </c>
      <c r="M287" s="83">
        <v>1.4049172102358254</v>
      </c>
      <c r="N287" s="83">
        <v>6.3157894736842106</v>
      </c>
      <c r="O287" s="83">
        <v>12.875939849624061</v>
      </c>
      <c r="P287" s="83">
        <v>5.7268722466960353</v>
      </c>
      <c r="BQ287" s="52"/>
      <c r="BR287" s="53"/>
      <c r="BS287" s="53"/>
      <c r="BT287" s="53"/>
    </row>
    <row r="288" spans="2:72">
      <c r="B288" s="54" t="s">
        <v>769</v>
      </c>
      <c r="C288" s="84">
        <v>0</v>
      </c>
      <c r="D288" s="51">
        <v>50</v>
      </c>
      <c r="E288" s="51">
        <v>118</v>
      </c>
      <c r="F288" s="51">
        <v>140</v>
      </c>
      <c r="G288" s="51">
        <v>0</v>
      </c>
      <c r="H288" s="51">
        <v>0</v>
      </c>
      <c r="I288" s="51">
        <v>308</v>
      </c>
      <c r="J288" s="83">
        <v>6.4610866372980915</v>
      </c>
      <c r="K288" s="54" t="s">
        <v>769</v>
      </c>
      <c r="L288" s="83">
        <v>0</v>
      </c>
      <c r="M288" s="83">
        <v>2.5087807325639737</v>
      </c>
      <c r="N288" s="83">
        <v>6.9005847953216373</v>
      </c>
      <c r="O288" s="83">
        <v>13.157894736842104</v>
      </c>
      <c r="P288" s="83">
        <v>6.4610866372980915</v>
      </c>
      <c r="BQ288" s="52"/>
      <c r="BR288" s="53"/>
      <c r="BS288" s="53"/>
      <c r="BT288" s="53"/>
    </row>
    <row r="289" spans="2:72">
      <c r="B289" s="54" t="s">
        <v>770</v>
      </c>
      <c r="C289" s="84">
        <v>0</v>
      </c>
      <c r="D289" s="51">
        <v>44</v>
      </c>
      <c r="E289" s="51">
        <v>107</v>
      </c>
      <c r="F289" s="51">
        <v>137</v>
      </c>
      <c r="G289" s="51">
        <v>0</v>
      </c>
      <c r="H289" s="51">
        <v>0</v>
      </c>
      <c r="I289" s="51">
        <v>288</v>
      </c>
      <c r="J289" s="83">
        <v>6.0415355569540594</v>
      </c>
      <c r="K289" s="54" t="s">
        <v>770</v>
      </c>
      <c r="L289" s="83">
        <v>0</v>
      </c>
      <c r="M289" s="83">
        <v>2.2077270446562971</v>
      </c>
      <c r="N289" s="83">
        <v>6.257309941520468</v>
      </c>
      <c r="O289" s="83">
        <v>12.875939849624061</v>
      </c>
      <c r="P289" s="83">
        <v>6.0415355569540594</v>
      </c>
      <c r="BQ289" s="52"/>
      <c r="BR289" s="53"/>
      <c r="BS289" s="53"/>
      <c r="BT289" s="53"/>
    </row>
    <row r="290" spans="2:72">
      <c r="B290" s="54" t="s">
        <v>771</v>
      </c>
      <c r="C290" s="84">
        <v>0</v>
      </c>
      <c r="D290" s="51">
        <v>37</v>
      </c>
      <c r="E290" s="51">
        <v>84</v>
      </c>
      <c r="F290" s="51">
        <v>124</v>
      </c>
      <c r="G290" s="51">
        <v>0</v>
      </c>
      <c r="H290" s="51">
        <v>0</v>
      </c>
      <c r="I290" s="51">
        <v>245</v>
      </c>
      <c r="J290" s="83">
        <v>5.1395007342143906</v>
      </c>
      <c r="K290" s="54" t="s">
        <v>771</v>
      </c>
      <c r="L290" s="83">
        <v>0</v>
      </c>
      <c r="M290" s="83">
        <v>1.8564977420973405</v>
      </c>
      <c r="N290" s="83">
        <v>4.9122807017543861</v>
      </c>
      <c r="O290" s="83">
        <v>11.654135338345863</v>
      </c>
      <c r="P290" s="83">
        <v>5.1395007342143906</v>
      </c>
      <c r="BQ290" s="52"/>
      <c r="BR290" s="53"/>
      <c r="BS290" s="53"/>
      <c r="BT290" s="53"/>
    </row>
    <row r="291" spans="2:72">
      <c r="B291" s="54" t="s">
        <v>772</v>
      </c>
      <c r="C291" s="84">
        <v>0</v>
      </c>
      <c r="D291" s="51">
        <v>38</v>
      </c>
      <c r="E291" s="51">
        <v>90</v>
      </c>
      <c r="F291" s="51">
        <v>133</v>
      </c>
      <c r="G291" s="51">
        <v>0</v>
      </c>
      <c r="H291" s="51">
        <v>0</v>
      </c>
      <c r="I291" s="51">
        <v>261</v>
      </c>
      <c r="J291" s="83">
        <v>5.4751415984896159</v>
      </c>
      <c r="K291" s="54" t="s">
        <v>772</v>
      </c>
      <c r="L291" s="83">
        <v>0</v>
      </c>
      <c r="M291" s="83">
        <v>1.9066733567486203</v>
      </c>
      <c r="N291" s="83">
        <v>5.2631578947368416</v>
      </c>
      <c r="O291" s="83">
        <v>12.5</v>
      </c>
      <c r="P291" s="83">
        <v>5.4751415984896159</v>
      </c>
      <c r="BQ291" s="52"/>
      <c r="BR291" s="53"/>
      <c r="BS291" s="53"/>
      <c r="BT291" s="53"/>
    </row>
    <row r="292" spans="2:72">
      <c r="B292" s="54" t="s">
        <v>773</v>
      </c>
      <c r="C292" s="84">
        <v>0</v>
      </c>
      <c r="D292" s="51">
        <v>46</v>
      </c>
      <c r="E292" s="51">
        <v>86</v>
      </c>
      <c r="F292" s="51">
        <v>127</v>
      </c>
      <c r="G292" s="51">
        <v>0</v>
      </c>
      <c r="H292" s="51">
        <v>0</v>
      </c>
      <c r="I292" s="51">
        <v>259</v>
      </c>
      <c r="J292" s="83">
        <v>5.4331864904552125</v>
      </c>
      <c r="K292" s="54" t="s">
        <v>773</v>
      </c>
      <c r="L292" s="83">
        <v>0</v>
      </c>
      <c r="M292" s="83">
        <v>2.3080782739588561</v>
      </c>
      <c r="N292" s="83">
        <v>5.0292397660818713</v>
      </c>
      <c r="O292" s="83">
        <v>11.936090225563909</v>
      </c>
      <c r="P292" s="83">
        <v>5.4331864904552125</v>
      </c>
      <c r="BQ292" s="52"/>
      <c r="BR292" s="53"/>
      <c r="BS292" s="53"/>
      <c r="BT292" s="53"/>
    </row>
    <row r="293" spans="2:72">
      <c r="B293" s="54" t="s">
        <v>774</v>
      </c>
      <c r="C293" s="84">
        <v>0</v>
      </c>
      <c r="D293" s="51">
        <v>41</v>
      </c>
      <c r="E293" s="51">
        <v>89</v>
      </c>
      <c r="F293" s="51">
        <v>142</v>
      </c>
      <c r="G293" s="51">
        <v>0</v>
      </c>
      <c r="H293" s="51">
        <v>0</v>
      </c>
      <c r="I293" s="51">
        <v>272</v>
      </c>
      <c r="J293" s="83">
        <v>5.7058946926788341</v>
      </c>
      <c r="K293" s="54" t="s">
        <v>774</v>
      </c>
      <c r="L293" s="83">
        <v>0</v>
      </c>
      <c r="M293" s="83">
        <v>2.0572002007024586</v>
      </c>
      <c r="N293" s="83">
        <v>5.204678362573099</v>
      </c>
      <c r="O293" s="83">
        <v>13.345864661654137</v>
      </c>
      <c r="P293" s="83">
        <v>5.7058946926788341</v>
      </c>
      <c r="BQ293" s="52"/>
      <c r="BR293" s="53"/>
      <c r="BS293" s="53"/>
      <c r="BT293" s="53"/>
    </row>
    <row r="294" spans="2:72">
      <c r="B294" s="54" t="s">
        <v>775</v>
      </c>
      <c r="C294" s="84">
        <v>0</v>
      </c>
      <c r="D294" s="51">
        <v>39</v>
      </c>
      <c r="E294" s="51">
        <v>94</v>
      </c>
      <c r="F294" s="51">
        <v>147</v>
      </c>
      <c r="G294" s="51">
        <v>0</v>
      </c>
      <c r="H294" s="51">
        <v>0</v>
      </c>
      <c r="I294" s="51">
        <v>280</v>
      </c>
      <c r="J294" s="83">
        <v>5.8737151248164459</v>
      </c>
      <c r="K294" s="54" t="s">
        <v>775</v>
      </c>
      <c r="L294" s="83">
        <v>0</v>
      </c>
      <c r="M294" s="83">
        <v>1.9568489713998998</v>
      </c>
      <c r="N294" s="83">
        <v>5.4970760233918128</v>
      </c>
      <c r="O294" s="83">
        <v>13.815789473684212</v>
      </c>
      <c r="P294" s="83">
        <v>5.8737151248164459</v>
      </c>
      <c r="BQ294" s="52"/>
      <c r="BR294" s="53"/>
      <c r="BS294" s="53"/>
      <c r="BT294" s="53"/>
    </row>
    <row r="295" spans="2:72">
      <c r="B295" s="54" t="s">
        <v>776</v>
      </c>
      <c r="C295" s="84">
        <v>0</v>
      </c>
      <c r="D295" s="51">
        <v>25</v>
      </c>
      <c r="E295" s="51">
        <v>91</v>
      </c>
      <c r="F295" s="51">
        <v>144</v>
      </c>
      <c r="G295" s="51">
        <v>0</v>
      </c>
      <c r="H295" s="51">
        <v>0</v>
      </c>
      <c r="I295" s="51">
        <v>260</v>
      </c>
      <c r="J295" s="83">
        <v>5.4541640444724138</v>
      </c>
      <c r="K295" s="54" t="s">
        <v>776</v>
      </c>
      <c r="L295" s="83">
        <v>0</v>
      </c>
      <c r="M295" s="83">
        <v>1.2543903662819869</v>
      </c>
      <c r="N295" s="83">
        <v>5.3216374269005851</v>
      </c>
      <c r="O295" s="83">
        <v>13.533834586466165</v>
      </c>
      <c r="P295" s="83">
        <v>5.4541640444724138</v>
      </c>
      <c r="BQ295" s="52"/>
      <c r="BR295" s="53"/>
      <c r="BS295" s="53"/>
      <c r="BT295" s="53"/>
    </row>
    <row r="296" spans="2:72">
      <c r="B296" s="54" t="s">
        <v>777</v>
      </c>
      <c r="C296" s="84">
        <v>0</v>
      </c>
      <c r="D296" s="51">
        <v>35</v>
      </c>
      <c r="E296" s="51">
        <v>76</v>
      </c>
      <c r="F296" s="51">
        <v>147</v>
      </c>
      <c r="G296" s="51">
        <v>0</v>
      </c>
      <c r="H296" s="51">
        <v>0</v>
      </c>
      <c r="I296" s="51">
        <v>258</v>
      </c>
      <c r="J296" s="83">
        <v>5.4122089364380113</v>
      </c>
      <c r="K296" s="54" t="s">
        <v>777</v>
      </c>
      <c r="L296" s="83">
        <v>0</v>
      </c>
      <c r="M296" s="83">
        <v>1.7561465127947817</v>
      </c>
      <c r="N296" s="83">
        <v>4.4444444444444446</v>
      </c>
      <c r="O296" s="83">
        <v>13.815789473684212</v>
      </c>
      <c r="P296" s="83">
        <v>5.4122089364380113</v>
      </c>
      <c r="BQ296" s="52"/>
      <c r="BR296" s="53"/>
      <c r="BS296" s="53"/>
      <c r="BT296" s="53"/>
    </row>
    <row r="297" spans="2:72">
      <c r="B297" s="54" t="s">
        <v>778</v>
      </c>
      <c r="C297" s="84">
        <v>0</v>
      </c>
      <c r="D297" s="51">
        <v>34</v>
      </c>
      <c r="E297" s="51">
        <v>87</v>
      </c>
      <c r="F297" s="51">
        <v>136</v>
      </c>
      <c r="G297" s="51">
        <v>0</v>
      </c>
      <c r="H297" s="51">
        <v>0</v>
      </c>
      <c r="I297" s="51">
        <v>257</v>
      </c>
      <c r="J297" s="83">
        <v>5.3912313824208091</v>
      </c>
      <c r="K297" s="54" t="s">
        <v>778</v>
      </c>
      <c r="L297" s="83">
        <v>0</v>
      </c>
      <c r="M297" s="83">
        <v>1.7059708981435024</v>
      </c>
      <c r="N297" s="83">
        <v>5.0877192982456139</v>
      </c>
      <c r="O297" s="83">
        <v>12.781954887218044</v>
      </c>
      <c r="P297" s="83">
        <v>5.3912313824208091</v>
      </c>
      <c r="BQ297" s="52"/>
      <c r="BR297" s="53"/>
      <c r="BS297" s="53"/>
      <c r="BT297" s="53"/>
    </row>
    <row r="298" spans="2:72">
      <c r="B298" s="54" t="s">
        <v>779</v>
      </c>
      <c r="C298" s="84">
        <v>0</v>
      </c>
      <c r="D298" s="51">
        <v>33</v>
      </c>
      <c r="E298" s="51">
        <v>86</v>
      </c>
      <c r="F298" s="51">
        <v>122</v>
      </c>
      <c r="G298" s="51">
        <v>0</v>
      </c>
      <c r="H298" s="51">
        <v>0</v>
      </c>
      <c r="I298" s="51">
        <v>241</v>
      </c>
      <c r="J298" s="83">
        <v>0</v>
      </c>
      <c r="K298" s="54" t="s">
        <v>779</v>
      </c>
      <c r="L298" s="83">
        <v>0</v>
      </c>
      <c r="M298" s="83">
        <v>1.6557952834922229</v>
      </c>
      <c r="N298" s="83">
        <v>5.0292397660818713</v>
      </c>
      <c r="O298" s="83">
        <v>0.18796992481203006</v>
      </c>
      <c r="P298" s="83">
        <v>0</v>
      </c>
      <c r="BQ298" s="52"/>
      <c r="BR298" s="53"/>
      <c r="BS298" s="53"/>
      <c r="BT298" s="53"/>
    </row>
    <row r="299" spans="2:72">
      <c r="B299" s="54" t="s">
        <v>780</v>
      </c>
      <c r="C299" s="84">
        <v>0</v>
      </c>
      <c r="D299" s="51">
        <v>31</v>
      </c>
      <c r="E299" s="51">
        <v>83</v>
      </c>
      <c r="F299" s="51">
        <v>123</v>
      </c>
      <c r="G299" s="51">
        <v>0</v>
      </c>
      <c r="H299" s="51">
        <v>0</v>
      </c>
      <c r="I299" s="51">
        <v>237</v>
      </c>
      <c r="J299" s="83">
        <v>2.0977554017201593E-2</v>
      </c>
      <c r="K299" s="54" t="s">
        <v>780</v>
      </c>
      <c r="L299" s="83">
        <v>0</v>
      </c>
      <c r="M299" s="83">
        <v>1.5554440541896637</v>
      </c>
      <c r="N299" s="83">
        <v>4.8538011695906436</v>
      </c>
      <c r="O299" s="83">
        <v>9.3984962406015032E-2</v>
      </c>
      <c r="P299" s="83">
        <v>2.0977554017201593E-2</v>
      </c>
      <c r="BQ299" s="52"/>
      <c r="BR299" s="53"/>
      <c r="BS299" s="53"/>
      <c r="BT299" s="53"/>
    </row>
    <row r="300" spans="2:72">
      <c r="B300" s="54" t="s">
        <v>781</v>
      </c>
      <c r="C300" s="84">
        <v>0</v>
      </c>
      <c r="D300" s="51">
        <v>37</v>
      </c>
      <c r="E300" s="51">
        <v>72</v>
      </c>
      <c r="F300" s="51">
        <v>116</v>
      </c>
      <c r="G300" s="51">
        <v>0</v>
      </c>
      <c r="H300" s="51">
        <v>0</v>
      </c>
      <c r="I300" s="51">
        <v>225</v>
      </c>
      <c r="J300" s="83">
        <v>2.0977554017201593E-2</v>
      </c>
      <c r="K300" s="54" t="s">
        <v>781</v>
      </c>
      <c r="L300" s="83">
        <v>0</v>
      </c>
      <c r="M300" s="83">
        <v>1.8564977420973405</v>
      </c>
      <c r="N300" s="83">
        <v>4.2105263157894735</v>
      </c>
      <c r="O300" s="83">
        <v>0</v>
      </c>
      <c r="P300" s="83">
        <v>2.0977554017201593E-2</v>
      </c>
      <c r="BQ300" s="52"/>
      <c r="BR300" s="53"/>
      <c r="BS300" s="53"/>
      <c r="BT300" s="53"/>
    </row>
    <row r="301" spans="2:72">
      <c r="B301" s="54" t="s">
        <v>782</v>
      </c>
      <c r="C301" s="84">
        <v>0</v>
      </c>
      <c r="D301" s="51">
        <v>49</v>
      </c>
      <c r="E301" s="51">
        <v>91</v>
      </c>
      <c r="F301" s="51">
        <v>127</v>
      </c>
      <c r="G301" s="51">
        <v>0</v>
      </c>
      <c r="H301" s="51">
        <v>0</v>
      </c>
      <c r="I301" s="51">
        <v>267</v>
      </c>
      <c r="J301" s="83">
        <v>4.1955108034403187E-2</v>
      </c>
      <c r="K301" s="54" t="s">
        <v>782</v>
      </c>
      <c r="L301" s="83">
        <v>0</v>
      </c>
      <c r="M301" s="83">
        <v>2.4586051179126942</v>
      </c>
      <c r="N301" s="83">
        <v>5.3216374269005851</v>
      </c>
      <c r="O301" s="83">
        <v>0</v>
      </c>
      <c r="P301" s="83">
        <v>4.1955108034403187E-2</v>
      </c>
      <c r="BQ301" s="52"/>
      <c r="BR301" s="53"/>
      <c r="BS301" s="53"/>
      <c r="BT301" s="53"/>
    </row>
    <row r="302" spans="2:72">
      <c r="B302" s="54" t="s">
        <v>783</v>
      </c>
      <c r="C302" s="84">
        <v>0</v>
      </c>
      <c r="D302" s="51">
        <v>41</v>
      </c>
      <c r="E302" s="51">
        <v>109</v>
      </c>
      <c r="F302" s="51">
        <v>154</v>
      </c>
      <c r="G302" s="51">
        <v>0</v>
      </c>
      <c r="H302" s="51">
        <v>0</v>
      </c>
      <c r="I302" s="51">
        <v>304</v>
      </c>
      <c r="J302" s="83">
        <v>6.293266205160479E-2</v>
      </c>
      <c r="K302" s="54" t="s">
        <v>783</v>
      </c>
      <c r="L302" s="83">
        <v>0</v>
      </c>
      <c r="M302" s="83">
        <v>2.0572002007024586</v>
      </c>
      <c r="N302" s="83">
        <v>6.3742690058479532</v>
      </c>
      <c r="O302" s="83">
        <v>0</v>
      </c>
      <c r="P302" s="83">
        <v>6.293266205160479E-2</v>
      </c>
      <c r="BQ302" s="52"/>
      <c r="BR302" s="53"/>
      <c r="BS302" s="53"/>
      <c r="BT302" s="53"/>
    </row>
    <row r="303" spans="2:72">
      <c r="B303" s="54" t="s">
        <v>784</v>
      </c>
      <c r="C303" s="84">
        <v>0</v>
      </c>
      <c r="D303" s="51">
        <v>45</v>
      </c>
      <c r="E303" s="51">
        <v>121</v>
      </c>
      <c r="F303" s="51">
        <v>138</v>
      </c>
      <c r="G303" s="51">
        <v>0</v>
      </c>
      <c r="H303" s="51">
        <v>0</v>
      </c>
      <c r="I303" s="51">
        <v>304</v>
      </c>
      <c r="J303" s="83">
        <v>6.293266205160479E-2</v>
      </c>
      <c r="K303" s="54" t="s">
        <v>784</v>
      </c>
      <c r="L303" s="83">
        <v>0</v>
      </c>
      <c r="M303" s="83">
        <v>2.2579026593075766</v>
      </c>
      <c r="N303" s="83">
        <v>7.076023391812865</v>
      </c>
      <c r="O303" s="83">
        <v>0</v>
      </c>
      <c r="P303" s="83">
        <v>6.293266205160479E-2</v>
      </c>
      <c r="BQ303" s="52"/>
      <c r="BR303" s="53"/>
      <c r="BS303" s="53"/>
      <c r="BT303" s="53"/>
    </row>
    <row r="304" spans="2:72">
      <c r="B304" s="54" t="s">
        <v>785</v>
      </c>
      <c r="C304" s="84">
        <v>0</v>
      </c>
      <c r="D304" s="51">
        <v>60</v>
      </c>
      <c r="E304" s="51">
        <v>111</v>
      </c>
      <c r="F304" s="51">
        <v>156</v>
      </c>
      <c r="G304" s="51">
        <v>0</v>
      </c>
      <c r="H304" s="51">
        <v>0</v>
      </c>
      <c r="I304" s="51">
        <v>327</v>
      </c>
      <c r="J304" s="83">
        <v>2.0977554017201593E-2</v>
      </c>
      <c r="K304" s="54" t="s">
        <v>785</v>
      </c>
      <c r="L304" s="83">
        <v>0</v>
      </c>
      <c r="M304" s="83">
        <v>3.0105368790767688</v>
      </c>
      <c r="N304" s="83">
        <v>6.4912280701754383</v>
      </c>
      <c r="O304" s="83">
        <v>9.3984962406015032E-2</v>
      </c>
      <c r="P304" s="83">
        <v>2.0977554017201593E-2</v>
      </c>
      <c r="BQ304" s="52"/>
      <c r="BR304" s="53"/>
      <c r="BS304" s="53"/>
      <c r="BT304" s="53"/>
    </row>
    <row r="305" spans="2:72">
      <c r="B305" s="54" t="s">
        <v>786</v>
      </c>
      <c r="C305" s="84">
        <v>0</v>
      </c>
      <c r="D305" s="51">
        <v>59</v>
      </c>
      <c r="E305" s="51">
        <v>134</v>
      </c>
      <c r="F305" s="51">
        <v>165</v>
      </c>
      <c r="G305" s="51">
        <v>0</v>
      </c>
      <c r="H305" s="51">
        <v>0</v>
      </c>
      <c r="I305" s="51">
        <v>358</v>
      </c>
      <c r="J305" s="83">
        <v>2.0977554017201593E-2</v>
      </c>
      <c r="K305" s="54" t="s">
        <v>786</v>
      </c>
      <c r="L305" s="83">
        <v>0</v>
      </c>
      <c r="M305" s="83">
        <v>2.9603612644254889</v>
      </c>
      <c r="N305" s="83">
        <v>7.8362573099415203</v>
      </c>
      <c r="O305" s="83">
        <v>0</v>
      </c>
      <c r="P305" s="83">
        <v>2.0977554017201593E-2</v>
      </c>
      <c r="BQ305" s="52"/>
      <c r="BR305" s="53"/>
      <c r="BS305" s="53"/>
      <c r="BT305" s="53"/>
    </row>
    <row r="306" spans="2:72">
      <c r="B306" s="54" t="s">
        <v>787</v>
      </c>
      <c r="C306" s="84">
        <v>0</v>
      </c>
      <c r="D306" s="51">
        <v>64</v>
      </c>
      <c r="E306" s="51">
        <v>146</v>
      </c>
      <c r="F306" s="51">
        <v>166</v>
      </c>
      <c r="G306" s="51">
        <v>0</v>
      </c>
      <c r="H306" s="51">
        <v>0</v>
      </c>
      <c r="I306" s="51">
        <v>376</v>
      </c>
      <c r="J306" s="83">
        <v>0</v>
      </c>
      <c r="K306" s="54" t="str">
        <f t="shared" ref="K306:K369" si="30">B306</f>
        <v>week 51/10</v>
      </c>
      <c r="L306" s="83">
        <v>0</v>
      </c>
      <c r="M306" s="83">
        <v>3.2112393376818864</v>
      </c>
      <c r="N306" s="83">
        <v>8.5380116959064338</v>
      </c>
      <c r="O306" s="83">
        <v>0</v>
      </c>
      <c r="P306" s="83">
        <v>0</v>
      </c>
      <c r="BQ306" s="52"/>
      <c r="BR306" s="53"/>
      <c r="BS306" s="53"/>
      <c r="BT306" s="53"/>
    </row>
    <row r="307" spans="2:72">
      <c r="B307" s="54" t="s">
        <v>788</v>
      </c>
      <c r="C307" s="84">
        <v>0</v>
      </c>
      <c r="D307" s="51">
        <v>82</v>
      </c>
      <c r="E307" s="51">
        <v>123</v>
      </c>
      <c r="F307" s="51">
        <v>170</v>
      </c>
      <c r="G307" s="51">
        <v>0</v>
      </c>
      <c r="H307" s="51">
        <v>0</v>
      </c>
      <c r="I307" s="51">
        <v>375</v>
      </c>
      <c r="J307" s="83">
        <v>2.0977554017201593E-2</v>
      </c>
      <c r="K307" s="54" t="str">
        <f t="shared" si="30"/>
        <v>week 52/10</v>
      </c>
      <c r="L307" s="83">
        <v>0</v>
      </c>
      <c r="M307" s="83">
        <v>4.1144004014049171</v>
      </c>
      <c r="N307" s="83">
        <v>7.192982456140351</v>
      </c>
      <c r="O307" s="83">
        <v>9.3984962406015032E-2</v>
      </c>
      <c r="P307" s="83">
        <v>2.0977554017201593E-2</v>
      </c>
      <c r="BQ307" s="52"/>
      <c r="BR307" s="53"/>
      <c r="BS307" s="53"/>
      <c r="BT307" s="53"/>
    </row>
    <row r="308" spans="2:72">
      <c r="B308" s="54" t="s">
        <v>789</v>
      </c>
      <c r="C308" s="84">
        <v>0</v>
      </c>
      <c r="D308" s="51">
        <v>61</v>
      </c>
      <c r="E308" s="51">
        <v>108</v>
      </c>
      <c r="F308" s="51">
        <v>200</v>
      </c>
      <c r="G308" s="51">
        <v>0</v>
      </c>
      <c r="H308" s="51">
        <v>0</v>
      </c>
      <c r="I308" s="51">
        <v>369</v>
      </c>
      <c r="J308" s="83">
        <v>7.20703125</v>
      </c>
      <c r="K308" s="54" t="str">
        <f t="shared" si="30"/>
        <v>week 01/11</v>
      </c>
      <c r="L308" s="83">
        <v>0</v>
      </c>
      <c r="M308" s="83">
        <v>2.8571428571428572</v>
      </c>
      <c r="N308" s="83">
        <v>5.9569773855488135</v>
      </c>
      <c r="O308" s="83">
        <v>17.064846416382252</v>
      </c>
      <c r="P308" s="83">
        <v>7.20703125</v>
      </c>
      <c r="BQ308" s="52"/>
      <c r="BR308" s="53"/>
      <c r="BS308" s="53"/>
      <c r="BT308" s="53"/>
    </row>
    <row r="309" spans="2:72">
      <c r="B309" s="54" t="s">
        <v>790</v>
      </c>
      <c r="C309" s="84">
        <v>0</v>
      </c>
      <c r="D309" s="51">
        <v>61</v>
      </c>
      <c r="E309" s="51">
        <v>106</v>
      </c>
      <c r="F309" s="51">
        <v>192</v>
      </c>
      <c r="G309" s="51">
        <v>0</v>
      </c>
      <c r="H309" s="51">
        <v>0</v>
      </c>
      <c r="I309" s="51">
        <v>359</v>
      </c>
      <c r="J309" s="83">
        <v>7.01171875</v>
      </c>
      <c r="K309" s="54" t="str">
        <f t="shared" si="30"/>
        <v>week 02/11</v>
      </c>
      <c r="L309" s="83">
        <v>0</v>
      </c>
      <c r="M309" s="83">
        <v>2.8571428571428572</v>
      </c>
      <c r="N309" s="83">
        <v>5.8466629895201319</v>
      </c>
      <c r="O309" s="83">
        <v>16.382252559726961</v>
      </c>
      <c r="P309" s="83">
        <v>7.01171875</v>
      </c>
      <c r="BQ309" s="52"/>
      <c r="BR309" s="53"/>
      <c r="BS309" s="53"/>
      <c r="BT309" s="53"/>
    </row>
    <row r="310" spans="2:72">
      <c r="B310" s="54" t="s">
        <v>791</v>
      </c>
      <c r="C310" s="84">
        <v>0</v>
      </c>
      <c r="D310" s="51">
        <v>68</v>
      </c>
      <c r="E310" s="51">
        <v>109</v>
      </c>
      <c r="F310" s="51">
        <v>174</v>
      </c>
      <c r="G310" s="51">
        <v>0</v>
      </c>
      <c r="H310" s="51">
        <v>0</v>
      </c>
      <c r="I310" s="51">
        <v>351</v>
      </c>
      <c r="J310" s="83">
        <v>6.85546875</v>
      </c>
      <c r="K310" s="54" t="str">
        <f t="shared" si="30"/>
        <v>week 03/11</v>
      </c>
      <c r="L310" s="83">
        <v>0</v>
      </c>
      <c r="M310" s="83">
        <v>3.185011709601874</v>
      </c>
      <c r="N310" s="83">
        <v>6.0121345835631548</v>
      </c>
      <c r="O310" s="83">
        <v>14.846416382252558</v>
      </c>
      <c r="P310" s="83">
        <v>6.85546875</v>
      </c>
      <c r="BQ310" s="52"/>
      <c r="BR310" s="53"/>
      <c r="BS310" s="53"/>
      <c r="BT310" s="53"/>
    </row>
    <row r="311" spans="2:72">
      <c r="B311" s="54" t="s">
        <v>792</v>
      </c>
      <c r="C311" s="84">
        <v>0</v>
      </c>
      <c r="D311" s="51">
        <v>76</v>
      </c>
      <c r="E311" s="51">
        <v>117</v>
      </c>
      <c r="F311" s="51">
        <v>167</v>
      </c>
      <c r="G311" s="51">
        <v>0</v>
      </c>
      <c r="H311" s="51">
        <v>0</v>
      </c>
      <c r="I311" s="51">
        <v>360</v>
      </c>
      <c r="J311" s="83">
        <v>7.03125</v>
      </c>
      <c r="K311" s="54" t="str">
        <f t="shared" si="30"/>
        <v>week 04/11</v>
      </c>
      <c r="L311" s="83">
        <v>0</v>
      </c>
      <c r="M311" s="83">
        <v>3.5597189695550355</v>
      </c>
      <c r="N311" s="83">
        <v>6.4533921676778823</v>
      </c>
      <c r="O311" s="83">
        <v>14.249146757679181</v>
      </c>
      <c r="P311" s="83">
        <v>7.03125</v>
      </c>
      <c r="BQ311" s="52"/>
      <c r="BR311" s="53"/>
      <c r="BS311" s="53"/>
      <c r="BT311" s="53"/>
    </row>
    <row r="312" spans="2:72">
      <c r="B312" s="54" t="s">
        <v>793</v>
      </c>
      <c r="C312" s="84">
        <v>0</v>
      </c>
      <c r="D312" s="51">
        <v>74</v>
      </c>
      <c r="E312" s="51">
        <v>111</v>
      </c>
      <c r="F312" s="51">
        <v>172</v>
      </c>
      <c r="G312" s="51">
        <v>0</v>
      </c>
      <c r="H312" s="51">
        <v>0</v>
      </c>
      <c r="I312" s="51">
        <v>357</v>
      </c>
      <c r="J312" s="83">
        <v>6.9726562500000009</v>
      </c>
      <c r="K312" s="54" t="str">
        <f t="shared" si="30"/>
        <v>week 05/11</v>
      </c>
      <c r="L312" s="83">
        <v>0</v>
      </c>
      <c r="M312" s="83">
        <v>3.4660421545667446</v>
      </c>
      <c r="N312" s="83">
        <v>6.1224489795918364</v>
      </c>
      <c r="O312" s="83">
        <v>14.675767918088736</v>
      </c>
      <c r="P312" s="83">
        <v>6.9726562500000009</v>
      </c>
      <c r="BQ312" s="52"/>
      <c r="BR312" s="53"/>
      <c r="BS312" s="53"/>
      <c r="BT312" s="53"/>
    </row>
    <row r="313" spans="2:72">
      <c r="B313" s="54" t="s">
        <v>794</v>
      </c>
      <c r="C313" s="84">
        <v>0</v>
      </c>
      <c r="D313" s="51">
        <v>53</v>
      </c>
      <c r="E313" s="51">
        <v>85</v>
      </c>
      <c r="F313" s="51">
        <v>152</v>
      </c>
      <c r="G313" s="51">
        <v>0</v>
      </c>
      <c r="H313" s="51">
        <v>0</v>
      </c>
      <c r="I313" s="51">
        <v>290</v>
      </c>
      <c r="J313" s="83">
        <v>5.6640625</v>
      </c>
      <c r="K313" s="54" t="str">
        <f t="shared" si="30"/>
        <v>week 06/11</v>
      </c>
      <c r="L313" s="83">
        <v>0</v>
      </c>
      <c r="M313" s="83">
        <v>2.4824355971896956</v>
      </c>
      <c r="N313" s="83">
        <v>4.6883618312189741</v>
      </c>
      <c r="O313" s="83">
        <v>12.969283276450511</v>
      </c>
      <c r="P313" s="83">
        <v>5.6640625</v>
      </c>
      <c r="BQ313" s="52"/>
      <c r="BR313" s="53"/>
      <c r="BS313" s="53"/>
      <c r="BT313" s="53"/>
    </row>
    <row r="314" spans="2:72">
      <c r="B314" s="54" t="s">
        <v>795</v>
      </c>
      <c r="C314" s="84">
        <v>0</v>
      </c>
      <c r="D314" s="51">
        <v>51</v>
      </c>
      <c r="E314" s="51">
        <v>74</v>
      </c>
      <c r="F314" s="51">
        <v>133</v>
      </c>
      <c r="G314" s="51">
        <v>0</v>
      </c>
      <c r="H314" s="51">
        <v>0</v>
      </c>
      <c r="I314" s="51">
        <v>258</v>
      </c>
      <c r="J314" s="83">
        <v>5.0390625</v>
      </c>
      <c r="K314" s="54" t="str">
        <f t="shared" si="30"/>
        <v>week 07/11</v>
      </c>
      <c r="L314" s="83">
        <v>0</v>
      </c>
      <c r="M314" s="83">
        <v>2.3887587822014051</v>
      </c>
      <c r="N314" s="83">
        <v>4.0816326530612246</v>
      </c>
      <c r="O314" s="83">
        <v>11.348122866894197</v>
      </c>
      <c r="P314" s="83">
        <v>5.0390625</v>
      </c>
      <c r="BQ314" s="52"/>
      <c r="BR314" s="53"/>
      <c r="BS314" s="53"/>
      <c r="BT314" s="53"/>
    </row>
    <row r="315" spans="2:72">
      <c r="B315" s="54" t="s">
        <v>796</v>
      </c>
      <c r="C315" s="84">
        <v>0</v>
      </c>
      <c r="D315" s="51">
        <v>58</v>
      </c>
      <c r="E315" s="51">
        <v>70</v>
      </c>
      <c r="F315" s="51">
        <v>132</v>
      </c>
      <c r="G315" s="51">
        <v>0</v>
      </c>
      <c r="H315" s="51">
        <v>0</v>
      </c>
      <c r="I315" s="51">
        <v>260</v>
      </c>
      <c r="J315" s="83">
        <v>5.078125</v>
      </c>
      <c r="K315" s="54" t="str">
        <f t="shared" si="30"/>
        <v>week 08/11</v>
      </c>
      <c r="L315" s="83">
        <v>0</v>
      </c>
      <c r="M315" s="83">
        <v>2.7166276346604219</v>
      </c>
      <c r="N315" s="83">
        <v>3.8610038610038608</v>
      </c>
      <c r="O315" s="83">
        <v>11.262798634812286</v>
      </c>
      <c r="P315" s="83">
        <v>5.078125</v>
      </c>
      <c r="BQ315" s="52"/>
      <c r="BR315" s="53"/>
      <c r="BS315" s="53"/>
      <c r="BT315" s="53"/>
    </row>
    <row r="316" spans="2:72">
      <c r="B316" s="54" t="s">
        <v>797</v>
      </c>
      <c r="C316" s="84">
        <v>0</v>
      </c>
      <c r="D316" s="51">
        <v>64</v>
      </c>
      <c r="E316" s="51">
        <v>82</v>
      </c>
      <c r="F316" s="51">
        <v>142</v>
      </c>
      <c r="G316" s="51">
        <v>0</v>
      </c>
      <c r="H316" s="51">
        <v>0</v>
      </c>
      <c r="I316" s="51">
        <v>288</v>
      </c>
      <c r="J316" s="83">
        <v>5.625</v>
      </c>
      <c r="K316" s="54" t="str">
        <f t="shared" si="30"/>
        <v>week 09/11</v>
      </c>
      <c r="L316" s="83">
        <v>0</v>
      </c>
      <c r="M316" s="83">
        <v>2.9976580796252925</v>
      </c>
      <c r="N316" s="83">
        <v>4.5228902371759512</v>
      </c>
      <c r="O316" s="83">
        <v>12.1160409556314</v>
      </c>
      <c r="P316" s="83">
        <v>5.625</v>
      </c>
      <c r="BQ316" s="52"/>
      <c r="BR316" s="53"/>
      <c r="BS316" s="53"/>
      <c r="BT316" s="53"/>
    </row>
    <row r="317" spans="2:72">
      <c r="B317" s="54" t="s">
        <v>798</v>
      </c>
      <c r="C317" s="84">
        <v>0</v>
      </c>
      <c r="D317" s="51">
        <v>39</v>
      </c>
      <c r="E317" s="51">
        <v>79</v>
      </c>
      <c r="F317" s="51">
        <v>113</v>
      </c>
      <c r="G317" s="51">
        <v>0</v>
      </c>
      <c r="H317" s="51">
        <v>0</v>
      </c>
      <c r="I317" s="51">
        <v>231</v>
      </c>
      <c r="J317" s="83">
        <v>4.51171875</v>
      </c>
      <c r="K317" s="54" t="str">
        <f t="shared" si="30"/>
        <v>week 10/11</v>
      </c>
      <c r="L317" s="83">
        <v>0</v>
      </c>
      <c r="M317" s="83">
        <v>1.8266978922716628</v>
      </c>
      <c r="N317" s="83">
        <v>4.3574186431329283</v>
      </c>
      <c r="O317" s="83">
        <v>9.6416382252559725</v>
      </c>
      <c r="P317" s="83">
        <v>4.51171875</v>
      </c>
      <c r="BQ317" s="52"/>
      <c r="BR317" s="53"/>
      <c r="BS317" s="53"/>
      <c r="BT317" s="53"/>
    </row>
    <row r="318" spans="2:72">
      <c r="B318" s="54" t="s">
        <v>799</v>
      </c>
      <c r="C318" s="84">
        <v>0</v>
      </c>
      <c r="D318" s="51">
        <v>49</v>
      </c>
      <c r="E318" s="51">
        <v>68</v>
      </c>
      <c r="F318" s="51">
        <v>120</v>
      </c>
      <c r="G318" s="51">
        <v>0</v>
      </c>
      <c r="H318" s="51">
        <v>0</v>
      </c>
      <c r="I318" s="51">
        <v>237</v>
      </c>
      <c r="J318" s="83">
        <v>4.62890625</v>
      </c>
      <c r="K318" s="54" t="str">
        <f t="shared" si="30"/>
        <v>week 11/11</v>
      </c>
      <c r="L318" s="83">
        <v>0</v>
      </c>
      <c r="M318" s="83">
        <v>2.2950819672131146</v>
      </c>
      <c r="N318" s="83">
        <v>3.7506894649751792</v>
      </c>
      <c r="O318" s="83">
        <v>10.238907849829351</v>
      </c>
      <c r="P318" s="83">
        <v>4.62890625</v>
      </c>
      <c r="BQ318" s="52"/>
      <c r="BR318" s="53"/>
      <c r="BS318" s="53"/>
      <c r="BT318" s="53"/>
    </row>
    <row r="319" spans="2:72">
      <c r="B319" s="54" t="s">
        <v>800</v>
      </c>
      <c r="C319" s="84">
        <v>0</v>
      </c>
      <c r="D319" s="51">
        <v>64</v>
      </c>
      <c r="E319" s="51">
        <v>86</v>
      </c>
      <c r="F319" s="51">
        <v>124</v>
      </c>
      <c r="G319" s="51">
        <v>0</v>
      </c>
      <c r="H319" s="51">
        <v>0</v>
      </c>
      <c r="I319" s="51">
        <v>274</v>
      </c>
      <c r="J319" s="83">
        <v>5.3515625</v>
      </c>
      <c r="K319" s="54" t="str">
        <f t="shared" si="30"/>
        <v>week 12/11</v>
      </c>
      <c r="L319" s="83">
        <v>0</v>
      </c>
      <c r="M319" s="83">
        <v>2.9976580796252925</v>
      </c>
      <c r="N319" s="83">
        <v>4.7435190292333154</v>
      </c>
      <c r="O319" s="83">
        <v>10.580204778156997</v>
      </c>
      <c r="P319" s="83">
        <v>5.3515625</v>
      </c>
      <c r="BQ319" s="52"/>
      <c r="BR319" s="53"/>
      <c r="BS319" s="53"/>
      <c r="BT319" s="53"/>
    </row>
    <row r="320" spans="2:72">
      <c r="B320" s="54" t="s">
        <v>801</v>
      </c>
      <c r="C320" s="84">
        <v>0</v>
      </c>
      <c r="D320" s="51">
        <v>28</v>
      </c>
      <c r="E320" s="51">
        <v>62</v>
      </c>
      <c r="F320" s="51">
        <v>129</v>
      </c>
      <c r="G320" s="51">
        <v>0</v>
      </c>
      <c r="H320" s="51">
        <v>0</v>
      </c>
      <c r="I320" s="51">
        <v>219</v>
      </c>
      <c r="J320" s="83">
        <v>4.27734375</v>
      </c>
      <c r="K320" s="54" t="str">
        <f t="shared" si="30"/>
        <v>week 13/11</v>
      </c>
      <c r="L320" s="83">
        <v>0</v>
      </c>
      <c r="M320" s="83">
        <v>1.3114754098360655</v>
      </c>
      <c r="N320" s="83">
        <v>3.4197462768891338</v>
      </c>
      <c r="O320" s="83">
        <v>11.006825938566553</v>
      </c>
      <c r="P320" s="83">
        <v>4.27734375</v>
      </c>
      <c r="BQ320" s="52"/>
      <c r="BR320" s="53"/>
      <c r="BS320" s="53"/>
      <c r="BT320" s="53"/>
    </row>
    <row r="321" spans="2:72">
      <c r="B321" s="54" t="s">
        <v>802</v>
      </c>
      <c r="C321" s="84">
        <v>0</v>
      </c>
      <c r="D321" s="51">
        <v>45</v>
      </c>
      <c r="E321" s="51">
        <v>82</v>
      </c>
      <c r="F321" s="51">
        <v>154</v>
      </c>
      <c r="G321" s="51">
        <v>0</v>
      </c>
      <c r="H321" s="51">
        <v>0</v>
      </c>
      <c r="I321" s="51">
        <v>281</v>
      </c>
      <c r="J321" s="83">
        <v>5.48828125</v>
      </c>
      <c r="K321" s="54" t="str">
        <f t="shared" si="30"/>
        <v>week 14/11</v>
      </c>
      <c r="L321" s="83">
        <v>0</v>
      </c>
      <c r="M321" s="83">
        <v>2.1077283372365341</v>
      </c>
      <c r="N321" s="83">
        <v>4.5228902371759512</v>
      </c>
      <c r="O321" s="83">
        <v>13.139931740614335</v>
      </c>
      <c r="P321" s="83">
        <v>5.48828125</v>
      </c>
      <c r="BQ321" s="52"/>
      <c r="BR321" s="53"/>
      <c r="BS321" s="53"/>
      <c r="BT321" s="53"/>
    </row>
    <row r="322" spans="2:72">
      <c r="B322" s="54" t="s">
        <v>803</v>
      </c>
      <c r="C322" s="84">
        <v>0</v>
      </c>
      <c r="D322" s="51">
        <v>43</v>
      </c>
      <c r="E322" s="51">
        <v>68</v>
      </c>
      <c r="F322" s="51">
        <v>147</v>
      </c>
      <c r="G322" s="51">
        <v>0</v>
      </c>
      <c r="H322" s="51">
        <v>0</v>
      </c>
      <c r="I322" s="51">
        <v>258</v>
      </c>
      <c r="J322" s="83">
        <v>5.0390625</v>
      </c>
      <c r="K322" s="54" t="str">
        <f t="shared" si="30"/>
        <v>week 15/11</v>
      </c>
      <c r="L322" s="83">
        <v>0</v>
      </c>
      <c r="M322" s="83">
        <v>2.0140515222482436</v>
      </c>
      <c r="N322" s="83">
        <v>3.7506894649751792</v>
      </c>
      <c r="O322" s="83">
        <v>12.542662116040956</v>
      </c>
      <c r="P322" s="83">
        <v>5.0390625</v>
      </c>
      <c r="BQ322" s="52"/>
      <c r="BR322" s="53"/>
      <c r="BS322" s="53"/>
      <c r="BT322" s="53"/>
    </row>
    <row r="323" spans="2:72">
      <c r="B323" s="54" t="s">
        <v>804</v>
      </c>
      <c r="C323" s="84">
        <v>0</v>
      </c>
      <c r="D323" s="51">
        <v>43</v>
      </c>
      <c r="E323" s="51">
        <v>57</v>
      </c>
      <c r="F323" s="51">
        <v>121</v>
      </c>
      <c r="G323" s="51">
        <v>0</v>
      </c>
      <c r="H323" s="51">
        <v>0</v>
      </c>
      <c r="I323" s="51">
        <v>222</v>
      </c>
      <c r="J323" s="83">
        <v>4.3359375</v>
      </c>
      <c r="K323" s="54" t="str">
        <f t="shared" si="30"/>
        <v>week 16/11</v>
      </c>
      <c r="L323" s="83">
        <v>0</v>
      </c>
      <c r="M323" s="83">
        <v>2.0140515222482436</v>
      </c>
      <c r="N323" s="83">
        <v>3.1439602868174292</v>
      </c>
      <c r="O323" s="83">
        <v>10.324232081911262</v>
      </c>
      <c r="P323" s="83">
        <v>4.3359375</v>
      </c>
      <c r="BQ323" s="52"/>
      <c r="BR323" s="53"/>
      <c r="BS323" s="53"/>
      <c r="BT323" s="53"/>
    </row>
    <row r="324" spans="2:72">
      <c r="B324" s="54" t="s">
        <v>805</v>
      </c>
      <c r="C324" s="84">
        <v>0</v>
      </c>
      <c r="D324" s="51">
        <v>34</v>
      </c>
      <c r="E324" s="51">
        <v>53</v>
      </c>
      <c r="F324" s="51">
        <v>90</v>
      </c>
      <c r="G324" s="51">
        <v>0</v>
      </c>
      <c r="H324" s="51">
        <v>0</v>
      </c>
      <c r="I324" s="51">
        <v>177</v>
      </c>
      <c r="J324" s="83">
        <v>3.45703125</v>
      </c>
      <c r="K324" s="54" t="str">
        <f t="shared" si="30"/>
        <v>week 17/11</v>
      </c>
      <c r="L324" s="83">
        <v>0</v>
      </c>
      <c r="M324" s="83">
        <v>1.592505854800937</v>
      </c>
      <c r="N324" s="83">
        <v>2.9233314947600659</v>
      </c>
      <c r="O324" s="83">
        <v>7.6791808873720138</v>
      </c>
      <c r="P324" s="83">
        <v>3.45703125</v>
      </c>
      <c r="BQ324" s="52"/>
      <c r="BR324" s="53"/>
      <c r="BS324" s="53"/>
      <c r="BT324" s="53"/>
    </row>
    <row r="325" spans="2:72">
      <c r="B325" s="54" t="s">
        <v>806</v>
      </c>
      <c r="C325" s="84">
        <v>0</v>
      </c>
      <c r="D325" s="51">
        <v>37</v>
      </c>
      <c r="E325" s="51">
        <v>66</v>
      </c>
      <c r="F325" s="51">
        <v>127</v>
      </c>
      <c r="G325" s="51">
        <v>0</v>
      </c>
      <c r="H325" s="51">
        <v>0</v>
      </c>
      <c r="I325" s="51">
        <v>230</v>
      </c>
      <c r="J325" s="83">
        <v>4.4921875</v>
      </c>
      <c r="K325" s="54" t="str">
        <f t="shared" si="30"/>
        <v>week 18/11</v>
      </c>
      <c r="L325" s="83">
        <v>0</v>
      </c>
      <c r="M325" s="83">
        <v>1.7330210772833723</v>
      </c>
      <c r="N325" s="83">
        <v>3.6403750689464975</v>
      </c>
      <c r="O325" s="83">
        <v>10.836177474402731</v>
      </c>
      <c r="P325" s="83">
        <v>4.4921875</v>
      </c>
      <c r="BQ325" s="52"/>
      <c r="BR325" s="53"/>
      <c r="BS325" s="53"/>
      <c r="BT325" s="53"/>
    </row>
    <row r="326" spans="2:72">
      <c r="B326" s="54" t="s">
        <v>807</v>
      </c>
      <c r="C326" s="84">
        <v>0</v>
      </c>
      <c r="D326" s="51">
        <v>37</v>
      </c>
      <c r="E326" s="51">
        <v>65</v>
      </c>
      <c r="F326" s="51">
        <v>141</v>
      </c>
      <c r="G326" s="51">
        <v>0</v>
      </c>
      <c r="H326" s="51">
        <v>0</v>
      </c>
      <c r="I326" s="51">
        <v>242</v>
      </c>
      <c r="J326" s="83">
        <v>4.7265625</v>
      </c>
      <c r="K326" s="54" t="str">
        <f t="shared" si="30"/>
        <v>week 19/11</v>
      </c>
      <c r="L326" s="83">
        <v>0</v>
      </c>
      <c r="M326" s="83">
        <v>1.7330210772833723</v>
      </c>
      <c r="N326" s="83">
        <v>3.5852178709321567</v>
      </c>
      <c r="O326" s="83">
        <v>12.030716723549489</v>
      </c>
      <c r="P326" s="83">
        <v>4.7265625</v>
      </c>
      <c r="BQ326" s="52"/>
      <c r="BR326" s="53"/>
      <c r="BS326" s="53"/>
      <c r="BT326" s="53"/>
    </row>
    <row r="327" spans="2:72">
      <c r="B327" s="54" t="s">
        <v>808</v>
      </c>
      <c r="C327" s="84">
        <v>0</v>
      </c>
      <c r="D327" s="51">
        <v>41</v>
      </c>
      <c r="E327" s="51">
        <v>57</v>
      </c>
      <c r="F327" s="51">
        <v>147</v>
      </c>
      <c r="G327" s="51">
        <v>0</v>
      </c>
      <c r="H327" s="51">
        <v>0</v>
      </c>
      <c r="I327" s="51">
        <v>244</v>
      </c>
      <c r="J327" s="83">
        <v>4.7786458333333339</v>
      </c>
      <c r="K327" s="54" t="str">
        <f t="shared" si="30"/>
        <v>week 20/11</v>
      </c>
      <c r="L327" s="83">
        <v>0</v>
      </c>
      <c r="M327" s="83">
        <v>1.9203747072599531</v>
      </c>
      <c r="N327" s="83">
        <v>3.1439602868174292</v>
      </c>
      <c r="O327" s="83">
        <v>12.542662116040956</v>
      </c>
      <c r="P327" s="83">
        <v>4.7786458333333339</v>
      </c>
      <c r="BQ327" s="52"/>
      <c r="BR327" s="53"/>
      <c r="BS327" s="53"/>
      <c r="BT327" s="53"/>
    </row>
    <row r="328" spans="2:72">
      <c r="B328" s="54" t="s">
        <v>809</v>
      </c>
      <c r="C328" s="84">
        <v>0</v>
      </c>
      <c r="D328" s="51">
        <v>48</v>
      </c>
      <c r="E328" s="51">
        <v>76</v>
      </c>
      <c r="F328" s="51">
        <v>137</v>
      </c>
      <c r="G328" s="51">
        <v>0</v>
      </c>
      <c r="H328" s="51">
        <v>0</v>
      </c>
      <c r="I328" s="84">
        <v>263</v>
      </c>
      <c r="J328" s="83">
        <v>5.13671875</v>
      </c>
      <c r="K328" s="54" t="str">
        <f t="shared" si="30"/>
        <v>week 21/11</v>
      </c>
      <c r="L328" s="83">
        <v>0</v>
      </c>
      <c r="M328" s="83">
        <v>2.2482435597189694</v>
      </c>
      <c r="N328" s="83">
        <v>4.1919470490899062</v>
      </c>
      <c r="O328" s="83">
        <v>11.689419795221843</v>
      </c>
      <c r="P328" s="83">
        <v>5.13671875</v>
      </c>
      <c r="BQ328" s="52"/>
      <c r="BR328" s="53"/>
      <c r="BS328" s="53"/>
      <c r="BT328" s="53"/>
    </row>
    <row r="329" spans="2:72">
      <c r="B329" s="54" t="s">
        <v>810</v>
      </c>
      <c r="C329" s="84">
        <v>0</v>
      </c>
      <c r="D329" s="51">
        <v>44</v>
      </c>
      <c r="E329" s="51">
        <v>74</v>
      </c>
      <c r="F329" s="51">
        <v>135</v>
      </c>
      <c r="G329" s="51">
        <v>0</v>
      </c>
      <c r="H329" s="51">
        <v>0</v>
      </c>
      <c r="I329" s="84">
        <v>252</v>
      </c>
      <c r="J329" s="83">
        <v>4.8046875</v>
      </c>
      <c r="K329" s="54" t="str">
        <f t="shared" si="30"/>
        <v>week 22/11</v>
      </c>
      <c r="L329" s="83">
        <v>0</v>
      </c>
      <c r="M329" s="83">
        <v>1.9203747072599531</v>
      </c>
      <c r="N329" s="83">
        <v>3.8610038610038608</v>
      </c>
      <c r="O329" s="83">
        <v>11.604095563139932</v>
      </c>
      <c r="P329" s="83">
        <v>4.8046875</v>
      </c>
      <c r="BQ329" s="52"/>
      <c r="BR329" s="53"/>
      <c r="BS329" s="53"/>
      <c r="BT329" s="53"/>
    </row>
    <row r="330" spans="2:72">
      <c r="B330" s="54" t="s">
        <v>811</v>
      </c>
      <c r="C330" s="84">
        <v>0</v>
      </c>
      <c r="D330" s="51">
        <v>49</v>
      </c>
      <c r="E330" s="51">
        <v>80</v>
      </c>
      <c r="F330" s="51">
        <v>138</v>
      </c>
      <c r="G330" s="51">
        <v>0</v>
      </c>
      <c r="H330" s="51">
        <v>0</v>
      </c>
      <c r="I330" s="84">
        <v>265</v>
      </c>
      <c r="J330" s="83">
        <v>5.17578125</v>
      </c>
      <c r="K330" s="54" t="str">
        <f t="shared" si="30"/>
        <v>week 23/11</v>
      </c>
      <c r="L330" s="83">
        <v>0</v>
      </c>
      <c r="M330" s="83">
        <v>2.2950819672131146</v>
      </c>
      <c r="N330" s="83">
        <v>4.4125758411472695</v>
      </c>
      <c r="O330" s="83">
        <v>11.774744027303754</v>
      </c>
      <c r="P330" s="83">
        <v>5.17578125</v>
      </c>
      <c r="BQ330" s="52"/>
      <c r="BR330" s="53"/>
      <c r="BS330" s="53"/>
      <c r="BT330" s="53"/>
    </row>
    <row r="331" spans="2:72">
      <c r="B331" s="54" t="s">
        <v>812</v>
      </c>
      <c r="C331" s="84">
        <v>0</v>
      </c>
      <c r="D331" s="51">
        <v>47</v>
      </c>
      <c r="E331" s="51">
        <v>73</v>
      </c>
      <c r="F331" s="51">
        <v>135</v>
      </c>
      <c r="G331" s="51">
        <v>0</v>
      </c>
      <c r="H331" s="51">
        <v>0</v>
      </c>
      <c r="I331" s="84">
        <v>255</v>
      </c>
      <c r="J331" s="83">
        <v>4.98046875</v>
      </c>
      <c r="K331" s="54" t="str">
        <f t="shared" si="30"/>
        <v>week 24/11</v>
      </c>
      <c r="L331" s="83">
        <v>0</v>
      </c>
      <c r="M331" s="83">
        <v>2.2014051522248246</v>
      </c>
      <c r="N331" s="83">
        <v>4.0264754550468833</v>
      </c>
      <c r="O331" s="83">
        <v>11.518771331058021</v>
      </c>
      <c r="P331" s="83">
        <v>4.98046875</v>
      </c>
      <c r="BQ331" s="52"/>
      <c r="BR331" s="53"/>
      <c r="BS331" s="53"/>
      <c r="BT331" s="53"/>
    </row>
    <row r="332" spans="2:72">
      <c r="B332" s="54" t="s">
        <v>813</v>
      </c>
      <c r="C332" s="84">
        <v>0</v>
      </c>
      <c r="D332" s="51">
        <v>42</v>
      </c>
      <c r="E332" s="51">
        <v>80</v>
      </c>
      <c r="F332" s="51">
        <v>140</v>
      </c>
      <c r="G332" s="51">
        <v>0</v>
      </c>
      <c r="H332" s="51">
        <v>0</v>
      </c>
      <c r="I332" s="84">
        <v>262</v>
      </c>
      <c r="J332" s="83">
        <v>5.1171875</v>
      </c>
      <c r="K332" s="54" t="str">
        <f t="shared" si="30"/>
        <v>week 25/11</v>
      </c>
      <c r="L332" s="83">
        <v>0</v>
      </c>
      <c r="M332" s="83">
        <v>1.9672131147540985</v>
      </c>
      <c r="N332" s="83">
        <v>4.4125758411472695</v>
      </c>
      <c r="O332" s="83">
        <v>11.945392491467576</v>
      </c>
      <c r="P332" s="83">
        <v>5.1171875</v>
      </c>
      <c r="BQ332" s="52"/>
      <c r="BR332" s="53"/>
      <c r="BS332" s="53"/>
      <c r="BT332" s="53"/>
    </row>
    <row r="333" spans="2:72">
      <c r="B333" s="54" t="s">
        <v>814</v>
      </c>
      <c r="C333" s="84">
        <v>0</v>
      </c>
      <c r="D333" s="51">
        <v>55</v>
      </c>
      <c r="E333" s="51">
        <v>71</v>
      </c>
      <c r="F333" s="51">
        <v>136</v>
      </c>
      <c r="G333" s="51">
        <v>0</v>
      </c>
      <c r="H333" s="51">
        <v>0</v>
      </c>
      <c r="I333" s="84">
        <v>262</v>
      </c>
      <c r="J333" s="83">
        <v>0.64453125</v>
      </c>
      <c r="K333" s="54" t="str">
        <f t="shared" si="30"/>
        <v>week 26/11</v>
      </c>
      <c r="L333" s="83">
        <v>0</v>
      </c>
      <c r="M333" s="83">
        <v>2.5761124121779861</v>
      </c>
      <c r="N333" s="83">
        <v>3.9161610590182021</v>
      </c>
      <c r="O333" s="83">
        <v>1.1945392491467577</v>
      </c>
      <c r="P333" s="83">
        <v>0.64453125</v>
      </c>
      <c r="BQ333" s="52"/>
      <c r="BR333" s="53"/>
      <c r="BS333" s="53"/>
      <c r="BT333" s="53"/>
    </row>
    <row r="334" spans="2:72">
      <c r="B334" s="54" t="s">
        <v>815</v>
      </c>
      <c r="C334" s="84">
        <v>0</v>
      </c>
      <c r="D334" s="51">
        <v>50</v>
      </c>
      <c r="E334" s="51">
        <v>71</v>
      </c>
      <c r="F334" s="51">
        <v>125</v>
      </c>
      <c r="G334" s="51">
        <v>0</v>
      </c>
      <c r="H334" s="51">
        <v>0</v>
      </c>
      <c r="I334" s="84">
        <v>246</v>
      </c>
      <c r="J334" s="83">
        <v>0.33203125</v>
      </c>
      <c r="K334" s="54" t="str">
        <f t="shared" si="30"/>
        <v>week 27/11</v>
      </c>
      <c r="L334" s="83">
        <v>0</v>
      </c>
      <c r="M334" s="83">
        <v>2.3419203747072603</v>
      </c>
      <c r="N334" s="83">
        <v>3.9161610590182021</v>
      </c>
      <c r="O334" s="83">
        <v>1.0238907849829351</v>
      </c>
      <c r="P334" s="83">
        <v>0.33203125</v>
      </c>
      <c r="BQ334" s="52"/>
      <c r="BR334" s="53"/>
      <c r="BS334" s="53"/>
      <c r="BT334" s="53"/>
    </row>
    <row r="335" spans="2:72">
      <c r="B335" s="54" t="s">
        <v>816</v>
      </c>
      <c r="C335" s="84">
        <v>0</v>
      </c>
      <c r="D335" s="51">
        <v>60</v>
      </c>
      <c r="E335" s="51">
        <v>64</v>
      </c>
      <c r="F335" s="51">
        <v>139</v>
      </c>
      <c r="G335" s="51">
        <v>0</v>
      </c>
      <c r="H335" s="51">
        <v>0</v>
      </c>
      <c r="I335" s="84">
        <v>263</v>
      </c>
      <c r="J335" s="83">
        <v>0.2734375</v>
      </c>
      <c r="K335" s="54" t="str">
        <f t="shared" si="30"/>
        <v>week 28/11</v>
      </c>
      <c r="L335" s="83">
        <v>0</v>
      </c>
      <c r="M335" s="83">
        <v>2.810304449648712</v>
      </c>
      <c r="N335" s="83">
        <v>3.5300606729178159</v>
      </c>
      <c r="O335" s="83">
        <v>0.17064846416382254</v>
      </c>
      <c r="P335" s="83">
        <v>0.2734375</v>
      </c>
      <c r="BQ335" s="52"/>
      <c r="BR335" s="53"/>
      <c r="BS335" s="53"/>
      <c r="BT335" s="53"/>
    </row>
    <row r="336" spans="2:72">
      <c r="B336" s="54" t="s">
        <v>817</v>
      </c>
      <c r="C336" s="84">
        <v>0</v>
      </c>
      <c r="D336" s="51">
        <v>65</v>
      </c>
      <c r="E336" s="51">
        <v>92</v>
      </c>
      <c r="F336" s="51">
        <v>140</v>
      </c>
      <c r="G336" s="51">
        <v>0</v>
      </c>
      <c r="H336" s="51">
        <v>0</v>
      </c>
      <c r="I336" s="84">
        <v>297</v>
      </c>
      <c r="J336" s="83">
        <v>0.44921874999999994</v>
      </c>
      <c r="K336" s="54" t="str">
        <f t="shared" si="30"/>
        <v>week 29/11</v>
      </c>
      <c r="L336" s="83">
        <v>0</v>
      </c>
      <c r="M336" s="83">
        <v>3.0444964871194378</v>
      </c>
      <c r="N336" s="83">
        <v>5.0744622173193603</v>
      </c>
      <c r="O336" s="83">
        <v>0.93856655290102398</v>
      </c>
      <c r="P336" s="83">
        <v>0.44921874999999994</v>
      </c>
      <c r="BQ336" s="52"/>
      <c r="BR336" s="53"/>
      <c r="BS336" s="53"/>
      <c r="BT336" s="53"/>
    </row>
    <row r="337" spans="2:72">
      <c r="B337" s="54" t="s">
        <v>818</v>
      </c>
      <c r="C337" s="84">
        <v>0</v>
      </c>
      <c r="D337" s="51">
        <v>56</v>
      </c>
      <c r="E337" s="51">
        <v>104</v>
      </c>
      <c r="F337" s="51">
        <v>131</v>
      </c>
      <c r="G337" s="51">
        <v>0</v>
      </c>
      <c r="H337" s="51">
        <v>0</v>
      </c>
      <c r="I337" s="84">
        <v>291</v>
      </c>
      <c r="J337" s="83">
        <v>0.2734375</v>
      </c>
      <c r="K337" s="54" t="str">
        <f t="shared" si="30"/>
        <v>week 30/11</v>
      </c>
      <c r="L337" s="83">
        <v>0</v>
      </c>
      <c r="M337" s="83">
        <v>2.622950819672131</v>
      </c>
      <c r="N337" s="83">
        <v>5.7363485934914502</v>
      </c>
      <c r="O337" s="83">
        <v>0.42662116040955633</v>
      </c>
      <c r="P337" s="83">
        <v>0.2734375</v>
      </c>
      <c r="BQ337" s="52"/>
      <c r="BR337" s="53"/>
      <c r="BS337" s="53"/>
      <c r="BT337" s="53"/>
    </row>
    <row r="338" spans="2:72">
      <c r="B338" s="54" t="s">
        <v>819</v>
      </c>
      <c r="C338" s="84">
        <v>0</v>
      </c>
      <c r="D338" s="51">
        <v>69</v>
      </c>
      <c r="E338" s="51">
        <v>92</v>
      </c>
      <c r="F338" s="51">
        <v>114</v>
      </c>
      <c r="G338" s="51">
        <v>0</v>
      </c>
      <c r="H338" s="51">
        <v>0</v>
      </c>
      <c r="I338" s="84">
        <v>275</v>
      </c>
      <c r="J338" s="83">
        <v>0.33203125</v>
      </c>
      <c r="K338" s="54" t="str">
        <f t="shared" si="30"/>
        <v>week 31/11</v>
      </c>
      <c r="L338" s="83">
        <v>0</v>
      </c>
      <c r="M338" s="83">
        <v>3.2318501170960188</v>
      </c>
      <c r="N338" s="83">
        <v>5.0744622173193603</v>
      </c>
      <c r="O338" s="83">
        <v>8.5324232081911269E-2</v>
      </c>
      <c r="P338" s="83">
        <v>0.33203125</v>
      </c>
      <c r="BQ338" s="52"/>
      <c r="BR338" s="53"/>
      <c r="BS338" s="53"/>
      <c r="BT338" s="53"/>
    </row>
    <row r="339" spans="2:72">
      <c r="B339" s="54" t="s">
        <v>820</v>
      </c>
      <c r="C339" s="84">
        <v>0</v>
      </c>
      <c r="D339" s="51">
        <v>60</v>
      </c>
      <c r="E339" s="51">
        <v>82</v>
      </c>
      <c r="F339" s="51">
        <v>138</v>
      </c>
      <c r="G339" s="51">
        <v>0</v>
      </c>
      <c r="H339" s="51">
        <v>0</v>
      </c>
      <c r="I339" s="84">
        <v>280</v>
      </c>
      <c r="J339" s="83">
        <v>0.37109375</v>
      </c>
      <c r="K339" s="54" t="str">
        <f t="shared" si="30"/>
        <v>week 32/11</v>
      </c>
      <c r="L339" s="83">
        <v>0</v>
      </c>
      <c r="M339" s="83">
        <v>2.810304449648712</v>
      </c>
      <c r="N339" s="83">
        <v>4.5228902371759512</v>
      </c>
      <c r="O339" s="83">
        <v>0.42662116040955633</v>
      </c>
      <c r="P339" s="83">
        <v>0.37109375</v>
      </c>
      <c r="BQ339" s="52"/>
      <c r="BR339" s="53"/>
      <c r="BS339" s="53"/>
      <c r="BT339" s="53"/>
    </row>
    <row r="340" spans="2:72">
      <c r="B340" s="54" t="s">
        <v>821</v>
      </c>
      <c r="C340" s="84">
        <v>0</v>
      </c>
      <c r="D340" s="51">
        <v>55</v>
      </c>
      <c r="E340" s="51">
        <v>84</v>
      </c>
      <c r="F340" s="51">
        <v>141</v>
      </c>
      <c r="G340" s="51">
        <v>0</v>
      </c>
      <c r="H340" s="51">
        <v>0</v>
      </c>
      <c r="I340" s="84">
        <v>280</v>
      </c>
      <c r="J340" s="83">
        <v>0.3515625</v>
      </c>
      <c r="K340" s="54" t="str">
        <f t="shared" si="30"/>
        <v>week 33/11</v>
      </c>
      <c r="L340" s="83">
        <v>0</v>
      </c>
      <c r="M340" s="83">
        <v>2.5761124121779861</v>
      </c>
      <c r="N340" s="83">
        <v>4.6332046332046328</v>
      </c>
      <c r="O340" s="83">
        <v>0.17064846416382254</v>
      </c>
      <c r="P340" s="83">
        <v>0.3515625</v>
      </c>
      <c r="BQ340" s="52"/>
      <c r="BR340" s="53"/>
      <c r="BS340" s="53"/>
      <c r="BT340" s="53"/>
    </row>
    <row r="341" spans="2:72">
      <c r="B341" s="54" t="s">
        <v>822</v>
      </c>
      <c r="C341" s="84">
        <v>0</v>
      </c>
      <c r="D341" s="51">
        <v>57</v>
      </c>
      <c r="E341" s="51">
        <v>100</v>
      </c>
      <c r="F341" s="51">
        <v>137</v>
      </c>
      <c r="G341" s="51">
        <v>0</v>
      </c>
      <c r="H341" s="51">
        <v>0</v>
      </c>
      <c r="I341" s="84">
        <v>294</v>
      </c>
      <c r="J341" s="83">
        <v>0.42968750000000006</v>
      </c>
      <c r="K341" s="54" t="str">
        <f t="shared" si="30"/>
        <v>week 34/11</v>
      </c>
      <c r="L341" s="83">
        <v>0</v>
      </c>
      <c r="M341" s="83">
        <v>2.6697892271662762</v>
      </c>
      <c r="N341" s="83">
        <v>5.5157198014340869</v>
      </c>
      <c r="O341" s="83">
        <v>0.85324232081911267</v>
      </c>
      <c r="P341" s="83">
        <v>0.42968750000000006</v>
      </c>
      <c r="BQ341" s="52"/>
      <c r="BR341" s="53"/>
      <c r="BS341" s="53"/>
      <c r="BT341" s="53"/>
    </row>
    <row r="342" spans="2:72">
      <c r="B342" s="54" t="s">
        <v>823</v>
      </c>
      <c r="C342" s="84">
        <v>0</v>
      </c>
      <c r="D342" s="51">
        <v>61</v>
      </c>
      <c r="E342" s="51">
        <v>75</v>
      </c>
      <c r="F342" s="51">
        <v>134</v>
      </c>
      <c r="G342" s="51">
        <v>0</v>
      </c>
      <c r="H342" s="51">
        <v>0</v>
      </c>
      <c r="I342" s="84">
        <v>270</v>
      </c>
      <c r="J342" s="83">
        <v>0.25390625</v>
      </c>
      <c r="K342" s="54" t="str">
        <f t="shared" si="30"/>
        <v>week 35/11</v>
      </c>
      <c r="L342" s="83">
        <v>0</v>
      </c>
      <c r="M342" s="83">
        <v>2.8571428571428572</v>
      </c>
      <c r="N342" s="83">
        <v>4.136789851075565</v>
      </c>
      <c r="O342" s="83">
        <v>0.76791808873720135</v>
      </c>
      <c r="P342" s="83">
        <v>0.25390625</v>
      </c>
      <c r="BQ342" s="52"/>
      <c r="BR342" s="53"/>
      <c r="BS342" s="53"/>
      <c r="BT342" s="53"/>
    </row>
    <row r="343" spans="2:72">
      <c r="B343" s="54" t="s">
        <v>824</v>
      </c>
      <c r="C343" s="84">
        <v>0</v>
      </c>
      <c r="D343" s="51">
        <v>53</v>
      </c>
      <c r="E343" s="51">
        <v>88</v>
      </c>
      <c r="F343" s="51">
        <v>120</v>
      </c>
      <c r="G343" s="51">
        <v>0</v>
      </c>
      <c r="H343" s="51">
        <v>0</v>
      </c>
      <c r="I343" s="84">
        <v>261</v>
      </c>
      <c r="J343" s="83">
        <v>5.09765625</v>
      </c>
      <c r="K343" s="54" t="str">
        <f t="shared" si="30"/>
        <v>week 36/11</v>
      </c>
      <c r="L343" s="83">
        <v>0</v>
      </c>
      <c r="M343" s="83">
        <v>2.4824355971896956</v>
      </c>
      <c r="N343" s="83">
        <v>4.853833425261997</v>
      </c>
      <c r="O343" s="83">
        <v>10.238907849829351</v>
      </c>
      <c r="P343" s="83">
        <v>5.09765625</v>
      </c>
      <c r="BQ343" s="52"/>
      <c r="BR343" s="53"/>
      <c r="BS343" s="53"/>
      <c r="BT343" s="53"/>
    </row>
    <row r="344" spans="2:72">
      <c r="B344" s="54" t="s">
        <v>825</v>
      </c>
      <c r="C344" s="84">
        <v>0</v>
      </c>
      <c r="D344" s="51">
        <v>38</v>
      </c>
      <c r="E344" s="51">
        <v>70</v>
      </c>
      <c r="F344" s="51">
        <v>114</v>
      </c>
      <c r="G344" s="51">
        <v>0</v>
      </c>
      <c r="H344" s="51">
        <v>0</v>
      </c>
      <c r="I344" s="84">
        <v>222</v>
      </c>
      <c r="J344" s="83">
        <v>4.3359375</v>
      </c>
      <c r="K344" s="54" t="str">
        <f t="shared" si="30"/>
        <v>week 37/11</v>
      </c>
      <c r="L344" s="83">
        <v>0</v>
      </c>
      <c r="M344" s="83">
        <v>1.7798594847775178</v>
      </c>
      <c r="N344" s="83">
        <v>3.8610038610038608</v>
      </c>
      <c r="O344" s="83">
        <v>9.7269624573378834</v>
      </c>
      <c r="P344" s="83">
        <v>4.3359375</v>
      </c>
      <c r="BQ344" s="52"/>
      <c r="BR344" s="53"/>
      <c r="BS344" s="53"/>
      <c r="BT344" s="53"/>
    </row>
    <row r="345" spans="2:72">
      <c r="B345" s="54" t="s">
        <v>826</v>
      </c>
      <c r="C345" s="84">
        <v>0</v>
      </c>
      <c r="D345" s="51">
        <v>70</v>
      </c>
      <c r="E345" s="51">
        <v>90</v>
      </c>
      <c r="F345" s="51">
        <v>117</v>
      </c>
      <c r="G345" s="51">
        <v>0</v>
      </c>
      <c r="H345" s="51">
        <v>0</v>
      </c>
      <c r="I345" s="84">
        <v>277</v>
      </c>
      <c r="J345" s="83">
        <v>5.41015625</v>
      </c>
      <c r="K345" s="54" t="str">
        <f t="shared" si="30"/>
        <v>week 38/11</v>
      </c>
      <c r="L345" s="83">
        <v>0</v>
      </c>
      <c r="M345" s="83">
        <v>3.278688524590164</v>
      </c>
      <c r="N345" s="83">
        <v>4.9641478212906787</v>
      </c>
      <c r="O345" s="83">
        <v>9.9829351535836182</v>
      </c>
      <c r="P345" s="83">
        <v>5.41015625</v>
      </c>
      <c r="BQ345" s="52"/>
      <c r="BR345" s="53"/>
      <c r="BS345" s="53"/>
      <c r="BT345" s="53"/>
    </row>
    <row r="346" spans="2:72">
      <c r="B346" s="54" t="s">
        <v>827</v>
      </c>
      <c r="C346" s="84">
        <v>0</v>
      </c>
      <c r="D346" s="51">
        <v>41</v>
      </c>
      <c r="E346" s="51">
        <v>73</v>
      </c>
      <c r="F346" s="51">
        <v>120</v>
      </c>
      <c r="G346" s="51">
        <v>0</v>
      </c>
      <c r="H346" s="51">
        <v>0</v>
      </c>
      <c r="I346" s="84">
        <v>234</v>
      </c>
      <c r="J346" s="83">
        <v>4.5703125</v>
      </c>
      <c r="K346" s="54" t="str">
        <f t="shared" si="30"/>
        <v>week 39/11</v>
      </c>
      <c r="L346" s="83">
        <v>0</v>
      </c>
      <c r="M346" s="83">
        <v>1.9203747072599531</v>
      </c>
      <c r="N346" s="83">
        <v>4.0264754550468833</v>
      </c>
      <c r="O346" s="83">
        <v>10.238907849829351</v>
      </c>
      <c r="P346" s="83">
        <v>4.5703125</v>
      </c>
      <c r="BQ346" s="52"/>
      <c r="BR346" s="53"/>
      <c r="BS346" s="53"/>
      <c r="BT346" s="53"/>
    </row>
    <row r="347" spans="2:72">
      <c r="B347" s="54" t="s">
        <v>828</v>
      </c>
      <c r="C347" s="84">
        <v>0</v>
      </c>
      <c r="D347" s="51">
        <v>33</v>
      </c>
      <c r="E347" s="51">
        <v>77</v>
      </c>
      <c r="F347" s="51">
        <v>125</v>
      </c>
      <c r="G347" s="51">
        <v>0</v>
      </c>
      <c r="H347" s="51">
        <v>0</v>
      </c>
      <c r="I347" s="84">
        <v>235</v>
      </c>
      <c r="J347" s="83">
        <v>4.58984375</v>
      </c>
      <c r="K347" s="54" t="str">
        <f t="shared" si="30"/>
        <v>week 40/11</v>
      </c>
      <c r="L347" s="83">
        <v>0</v>
      </c>
      <c r="M347" s="83">
        <v>1.5456674473067917</v>
      </c>
      <c r="N347" s="83">
        <v>4.2471042471042466</v>
      </c>
      <c r="O347" s="83">
        <v>10.665529010238908</v>
      </c>
      <c r="P347" s="83">
        <v>4.58984375</v>
      </c>
      <c r="BQ347" s="52"/>
      <c r="BR347" s="53"/>
      <c r="BS347" s="53"/>
      <c r="BT347" s="53"/>
    </row>
    <row r="348" spans="2:72">
      <c r="B348" s="54" t="s">
        <v>829</v>
      </c>
      <c r="C348" s="84">
        <v>0</v>
      </c>
      <c r="D348" s="51">
        <v>54</v>
      </c>
      <c r="E348" s="51">
        <v>104</v>
      </c>
      <c r="F348" s="51">
        <v>158</v>
      </c>
      <c r="G348" s="51">
        <v>0</v>
      </c>
      <c r="H348" s="51">
        <v>0</v>
      </c>
      <c r="I348" s="84">
        <v>316</v>
      </c>
      <c r="J348" s="83">
        <v>6.171875</v>
      </c>
      <c r="K348" s="54" t="str">
        <f t="shared" si="30"/>
        <v>week 41/11</v>
      </c>
      <c r="L348" s="83">
        <v>0</v>
      </c>
      <c r="M348" s="83">
        <v>2.5292740046838409</v>
      </c>
      <c r="N348" s="83">
        <v>5.7363485934914502</v>
      </c>
      <c r="O348" s="83">
        <v>13.481228668941981</v>
      </c>
      <c r="P348" s="83">
        <v>6.171875</v>
      </c>
      <c r="BQ348" s="52"/>
      <c r="BR348" s="53"/>
      <c r="BS348" s="53"/>
      <c r="BT348" s="53"/>
    </row>
    <row r="349" spans="2:72">
      <c r="B349" s="54" t="s">
        <v>830</v>
      </c>
      <c r="C349" s="84">
        <v>0</v>
      </c>
      <c r="D349" s="51">
        <v>60</v>
      </c>
      <c r="E349" s="51">
        <v>97</v>
      </c>
      <c r="F349" s="51">
        <v>153</v>
      </c>
      <c r="G349" s="51">
        <v>0</v>
      </c>
      <c r="H349" s="51">
        <v>0</v>
      </c>
      <c r="I349" s="84">
        <v>310</v>
      </c>
      <c r="J349" s="83">
        <v>6.0546875</v>
      </c>
      <c r="K349" s="54" t="str">
        <f t="shared" si="30"/>
        <v>week 42/11</v>
      </c>
      <c r="L349" s="83">
        <v>0</v>
      </c>
      <c r="M349" s="83">
        <v>2.810304449648712</v>
      </c>
      <c r="N349" s="83">
        <v>5.3502482073910649</v>
      </c>
      <c r="O349" s="83">
        <v>13.054607508532424</v>
      </c>
      <c r="P349" s="83">
        <v>6.0546875</v>
      </c>
      <c r="BQ349" s="52"/>
      <c r="BR349" s="53"/>
      <c r="BS349" s="53"/>
      <c r="BT349" s="53"/>
    </row>
    <row r="350" spans="2:72">
      <c r="B350" s="54" t="s">
        <v>831</v>
      </c>
      <c r="C350" s="84">
        <v>0</v>
      </c>
      <c r="D350" s="51">
        <v>72</v>
      </c>
      <c r="E350" s="51">
        <v>103</v>
      </c>
      <c r="F350" s="51">
        <v>167</v>
      </c>
      <c r="G350" s="51">
        <v>0</v>
      </c>
      <c r="H350" s="51">
        <v>0</v>
      </c>
      <c r="I350" s="84">
        <v>342</v>
      </c>
      <c r="J350" s="83">
        <v>6.6796875000000009</v>
      </c>
      <c r="K350" s="54" t="str">
        <f t="shared" si="30"/>
        <v>week 43/11</v>
      </c>
      <c r="L350" s="83">
        <v>0</v>
      </c>
      <c r="M350" s="83">
        <v>3.3723653395784545</v>
      </c>
      <c r="N350" s="83">
        <v>5.6811913954771098</v>
      </c>
      <c r="O350" s="83">
        <v>14.249146757679181</v>
      </c>
      <c r="P350" s="83">
        <v>6.6796875000000009</v>
      </c>
      <c r="BQ350" s="52"/>
      <c r="BR350" s="53"/>
      <c r="BS350" s="53"/>
      <c r="BT350" s="53"/>
    </row>
    <row r="351" spans="2:72">
      <c r="B351" s="54" t="s">
        <v>832</v>
      </c>
      <c r="C351" s="84">
        <v>0</v>
      </c>
      <c r="D351" s="51">
        <v>59</v>
      </c>
      <c r="E351" s="51">
        <v>72</v>
      </c>
      <c r="F351" s="51">
        <v>153</v>
      </c>
      <c r="G351" s="51">
        <v>0</v>
      </c>
      <c r="H351" s="51">
        <v>0</v>
      </c>
      <c r="I351" s="84">
        <v>284</v>
      </c>
      <c r="J351" s="83">
        <v>5.546875</v>
      </c>
      <c r="K351" s="54" t="str">
        <f t="shared" si="30"/>
        <v>week 44/11</v>
      </c>
      <c r="L351" s="83">
        <v>0</v>
      </c>
      <c r="M351" s="83">
        <v>2.7634660421545667</v>
      </c>
      <c r="N351" s="83">
        <v>3.9713182570325425</v>
      </c>
      <c r="O351" s="83">
        <v>13.054607508532424</v>
      </c>
      <c r="P351" s="83">
        <v>5.546875</v>
      </c>
      <c r="BQ351" s="52"/>
      <c r="BR351" s="53"/>
      <c r="BS351" s="53"/>
      <c r="BT351" s="53"/>
    </row>
    <row r="352" spans="2:72">
      <c r="B352" s="54" t="s">
        <v>833</v>
      </c>
      <c r="C352" s="84">
        <v>0</v>
      </c>
      <c r="D352" s="51">
        <v>56</v>
      </c>
      <c r="E352" s="51">
        <v>98</v>
      </c>
      <c r="F352" s="51">
        <v>139</v>
      </c>
      <c r="G352" s="51">
        <v>0</v>
      </c>
      <c r="H352" s="51">
        <v>0</v>
      </c>
      <c r="I352" s="84">
        <v>293</v>
      </c>
      <c r="J352" s="83">
        <v>5.72265625</v>
      </c>
      <c r="K352" s="54" t="str">
        <f t="shared" si="30"/>
        <v>week 45/11</v>
      </c>
      <c r="L352" s="83">
        <v>0</v>
      </c>
      <c r="M352" s="83">
        <v>2.622950819672131</v>
      </c>
      <c r="N352" s="83">
        <v>5.4054054054054053</v>
      </c>
      <c r="O352" s="83">
        <v>11.860068259385665</v>
      </c>
      <c r="P352" s="83">
        <v>5.72265625</v>
      </c>
      <c r="BQ352" s="52"/>
      <c r="BR352" s="53"/>
      <c r="BS352" s="53"/>
      <c r="BT352" s="53"/>
    </row>
    <row r="353" spans="2:72">
      <c r="B353" s="54" t="s">
        <v>834</v>
      </c>
      <c r="C353" s="84">
        <v>0</v>
      </c>
      <c r="D353" s="51">
        <v>58</v>
      </c>
      <c r="E353" s="51">
        <v>100</v>
      </c>
      <c r="F353" s="51">
        <v>135</v>
      </c>
      <c r="G353" s="51">
        <v>0</v>
      </c>
      <c r="H353" s="51">
        <v>0</v>
      </c>
      <c r="I353" s="84">
        <v>293</v>
      </c>
      <c r="J353" s="83">
        <v>5.72265625</v>
      </c>
      <c r="K353" s="54" t="str">
        <f t="shared" si="30"/>
        <v>week 46/11</v>
      </c>
      <c r="L353" s="83">
        <v>0</v>
      </c>
      <c r="M353" s="83">
        <v>2.7166276346604219</v>
      </c>
      <c r="N353" s="83">
        <v>5.5157198014340869</v>
      </c>
      <c r="O353" s="83">
        <v>11.518771331058021</v>
      </c>
      <c r="P353" s="83">
        <v>5.72265625</v>
      </c>
      <c r="BQ353" s="52"/>
      <c r="BR353" s="53"/>
      <c r="BS353" s="53"/>
      <c r="BT353" s="53"/>
    </row>
    <row r="354" spans="2:72">
      <c r="B354" s="54" t="s">
        <v>835</v>
      </c>
      <c r="C354" s="84">
        <v>0</v>
      </c>
      <c r="D354" s="51">
        <v>83</v>
      </c>
      <c r="E354" s="51">
        <v>95</v>
      </c>
      <c r="F354" s="51">
        <v>143</v>
      </c>
      <c r="G354" s="51">
        <v>0</v>
      </c>
      <c r="H354" s="51">
        <v>0</v>
      </c>
      <c r="I354" s="84">
        <v>321</v>
      </c>
      <c r="J354" s="83">
        <v>6.26953125</v>
      </c>
      <c r="K354" s="54" t="str">
        <f t="shared" si="30"/>
        <v>week 47/11</v>
      </c>
      <c r="L354" s="83">
        <v>0</v>
      </c>
      <c r="M354" s="83">
        <v>3.8875878220140514</v>
      </c>
      <c r="N354" s="83">
        <v>5.2399338113623832</v>
      </c>
      <c r="O354" s="83">
        <v>12.201365187713311</v>
      </c>
      <c r="P354" s="83">
        <v>6.26953125</v>
      </c>
      <c r="BQ354" s="52"/>
      <c r="BR354" s="53"/>
      <c r="BS354" s="53"/>
      <c r="BT354" s="53"/>
    </row>
    <row r="355" spans="2:72">
      <c r="B355" s="54" t="s">
        <v>836</v>
      </c>
      <c r="C355" s="84">
        <v>0</v>
      </c>
      <c r="D355" s="51">
        <v>78</v>
      </c>
      <c r="E355" s="51">
        <v>116</v>
      </c>
      <c r="F355" s="51">
        <v>160</v>
      </c>
      <c r="G355" s="51">
        <v>0</v>
      </c>
      <c r="H355" s="51">
        <v>0</v>
      </c>
      <c r="I355" s="84">
        <v>354</v>
      </c>
      <c r="J355" s="83">
        <v>6.9140625</v>
      </c>
      <c r="K355" s="54" t="str">
        <f t="shared" si="30"/>
        <v>week 48/11</v>
      </c>
      <c r="L355" s="83">
        <v>0</v>
      </c>
      <c r="M355" s="83">
        <v>3.6533957845433256</v>
      </c>
      <c r="N355" s="83">
        <v>6.398234969663541</v>
      </c>
      <c r="O355" s="83">
        <v>13.651877133105803</v>
      </c>
      <c r="P355" s="83">
        <v>6.9140625</v>
      </c>
      <c r="BQ355" s="52"/>
      <c r="BR355" s="53"/>
      <c r="BS355" s="53"/>
      <c r="BT355" s="53"/>
    </row>
    <row r="356" spans="2:72">
      <c r="B356" s="54" t="s">
        <v>837</v>
      </c>
      <c r="C356" s="84">
        <v>0</v>
      </c>
      <c r="D356" s="51">
        <v>48</v>
      </c>
      <c r="E356" s="51">
        <v>116</v>
      </c>
      <c r="F356" s="51">
        <v>147</v>
      </c>
      <c r="G356" s="51">
        <v>0</v>
      </c>
      <c r="H356" s="51">
        <v>0</v>
      </c>
      <c r="I356" s="84">
        <v>311</v>
      </c>
      <c r="J356" s="83">
        <v>6.07421875</v>
      </c>
      <c r="K356" s="54" t="str">
        <f t="shared" si="30"/>
        <v>week 49/11</v>
      </c>
      <c r="L356" s="83">
        <v>0</v>
      </c>
      <c r="M356" s="83">
        <v>2.2482435597189694</v>
      </c>
      <c r="N356" s="83">
        <v>6.398234969663541</v>
      </c>
      <c r="O356" s="83">
        <v>12.542662116040956</v>
      </c>
      <c r="P356" s="83">
        <v>6.07421875</v>
      </c>
      <c r="BQ356" s="52"/>
      <c r="BR356" s="53"/>
      <c r="BS356" s="53"/>
      <c r="BT356" s="53"/>
    </row>
    <row r="357" spans="2:72">
      <c r="B357" s="54" t="s">
        <v>838</v>
      </c>
      <c r="C357" s="84">
        <v>0</v>
      </c>
      <c r="D357" s="51">
        <v>48</v>
      </c>
      <c r="E357" s="51">
        <v>104</v>
      </c>
      <c r="F357" s="51">
        <v>188</v>
      </c>
      <c r="G357" s="51">
        <v>0</v>
      </c>
      <c r="H357" s="51">
        <v>0</v>
      </c>
      <c r="I357" s="84">
        <v>340</v>
      </c>
      <c r="J357" s="83">
        <v>6.640625</v>
      </c>
      <c r="K357" s="54" t="str">
        <f t="shared" si="30"/>
        <v>week 50/11</v>
      </c>
      <c r="L357" s="83">
        <v>0</v>
      </c>
      <c r="M357" s="83">
        <v>2.2482435597189694</v>
      </c>
      <c r="N357" s="83">
        <v>5.7363485934914502</v>
      </c>
      <c r="O357" s="83">
        <v>16.040955631399317</v>
      </c>
      <c r="P357" s="83">
        <v>6.640625</v>
      </c>
      <c r="BQ357" s="52"/>
      <c r="BR357" s="53"/>
      <c r="BS357" s="53"/>
      <c r="BT357" s="53"/>
    </row>
    <row r="358" spans="2:72">
      <c r="B358" s="54" t="s">
        <v>839</v>
      </c>
      <c r="C358" s="84">
        <v>0</v>
      </c>
      <c r="D358" s="51">
        <v>45</v>
      </c>
      <c r="E358" s="51">
        <v>98</v>
      </c>
      <c r="F358" s="51">
        <v>188</v>
      </c>
      <c r="G358" s="51">
        <v>0</v>
      </c>
      <c r="H358" s="51">
        <v>0</v>
      </c>
      <c r="I358" s="84">
        <v>331</v>
      </c>
      <c r="J358" s="83">
        <v>6.46484375</v>
      </c>
      <c r="K358" s="54" t="str">
        <f t="shared" si="30"/>
        <v>week 51/11</v>
      </c>
      <c r="L358" s="83">
        <v>0</v>
      </c>
      <c r="M358" s="83">
        <v>2.1077283372365341</v>
      </c>
      <c r="N358" s="83">
        <v>5.4054054054054053</v>
      </c>
      <c r="O358" s="83">
        <v>16.040955631399317</v>
      </c>
      <c r="P358" s="83">
        <v>6.46484375</v>
      </c>
      <c r="BQ358" s="52"/>
      <c r="BR358" s="53"/>
      <c r="BS358" s="53"/>
      <c r="BT358" s="53"/>
    </row>
    <row r="359" spans="2:72">
      <c r="B359" s="54" t="s">
        <v>840</v>
      </c>
      <c r="C359" s="84">
        <v>0</v>
      </c>
      <c r="D359" s="51">
        <v>41</v>
      </c>
      <c r="E359" s="51">
        <v>105</v>
      </c>
      <c r="F359" s="51">
        <v>178</v>
      </c>
      <c r="G359" s="51">
        <v>0</v>
      </c>
      <c r="H359" s="51">
        <v>0</v>
      </c>
      <c r="I359" s="84">
        <v>324</v>
      </c>
      <c r="J359" s="83">
        <v>6.328125</v>
      </c>
      <c r="K359" s="54" t="str">
        <f t="shared" si="30"/>
        <v>week 52/11</v>
      </c>
      <c r="L359" s="83">
        <v>0</v>
      </c>
      <c r="M359" s="83">
        <v>1.9203747072599531</v>
      </c>
      <c r="N359" s="83">
        <v>5.7915057915057915</v>
      </c>
      <c r="O359" s="83">
        <v>15.187713310580206</v>
      </c>
      <c r="P359" s="83">
        <v>6.328125</v>
      </c>
      <c r="BQ359" s="52"/>
      <c r="BR359" s="53"/>
      <c r="BS359" s="53"/>
      <c r="BT359" s="53"/>
    </row>
    <row r="360" spans="2:72">
      <c r="B360" s="54" t="s">
        <v>841</v>
      </c>
      <c r="C360" s="84">
        <v>0</v>
      </c>
      <c r="D360" s="51">
        <v>53</v>
      </c>
      <c r="E360" s="51">
        <v>103</v>
      </c>
      <c r="F360" s="51">
        <v>190</v>
      </c>
      <c r="G360" s="51">
        <v>0</v>
      </c>
      <c r="H360" s="51">
        <v>0</v>
      </c>
      <c r="I360" s="84">
        <v>346</v>
      </c>
      <c r="J360" s="83">
        <v>6.7578125</v>
      </c>
      <c r="K360" s="54" t="str">
        <f t="shared" si="30"/>
        <v>week 01/12</v>
      </c>
      <c r="L360" s="83">
        <v>0</v>
      </c>
      <c r="M360" s="83">
        <v>2.4824355971896956</v>
      </c>
      <c r="N360" s="83">
        <v>5.6811913954771098</v>
      </c>
      <c r="O360" s="83">
        <v>16.211604095563139</v>
      </c>
      <c r="P360" s="83">
        <v>6.7578125</v>
      </c>
      <c r="BQ360" s="52"/>
      <c r="BR360" s="53"/>
      <c r="BS360" s="53"/>
      <c r="BT360" s="53"/>
    </row>
    <row r="361" spans="2:72">
      <c r="B361" s="54" t="s">
        <v>842</v>
      </c>
      <c r="C361" s="84">
        <v>0</v>
      </c>
      <c r="D361" s="51">
        <v>41</v>
      </c>
      <c r="E361" s="51">
        <v>93</v>
      </c>
      <c r="F361" s="51">
        <v>182</v>
      </c>
      <c r="G361" s="51">
        <v>0</v>
      </c>
      <c r="H361" s="51">
        <v>0</v>
      </c>
      <c r="I361" s="84">
        <v>316</v>
      </c>
      <c r="J361" s="83">
        <v>6.171875</v>
      </c>
      <c r="K361" s="54" t="str">
        <f t="shared" si="30"/>
        <v>week 02/12</v>
      </c>
      <c r="L361" s="83">
        <v>0</v>
      </c>
      <c r="M361" s="83">
        <v>1.9203747072599531</v>
      </c>
      <c r="N361" s="83">
        <v>5.1296194153337016</v>
      </c>
      <c r="O361" s="83">
        <v>15.529010238907851</v>
      </c>
      <c r="P361" s="83">
        <v>6.171875</v>
      </c>
      <c r="BQ361" s="52"/>
      <c r="BR361" s="53"/>
      <c r="BS361" s="53"/>
      <c r="BT361" s="53"/>
    </row>
    <row r="362" spans="2:72">
      <c r="B362" s="54" t="s">
        <v>843</v>
      </c>
      <c r="C362" s="84">
        <v>0</v>
      </c>
      <c r="D362" s="51">
        <v>44</v>
      </c>
      <c r="E362" s="51">
        <v>106</v>
      </c>
      <c r="F362" s="51">
        <v>200</v>
      </c>
      <c r="G362" s="51">
        <v>0</v>
      </c>
      <c r="H362" s="51">
        <v>0</v>
      </c>
      <c r="I362" s="84">
        <v>350</v>
      </c>
      <c r="J362" s="83">
        <v>6.8359375</v>
      </c>
      <c r="K362" s="54" t="str">
        <f t="shared" si="30"/>
        <v>week 03/12</v>
      </c>
      <c r="L362" s="83">
        <v>0</v>
      </c>
      <c r="M362" s="83">
        <v>2.0608899297423888</v>
      </c>
      <c r="N362" s="83">
        <v>5.8466629895201319</v>
      </c>
      <c r="O362" s="83">
        <v>17.064846416382252</v>
      </c>
      <c r="P362" s="83">
        <v>6.8359375</v>
      </c>
      <c r="BQ362" s="52"/>
      <c r="BR362" s="53"/>
      <c r="BS362" s="53"/>
      <c r="BT362" s="53"/>
    </row>
    <row r="363" spans="2:72">
      <c r="B363" s="54" t="s">
        <v>844</v>
      </c>
      <c r="C363" s="84">
        <v>0</v>
      </c>
      <c r="D363" s="51">
        <v>54</v>
      </c>
      <c r="E363" s="51">
        <v>97</v>
      </c>
      <c r="F363" s="51">
        <v>209</v>
      </c>
      <c r="G363" s="51">
        <v>0</v>
      </c>
      <c r="H363" s="51">
        <v>0</v>
      </c>
      <c r="I363" s="84">
        <v>360</v>
      </c>
      <c r="J363" s="83">
        <v>7.03125</v>
      </c>
      <c r="K363" s="54" t="str">
        <f t="shared" si="30"/>
        <v>week 04/12</v>
      </c>
      <c r="L363" s="83">
        <v>0</v>
      </c>
      <c r="M363" s="83">
        <v>2.5292740046838409</v>
      </c>
      <c r="N363" s="83">
        <v>5.3502482073910649</v>
      </c>
      <c r="O363" s="83">
        <v>17.832764505119453</v>
      </c>
      <c r="P363" s="83">
        <v>7.03125</v>
      </c>
      <c r="BQ363" s="52"/>
      <c r="BR363" s="53"/>
      <c r="BS363" s="53"/>
      <c r="BT363" s="53"/>
    </row>
    <row r="364" spans="2:72">
      <c r="B364" s="54" t="s">
        <v>845</v>
      </c>
      <c r="C364" s="84">
        <v>0</v>
      </c>
      <c r="D364" s="51">
        <v>52</v>
      </c>
      <c r="E364" s="51">
        <v>80</v>
      </c>
      <c r="F364" s="51">
        <v>171</v>
      </c>
      <c r="G364" s="51">
        <v>0</v>
      </c>
      <c r="H364" s="51">
        <v>0</v>
      </c>
      <c r="I364" s="84">
        <v>303</v>
      </c>
      <c r="J364" s="83">
        <v>5.91796875</v>
      </c>
      <c r="K364" s="54" t="str">
        <f t="shared" si="30"/>
        <v>week 05/12</v>
      </c>
      <c r="L364" s="83">
        <v>0</v>
      </c>
      <c r="M364" s="83">
        <v>2.4355971896955504</v>
      </c>
      <c r="N364" s="83">
        <v>4.4125758411472695</v>
      </c>
      <c r="O364" s="83">
        <v>14.590443686006827</v>
      </c>
      <c r="P364" s="83">
        <v>5.91796875</v>
      </c>
      <c r="BQ364" s="52"/>
      <c r="BR364" s="53"/>
      <c r="BS364" s="53"/>
      <c r="BT364" s="53"/>
    </row>
    <row r="365" spans="2:72">
      <c r="B365" s="54" t="s">
        <v>846</v>
      </c>
      <c r="C365" s="84">
        <v>0</v>
      </c>
      <c r="D365" s="51">
        <v>45</v>
      </c>
      <c r="E365" s="51">
        <v>103</v>
      </c>
      <c r="F365" s="51">
        <v>156</v>
      </c>
      <c r="G365" s="51">
        <v>0</v>
      </c>
      <c r="H365" s="51">
        <v>0</v>
      </c>
      <c r="I365" s="84">
        <v>304</v>
      </c>
      <c r="J365" s="83">
        <v>5.9375</v>
      </c>
      <c r="K365" s="54" t="str">
        <f t="shared" si="30"/>
        <v>week 06/12</v>
      </c>
      <c r="L365" s="83">
        <v>0</v>
      </c>
      <c r="M365" s="83">
        <v>2.1077283372365341</v>
      </c>
      <c r="N365" s="83">
        <v>5.6811913954771098</v>
      </c>
      <c r="O365" s="83">
        <v>13.310580204778159</v>
      </c>
      <c r="P365" s="83">
        <v>5.9375</v>
      </c>
      <c r="BQ365" s="52"/>
      <c r="BR365" s="53"/>
      <c r="BS365" s="53"/>
      <c r="BT365" s="53"/>
    </row>
    <row r="366" spans="2:72">
      <c r="B366" s="54" t="s">
        <v>847</v>
      </c>
      <c r="C366" s="84">
        <v>0</v>
      </c>
      <c r="D366" s="51">
        <v>57</v>
      </c>
      <c r="E366" s="51">
        <v>102</v>
      </c>
      <c r="F366" s="51">
        <v>152</v>
      </c>
      <c r="G366" s="51">
        <v>0</v>
      </c>
      <c r="H366" s="51">
        <v>0</v>
      </c>
      <c r="I366" s="84">
        <v>311</v>
      </c>
      <c r="J366" s="83">
        <v>6.07421875</v>
      </c>
      <c r="K366" s="54" t="str">
        <f t="shared" si="30"/>
        <v>week 07/12</v>
      </c>
      <c r="L366" s="83">
        <v>0</v>
      </c>
      <c r="M366" s="83">
        <v>2.6697892271662762</v>
      </c>
      <c r="N366" s="83">
        <v>5.6260341974627686</v>
      </c>
      <c r="O366" s="83">
        <v>12.969283276450511</v>
      </c>
      <c r="P366" s="83">
        <v>6.07421875</v>
      </c>
      <c r="BQ366" s="52"/>
      <c r="BR366" s="53"/>
      <c r="BS366" s="53"/>
      <c r="BT366" s="53"/>
    </row>
    <row r="367" spans="2:72">
      <c r="B367" s="54" t="s">
        <v>848</v>
      </c>
      <c r="C367" s="84">
        <v>0</v>
      </c>
      <c r="D367" s="51">
        <v>52</v>
      </c>
      <c r="E367" s="51">
        <v>93</v>
      </c>
      <c r="F367" s="51">
        <v>121</v>
      </c>
      <c r="G367" s="51">
        <v>0</v>
      </c>
      <c r="H367" s="51">
        <v>0</v>
      </c>
      <c r="I367" s="84">
        <v>266</v>
      </c>
      <c r="J367" s="83">
        <v>5.1953125</v>
      </c>
      <c r="K367" s="54" t="str">
        <f t="shared" si="30"/>
        <v>week 08/12</v>
      </c>
      <c r="L367" s="83">
        <v>0</v>
      </c>
      <c r="M367" s="83">
        <v>2.4355971896955504</v>
      </c>
      <c r="N367" s="83">
        <v>5.1296194153337016</v>
      </c>
      <c r="O367" s="83">
        <v>10.324232081911262</v>
      </c>
      <c r="P367" s="83">
        <v>5.1953125</v>
      </c>
      <c r="BQ367" s="52"/>
      <c r="BR367" s="53"/>
      <c r="BS367" s="53"/>
      <c r="BT367" s="53"/>
    </row>
    <row r="368" spans="2:72">
      <c r="B368" s="54" t="s">
        <v>849</v>
      </c>
      <c r="C368" s="84">
        <v>0</v>
      </c>
      <c r="D368" s="51">
        <v>41</v>
      </c>
      <c r="E368" s="51">
        <v>88</v>
      </c>
      <c r="F368" s="51">
        <v>119</v>
      </c>
      <c r="G368" s="51">
        <v>0</v>
      </c>
      <c r="H368" s="51">
        <v>0</v>
      </c>
      <c r="I368" s="84">
        <v>248</v>
      </c>
      <c r="J368" s="83">
        <v>4.84375</v>
      </c>
      <c r="K368" s="54" t="str">
        <f t="shared" si="30"/>
        <v>week 09/12</v>
      </c>
      <c r="L368" s="83">
        <v>0</v>
      </c>
      <c r="M368" s="83">
        <v>1.9203747072599531</v>
      </c>
      <c r="N368" s="83">
        <v>4.853833425261997</v>
      </c>
      <c r="O368" s="83">
        <v>10.15358361774744</v>
      </c>
      <c r="P368" s="83">
        <v>4.84375</v>
      </c>
      <c r="BQ368" s="52"/>
      <c r="BR368" s="53"/>
      <c r="BS368" s="53"/>
      <c r="BT368" s="53"/>
    </row>
    <row r="369" spans="2:72">
      <c r="B369" s="54" t="s">
        <v>850</v>
      </c>
      <c r="C369" s="84">
        <v>0</v>
      </c>
      <c r="D369" s="51">
        <v>53</v>
      </c>
      <c r="E369" s="51">
        <v>86</v>
      </c>
      <c r="F369" s="51">
        <v>110</v>
      </c>
      <c r="G369" s="51">
        <v>0</v>
      </c>
      <c r="H369" s="51">
        <v>0</v>
      </c>
      <c r="I369" s="84">
        <v>256</v>
      </c>
      <c r="J369" s="83">
        <v>4.8828125</v>
      </c>
      <c r="K369" s="54" t="str">
        <f t="shared" si="30"/>
        <v>week 10/12</v>
      </c>
      <c r="L369" s="83">
        <v>0</v>
      </c>
      <c r="M369" s="83">
        <v>2.4824355971896956</v>
      </c>
      <c r="N369" s="83">
        <v>4.7435190292333154</v>
      </c>
      <c r="O369" s="83">
        <v>9.3856655290102378</v>
      </c>
      <c r="P369" s="83">
        <v>4.8828125</v>
      </c>
      <c r="BQ369" s="52"/>
      <c r="BR369" s="53"/>
      <c r="BS369" s="53"/>
      <c r="BT369" s="53"/>
    </row>
    <row r="370" spans="2:72">
      <c r="B370" s="54" t="s">
        <v>851</v>
      </c>
      <c r="C370" s="84">
        <v>0</v>
      </c>
      <c r="D370" s="51">
        <v>44</v>
      </c>
      <c r="E370" s="51">
        <v>83</v>
      </c>
      <c r="F370" s="51">
        <v>122</v>
      </c>
      <c r="G370" s="51">
        <v>0</v>
      </c>
      <c r="H370" s="51">
        <v>0</v>
      </c>
      <c r="I370" s="84">
        <v>249</v>
      </c>
      <c r="J370" s="83">
        <v>4.86328125</v>
      </c>
      <c r="K370" s="54" t="str">
        <f t="shared" ref="K370:K433" si="31">B370</f>
        <v>week 11/12</v>
      </c>
      <c r="L370" s="83">
        <v>0</v>
      </c>
      <c r="M370" s="83">
        <v>2.0608899297423888</v>
      </c>
      <c r="N370" s="83">
        <v>4.5780474351902924</v>
      </c>
      <c r="O370" s="83">
        <v>10.409556313993173</v>
      </c>
      <c r="P370" s="83">
        <v>4.86328125</v>
      </c>
      <c r="BQ370" s="52"/>
      <c r="BR370" s="53"/>
      <c r="BS370" s="53"/>
      <c r="BT370" s="53"/>
    </row>
    <row r="371" spans="2:72">
      <c r="B371" s="54" t="s">
        <v>852</v>
      </c>
      <c r="C371" s="84">
        <v>0</v>
      </c>
      <c r="D371" s="51">
        <v>47</v>
      </c>
      <c r="E371" s="51">
        <v>110</v>
      </c>
      <c r="F371" s="51">
        <v>146</v>
      </c>
      <c r="G371" s="51">
        <v>0</v>
      </c>
      <c r="H371" s="51">
        <v>0</v>
      </c>
      <c r="I371" s="84">
        <v>303</v>
      </c>
      <c r="J371" s="83">
        <v>5.91796875</v>
      </c>
      <c r="K371" s="54" t="str">
        <f t="shared" si="31"/>
        <v>week 12/12</v>
      </c>
      <c r="L371" s="83">
        <v>0</v>
      </c>
      <c r="M371" s="83">
        <v>2.2014051522248246</v>
      </c>
      <c r="N371" s="83">
        <v>6.067291781577496</v>
      </c>
      <c r="O371" s="83">
        <v>12.457337883959044</v>
      </c>
      <c r="P371" s="83">
        <v>5.91796875</v>
      </c>
      <c r="BQ371" s="52"/>
      <c r="BR371" s="53"/>
      <c r="BS371" s="53"/>
      <c r="BT371" s="53"/>
    </row>
    <row r="372" spans="2:72">
      <c r="B372" s="54" t="s">
        <v>853</v>
      </c>
      <c r="C372" s="84">
        <v>0</v>
      </c>
      <c r="D372" s="51">
        <v>47</v>
      </c>
      <c r="E372" s="51">
        <v>97</v>
      </c>
      <c r="F372" s="51">
        <v>118</v>
      </c>
      <c r="G372" s="51">
        <v>0</v>
      </c>
      <c r="H372" s="51">
        <v>0</v>
      </c>
      <c r="I372" s="84">
        <v>262</v>
      </c>
      <c r="J372" s="83">
        <v>5.1171875</v>
      </c>
      <c r="K372" s="54" t="str">
        <f t="shared" si="31"/>
        <v>week 13/12</v>
      </c>
      <c r="L372" s="83">
        <v>0</v>
      </c>
      <c r="M372" s="83">
        <v>2.2014051522248246</v>
      </c>
      <c r="N372" s="83">
        <v>5.3502482073910649</v>
      </c>
      <c r="O372" s="83">
        <v>10.068259385665529</v>
      </c>
      <c r="P372" s="83">
        <v>5.1171875</v>
      </c>
      <c r="BQ372" s="52"/>
      <c r="BR372" s="53"/>
      <c r="BS372" s="53"/>
      <c r="BT372" s="53"/>
    </row>
    <row r="373" spans="2:72">
      <c r="B373" s="54" t="s">
        <v>854</v>
      </c>
      <c r="C373" s="84">
        <v>0</v>
      </c>
      <c r="D373" s="51">
        <v>60</v>
      </c>
      <c r="E373" s="51">
        <v>106</v>
      </c>
      <c r="F373" s="51">
        <v>119</v>
      </c>
      <c r="G373" s="51">
        <v>0</v>
      </c>
      <c r="H373" s="51">
        <v>0</v>
      </c>
      <c r="I373" s="84">
        <v>285</v>
      </c>
      <c r="J373" s="83">
        <v>5.56640625</v>
      </c>
      <c r="K373" s="54" t="str">
        <f t="shared" si="31"/>
        <v>week 14/12</v>
      </c>
      <c r="L373" s="83">
        <v>0</v>
      </c>
      <c r="M373" s="83">
        <v>2.810304449648712</v>
      </c>
      <c r="N373" s="83">
        <v>5.8466629895201319</v>
      </c>
      <c r="O373" s="83">
        <v>10.15358361774744</v>
      </c>
      <c r="P373" s="83">
        <v>5.56640625</v>
      </c>
      <c r="BQ373" s="52"/>
      <c r="BR373" s="53"/>
      <c r="BS373" s="53"/>
      <c r="BT373" s="53"/>
    </row>
    <row r="374" spans="2:72">
      <c r="B374" s="54" t="s">
        <v>855</v>
      </c>
      <c r="C374" s="84">
        <v>0</v>
      </c>
      <c r="D374" s="51">
        <v>52</v>
      </c>
      <c r="E374" s="51">
        <v>92</v>
      </c>
      <c r="F374" s="51">
        <v>127</v>
      </c>
      <c r="G374" s="51">
        <v>0</v>
      </c>
      <c r="H374" s="51">
        <v>0</v>
      </c>
      <c r="I374" s="84">
        <v>271</v>
      </c>
      <c r="J374" s="83">
        <v>5.29296875</v>
      </c>
      <c r="K374" s="54" t="str">
        <f t="shared" si="31"/>
        <v>week 15/12</v>
      </c>
      <c r="L374" s="83">
        <v>0</v>
      </c>
      <c r="M374" s="83">
        <v>2.4355971896955504</v>
      </c>
      <c r="N374" s="83">
        <v>5.0744622173193603</v>
      </c>
      <c r="O374" s="83">
        <v>10.836177474402731</v>
      </c>
      <c r="P374" s="83">
        <v>5.29296875</v>
      </c>
      <c r="BQ374" s="52"/>
      <c r="BR374" s="53"/>
      <c r="BS374" s="53"/>
      <c r="BT374" s="53"/>
    </row>
    <row r="375" spans="2:72">
      <c r="B375" s="54" t="s">
        <v>856</v>
      </c>
      <c r="C375" s="84">
        <v>0</v>
      </c>
      <c r="D375" s="51">
        <v>44</v>
      </c>
      <c r="E375" s="51">
        <v>81</v>
      </c>
      <c r="F375" s="51">
        <v>135</v>
      </c>
      <c r="G375" s="51">
        <v>0</v>
      </c>
      <c r="H375" s="51">
        <v>0</v>
      </c>
      <c r="I375" s="84">
        <v>260</v>
      </c>
      <c r="J375" s="83">
        <v>5.078125</v>
      </c>
      <c r="K375" s="54" t="str">
        <f t="shared" si="31"/>
        <v>week 16/12</v>
      </c>
      <c r="L375" s="83">
        <v>0</v>
      </c>
      <c r="M375" s="83">
        <v>2.0608899297423888</v>
      </c>
      <c r="N375" s="83">
        <v>4.4677330391616108</v>
      </c>
      <c r="O375" s="83">
        <v>11.518771331058021</v>
      </c>
      <c r="P375" s="83">
        <v>5.078125</v>
      </c>
      <c r="BQ375" s="52"/>
      <c r="BR375" s="53"/>
      <c r="BS375" s="53"/>
      <c r="BT375" s="53"/>
    </row>
    <row r="376" spans="2:72">
      <c r="B376" s="54" t="s">
        <v>857</v>
      </c>
      <c r="C376" s="84">
        <v>0</v>
      </c>
      <c r="D376" s="51">
        <v>55</v>
      </c>
      <c r="E376" s="51">
        <v>71</v>
      </c>
      <c r="F376" s="51">
        <v>124</v>
      </c>
      <c r="G376" s="51">
        <v>0</v>
      </c>
      <c r="H376" s="51">
        <v>0</v>
      </c>
      <c r="I376" s="84">
        <v>250</v>
      </c>
      <c r="J376" s="83">
        <v>4.8828125</v>
      </c>
      <c r="K376" s="54" t="str">
        <f t="shared" si="31"/>
        <v>week 17/12</v>
      </c>
      <c r="L376" s="83">
        <v>0</v>
      </c>
      <c r="M376" s="83">
        <v>2.5761124121779861</v>
      </c>
      <c r="N376" s="83">
        <v>3.9161610590182021</v>
      </c>
      <c r="O376" s="83">
        <v>10.580204778156997</v>
      </c>
      <c r="P376" s="83">
        <v>4.8828125</v>
      </c>
      <c r="BQ376" s="52"/>
      <c r="BR376" s="53"/>
      <c r="BS376" s="53"/>
      <c r="BT376" s="53"/>
    </row>
    <row r="377" spans="2:72">
      <c r="B377" s="54" t="s">
        <v>858</v>
      </c>
      <c r="C377" s="84">
        <v>0</v>
      </c>
      <c r="D377" s="51">
        <v>57</v>
      </c>
      <c r="E377" s="51">
        <v>94</v>
      </c>
      <c r="F377" s="51">
        <v>120</v>
      </c>
      <c r="G377" s="51">
        <v>0</v>
      </c>
      <c r="H377" s="51">
        <v>0</v>
      </c>
      <c r="I377" s="84">
        <v>241</v>
      </c>
      <c r="J377" s="83">
        <v>4.70703125</v>
      </c>
      <c r="K377" s="54" t="str">
        <f t="shared" si="31"/>
        <v>week 18/12</v>
      </c>
      <c r="L377" s="83">
        <v>0</v>
      </c>
      <c r="M377" s="83">
        <v>2.6697892271662762</v>
      </c>
      <c r="N377" s="83">
        <v>5.184776613348042</v>
      </c>
      <c r="O377" s="83">
        <v>10.238907849829351</v>
      </c>
      <c r="P377" s="83">
        <v>4.70703125</v>
      </c>
      <c r="BQ377" s="52"/>
      <c r="BR377" s="53"/>
      <c r="BS377" s="53"/>
      <c r="BT377" s="53"/>
    </row>
    <row r="378" spans="2:72">
      <c r="B378" s="54" t="s">
        <v>859</v>
      </c>
      <c r="C378" s="84">
        <v>0</v>
      </c>
      <c r="D378" s="51">
        <v>67</v>
      </c>
      <c r="E378" s="51">
        <v>94</v>
      </c>
      <c r="F378" s="51">
        <v>107</v>
      </c>
      <c r="G378" s="51">
        <v>0</v>
      </c>
      <c r="H378" s="51">
        <v>0</v>
      </c>
      <c r="I378" s="84">
        <v>268</v>
      </c>
      <c r="J378" s="83">
        <v>5.234375</v>
      </c>
      <c r="K378" s="54" t="str">
        <f t="shared" si="31"/>
        <v>week 19/12</v>
      </c>
      <c r="L378" s="83">
        <v>0</v>
      </c>
      <c r="M378" s="83">
        <v>3.1381733021077283</v>
      </c>
      <c r="N378" s="83">
        <v>5.184776613348042</v>
      </c>
      <c r="O378" s="83">
        <v>9.1296928327645048</v>
      </c>
      <c r="P378" s="83">
        <v>5.234375</v>
      </c>
      <c r="BQ378" s="52"/>
      <c r="BR378" s="53"/>
      <c r="BS378" s="53"/>
      <c r="BT378" s="53"/>
    </row>
    <row r="379" spans="2:72">
      <c r="B379" s="54" t="s">
        <v>860</v>
      </c>
      <c r="C379" s="84">
        <v>0</v>
      </c>
      <c r="D379" s="51">
        <v>57</v>
      </c>
      <c r="E379" s="51">
        <v>96</v>
      </c>
      <c r="F379" s="51">
        <v>115</v>
      </c>
      <c r="G379" s="51">
        <v>0</v>
      </c>
      <c r="H379" s="51">
        <v>0</v>
      </c>
      <c r="I379" s="84">
        <v>268</v>
      </c>
      <c r="J379" s="83">
        <f>I379/5120*100</f>
        <v>5.234375</v>
      </c>
      <c r="K379" s="54" t="str">
        <f t="shared" si="31"/>
        <v>week 20/12</v>
      </c>
      <c r="L379" s="83">
        <v>0</v>
      </c>
      <c r="M379" s="83">
        <f>D379/2135*100</f>
        <v>2.6697892271662762</v>
      </c>
      <c r="N379" s="83">
        <f>E379/1813*100</f>
        <v>5.2950910093767236</v>
      </c>
      <c r="O379" s="83">
        <f>F379/1172*100</f>
        <v>9.8122866894197962</v>
      </c>
      <c r="P379" s="83">
        <f>I379/5120*100</f>
        <v>5.234375</v>
      </c>
      <c r="BQ379" s="52"/>
      <c r="BR379" s="53"/>
      <c r="BS379" s="53"/>
      <c r="BT379" s="53"/>
    </row>
    <row r="380" spans="2:72">
      <c r="B380" s="54" t="s">
        <v>861</v>
      </c>
      <c r="C380" s="84">
        <v>0</v>
      </c>
      <c r="D380" s="51">
        <v>53</v>
      </c>
      <c r="E380" s="51">
        <v>84</v>
      </c>
      <c r="F380" s="51">
        <v>135</v>
      </c>
      <c r="G380" s="51">
        <v>0</v>
      </c>
      <c r="H380" s="51">
        <v>0</v>
      </c>
      <c r="I380" s="84">
        <v>272</v>
      </c>
      <c r="J380" s="83">
        <f>I380/5120*100</f>
        <v>5.3125</v>
      </c>
      <c r="K380" s="54" t="str">
        <f t="shared" si="31"/>
        <v>week 21/12</v>
      </c>
      <c r="L380" s="83">
        <v>0</v>
      </c>
      <c r="M380" s="83">
        <f>D380/2135*100</f>
        <v>2.4824355971896956</v>
      </c>
      <c r="N380" s="83">
        <f>E380/1813*100</f>
        <v>4.6332046332046328</v>
      </c>
      <c r="O380" s="83">
        <f>F380/1172*100</f>
        <v>11.518771331058021</v>
      </c>
      <c r="P380" s="83">
        <f>I380/5120*100</f>
        <v>5.3125</v>
      </c>
      <c r="BQ380" s="52"/>
      <c r="BR380" s="53"/>
      <c r="BS380" s="53"/>
      <c r="BT380" s="53"/>
    </row>
    <row r="381" spans="2:72">
      <c r="B381" s="54" t="s">
        <v>862</v>
      </c>
      <c r="C381" s="84">
        <v>0</v>
      </c>
      <c r="D381" s="51">
        <v>39</v>
      </c>
      <c r="E381" s="51">
        <v>72</v>
      </c>
      <c r="F381" s="51">
        <v>126</v>
      </c>
      <c r="G381" s="51">
        <v>0</v>
      </c>
      <c r="H381" s="51">
        <v>0</v>
      </c>
      <c r="I381" s="84">
        <v>237</v>
      </c>
      <c r="J381" s="83">
        <f>I381/5120*100</f>
        <v>4.62890625</v>
      </c>
      <c r="K381" s="54" t="str">
        <f t="shared" si="31"/>
        <v>week 22/12</v>
      </c>
      <c r="L381" s="83">
        <v>0</v>
      </c>
      <c r="M381" s="83">
        <f>D381/2135*100</f>
        <v>1.8266978922716628</v>
      </c>
      <c r="N381" s="83">
        <f>E381/1813*100</f>
        <v>3.9713182570325425</v>
      </c>
      <c r="O381" s="83">
        <f>F381/1172*100</f>
        <v>10.750853242320819</v>
      </c>
      <c r="P381" s="83">
        <f>I381/5120*100</f>
        <v>4.62890625</v>
      </c>
      <c r="BQ381" s="52"/>
      <c r="BR381" s="53"/>
      <c r="BS381" s="53"/>
      <c r="BT381" s="53"/>
    </row>
    <row r="382" spans="2:72">
      <c r="B382" s="54" t="s">
        <v>863</v>
      </c>
      <c r="C382" s="84">
        <v>0</v>
      </c>
      <c r="D382" s="51">
        <v>49</v>
      </c>
      <c r="E382" s="51">
        <v>84</v>
      </c>
      <c r="F382" s="51">
        <v>128</v>
      </c>
      <c r="G382" s="51">
        <v>0</v>
      </c>
      <c r="H382" s="51">
        <v>0</v>
      </c>
      <c r="I382" s="84">
        <v>261</v>
      </c>
      <c r="J382" s="83">
        <f t="shared" ref="J382:J413" si="32">I382/6084*100</f>
        <v>4.2899408284023668</v>
      </c>
      <c r="K382" s="54" t="str">
        <f t="shared" si="31"/>
        <v>week 23/12</v>
      </c>
      <c r="L382" s="83">
        <v>0</v>
      </c>
      <c r="M382" s="83">
        <f t="shared" ref="M382:M413" si="33">D382/2512*100</f>
        <v>1.9506369426751591</v>
      </c>
      <c r="N382" s="83">
        <f t="shared" ref="N382:N413" si="34">E382/2124*100</f>
        <v>3.9548022598870061</v>
      </c>
      <c r="O382" s="83">
        <f t="shared" ref="O382:O413" si="35">F382/1448*100</f>
        <v>8.8397790055248606</v>
      </c>
      <c r="P382" s="83">
        <f t="shared" ref="P382:P413" si="36">I382/6084*100</f>
        <v>4.2899408284023668</v>
      </c>
      <c r="BQ382" s="52"/>
      <c r="BR382" s="53"/>
      <c r="BS382" s="53"/>
      <c r="BT382" s="53"/>
    </row>
    <row r="383" spans="2:72">
      <c r="B383" s="54" t="s">
        <v>864</v>
      </c>
      <c r="C383" s="84">
        <v>0</v>
      </c>
      <c r="D383" s="51">
        <v>39</v>
      </c>
      <c r="E383" s="51">
        <v>91</v>
      </c>
      <c r="F383" s="51">
        <v>109</v>
      </c>
      <c r="G383" s="51">
        <v>0</v>
      </c>
      <c r="H383" s="51">
        <v>0</v>
      </c>
      <c r="I383" s="84">
        <v>239</v>
      </c>
      <c r="J383" s="83">
        <f t="shared" si="32"/>
        <v>3.9283366206443127</v>
      </c>
      <c r="K383" s="54" t="str">
        <f t="shared" si="31"/>
        <v>week 24/12</v>
      </c>
      <c r="L383" s="83">
        <f t="shared" ref="L383:L414" si="37">C383/2512*100</f>
        <v>0</v>
      </c>
      <c r="M383" s="83">
        <f t="shared" si="33"/>
        <v>1.552547770700637</v>
      </c>
      <c r="N383" s="83">
        <f t="shared" si="34"/>
        <v>4.28436911487759</v>
      </c>
      <c r="O383" s="83">
        <f t="shared" si="35"/>
        <v>7.527624309392265</v>
      </c>
      <c r="P383" s="83">
        <f t="shared" si="36"/>
        <v>3.9283366206443127</v>
      </c>
      <c r="BQ383" s="52"/>
      <c r="BR383" s="53"/>
      <c r="BS383" s="53"/>
      <c r="BT383" s="53"/>
    </row>
    <row r="384" spans="2:72">
      <c r="B384" s="54" t="s">
        <v>865</v>
      </c>
      <c r="C384" s="84">
        <v>0</v>
      </c>
      <c r="D384" s="51">
        <v>41</v>
      </c>
      <c r="E384" s="51">
        <v>98</v>
      </c>
      <c r="F384" s="51">
        <v>116</v>
      </c>
      <c r="G384" s="51">
        <v>0</v>
      </c>
      <c r="H384" s="51">
        <v>0</v>
      </c>
      <c r="I384" s="84">
        <v>255</v>
      </c>
      <c r="J384" s="83">
        <f t="shared" si="32"/>
        <v>4.1913214990138066</v>
      </c>
      <c r="K384" s="54" t="str">
        <f t="shared" si="31"/>
        <v>week 25/12</v>
      </c>
      <c r="L384" s="83">
        <f t="shared" si="37"/>
        <v>0</v>
      </c>
      <c r="M384" s="83">
        <f t="shared" si="33"/>
        <v>1.6321656050955413</v>
      </c>
      <c r="N384" s="83">
        <f t="shared" si="34"/>
        <v>4.6139359698681739</v>
      </c>
      <c r="O384" s="83">
        <f t="shared" si="35"/>
        <v>8.0110497237569067</v>
      </c>
      <c r="P384" s="83">
        <f t="shared" si="36"/>
        <v>4.1913214990138066</v>
      </c>
      <c r="BQ384" s="52"/>
      <c r="BR384" s="53"/>
      <c r="BS384" s="53"/>
      <c r="BT384" s="53"/>
    </row>
    <row r="385" spans="2:72">
      <c r="B385" s="54" t="s">
        <v>866</v>
      </c>
      <c r="C385" s="84">
        <v>0</v>
      </c>
      <c r="D385" s="51">
        <v>36</v>
      </c>
      <c r="E385" s="51">
        <v>83</v>
      </c>
      <c r="F385" s="51">
        <v>121</v>
      </c>
      <c r="G385" s="51">
        <v>0</v>
      </c>
      <c r="H385" s="51">
        <v>0</v>
      </c>
      <c r="I385" s="84">
        <v>240</v>
      </c>
      <c r="J385" s="83">
        <f t="shared" si="32"/>
        <v>3.9447731755424065</v>
      </c>
      <c r="K385" s="54" t="str">
        <f t="shared" si="31"/>
        <v>week 26/12</v>
      </c>
      <c r="L385" s="83">
        <f t="shared" si="37"/>
        <v>0</v>
      </c>
      <c r="M385" s="83">
        <f t="shared" si="33"/>
        <v>1.4331210191082804</v>
      </c>
      <c r="N385" s="83">
        <f t="shared" si="34"/>
        <v>3.9077212806026362</v>
      </c>
      <c r="O385" s="83">
        <f t="shared" si="35"/>
        <v>8.3563535911602198</v>
      </c>
      <c r="P385" s="83">
        <f t="shared" si="36"/>
        <v>3.9447731755424065</v>
      </c>
      <c r="BQ385" s="52"/>
      <c r="BR385" s="53"/>
      <c r="BS385" s="53"/>
      <c r="BT385" s="53"/>
    </row>
    <row r="386" spans="2:72">
      <c r="B386" s="54" t="s">
        <v>867</v>
      </c>
      <c r="C386" s="84">
        <v>0</v>
      </c>
      <c r="D386" s="51">
        <v>35</v>
      </c>
      <c r="E386" s="51">
        <v>69</v>
      </c>
      <c r="F386" s="51">
        <v>127</v>
      </c>
      <c r="G386" s="51">
        <v>0</v>
      </c>
      <c r="H386" s="51">
        <v>0</v>
      </c>
      <c r="I386" s="84">
        <v>231</v>
      </c>
      <c r="J386" s="83">
        <f t="shared" si="32"/>
        <v>3.7968441814595661</v>
      </c>
      <c r="K386" s="54" t="str">
        <f t="shared" si="31"/>
        <v>week 27/12</v>
      </c>
      <c r="L386" s="83">
        <f t="shared" si="37"/>
        <v>0</v>
      </c>
      <c r="M386" s="83">
        <f t="shared" si="33"/>
        <v>1.3933121019108281</v>
      </c>
      <c r="N386" s="83">
        <f t="shared" si="34"/>
        <v>3.2485875706214689</v>
      </c>
      <c r="O386" s="83">
        <f t="shared" si="35"/>
        <v>8.7707182320441994</v>
      </c>
      <c r="P386" s="83">
        <f t="shared" si="36"/>
        <v>3.7968441814595661</v>
      </c>
      <c r="BQ386" s="52"/>
      <c r="BR386" s="53"/>
      <c r="BS386" s="53"/>
      <c r="BT386" s="53"/>
    </row>
    <row r="387" spans="2:72">
      <c r="B387" s="54" t="s">
        <v>868</v>
      </c>
      <c r="C387" s="84">
        <v>0</v>
      </c>
      <c r="D387" s="51">
        <v>33</v>
      </c>
      <c r="E387" s="51">
        <v>88</v>
      </c>
      <c r="F387" s="51">
        <v>154</v>
      </c>
      <c r="G387" s="51">
        <v>0</v>
      </c>
      <c r="H387" s="51">
        <v>0</v>
      </c>
      <c r="I387" s="84">
        <v>275</v>
      </c>
      <c r="J387" s="83">
        <f t="shared" si="32"/>
        <v>4.520052596975674</v>
      </c>
      <c r="K387" s="54" t="str">
        <f t="shared" si="31"/>
        <v>week 28/12</v>
      </c>
      <c r="L387" s="83">
        <f t="shared" si="37"/>
        <v>0</v>
      </c>
      <c r="M387" s="83">
        <f t="shared" si="33"/>
        <v>1.3136942675159236</v>
      </c>
      <c r="N387" s="83">
        <f t="shared" si="34"/>
        <v>4.1431261770244827</v>
      </c>
      <c r="O387" s="83">
        <f t="shared" si="35"/>
        <v>10.6353591160221</v>
      </c>
      <c r="P387" s="83">
        <f t="shared" si="36"/>
        <v>4.520052596975674</v>
      </c>
      <c r="BQ387" s="52"/>
      <c r="BR387" s="53"/>
      <c r="BS387" s="53"/>
      <c r="BT387" s="53"/>
    </row>
    <row r="388" spans="2:72">
      <c r="B388" s="54" t="s">
        <v>869</v>
      </c>
      <c r="C388" s="84">
        <v>0</v>
      </c>
      <c r="D388" s="51">
        <v>45</v>
      </c>
      <c r="E388" s="51">
        <v>56</v>
      </c>
      <c r="F388" s="51">
        <v>142</v>
      </c>
      <c r="G388" s="51">
        <v>0</v>
      </c>
      <c r="H388" s="51">
        <v>0</v>
      </c>
      <c r="I388" s="84">
        <v>243</v>
      </c>
      <c r="J388" s="83">
        <f t="shared" si="32"/>
        <v>3.9940828402366866</v>
      </c>
      <c r="K388" s="54" t="str">
        <f t="shared" si="31"/>
        <v>week 29/12</v>
      </c>
      <c r="L388" s="83">
        <f t="shared" si="37"/>
        <v>0</v>
      </c>
      <c r="M388" s="83">
        <f t="shared" si="33"/>
        <v>1.7914012738853502</v>
      </c>
      <c r="N388" s="83">
        <f t="shared" si="34"/>
        <v>2.6365348399246704</v>
      </c>
      <c r="O388" s="83">
        <f t="shared" si="35"/>
        <v>9.806629834254144</v>
      </c>
      <c r="P388" s="83">
        <f t="shared" si="36"/>
        <v>3.9940828402366866</v>
      </c>
      <c r="BQ388" s="52"/>
      <c r="BR388" s="53"/>
      <c r="BS388" s="53"/>
      <c r="BT388" s="53"/>
    </row>
    <row r="389" spans="2:72">
      <c r="B389" s="54" t="s">
        <v>870</v>
      </c>
      <c r="C389" s="84">
        <f>Brazil!C363+China!C477+'South Africa'!C267+Australia!C465+Indonesia!C305+India!C235</f>
        <v>0</v>
      </c>
      <c r="D389" s="84">
        <f>Brazil!D363+China!D477+'South Africa'!D267+Australia!D465+Indonesia!D305+India!D235</f>
        <v>41</v>
      </c>
      <c r="E389" s="84">
        <f>Brazil!E363+China!E477+'South Africa'!E267+Australia!E465+Indonesia!E305+India!E235</f>
        <v>83</v>
      </c>
      <c r="F389" s="84">
        <f>Brazil!F363+China!F477+'South Africa'!F267+Australia!F465+Indonesia!F305+India!F235</f>
        <v>158</v>
      </c>
      <c r="G389" s="84">
        <f>Brazil!G363+Australia!G465</f>
        <v>0</v>
      </c>
      <c r="H389" s="84">
        <f>Brazil!H363+Australia!H465</f>
        <v>0</v>
      </c>
      <c r="I389" s="84">
        <f>Brazil!I363+China!G477+'South Africa'!G267+Australia!I465+Indonesia!G305+India!G235</f>
        <v>282</v>
      </c>
      <c r="J389" s="83">
        <f t="shared" si="32"/>
        <v>4.6351084812623276</v>
      </c>
      <c r="K389" s="54" t="str">
        <f t="shared" si="31"/>
        <v>week 30/12</v>
      </c>
      <c r="L389" s="83">
        <f t="shared" si="37"/>
        <v>0</v>
      </c>
      <c r="M389" s="83">
        <f t="shared" si="33"/>
        <v>1.6321656050955413</v>
      </c>
      <c r="N389" s="83">
        <f t="shared" si="34"/>
        <v>3.9077212806026362</v>
      </c>
      <c r="O389" s="83">
        <f t="shared" si="35"/>
        <v>10.911602209944752</v>
      </c>
      <c r="P389" s="83">
        <f t="shared" si="36"/>
        <v>4.6351084812623276</v>
      </c>
      <c r="BQ389" s="52"/>
      <c r="BR389" s="53"/>
      <c r="BS389" s="53"/>
      <c r="BT389" s="53"/>
    </row>
    <row r="390" spans="2:72">
      <c r="B390" s="54" t="s">
        <v>871</v>
      </c>
      <c r="C390" s="84">
        <f>Brazil!C364+China!C478+'South Africa'!C268+Australia!C466+Indonesia!C306+India!C236</f>
        <v>0</v>
      </c>
      <c r="D390" s="84">
        <f>Brazil!D364+China!D478+'South Africa'!D268+Australia!D466+Indonesia!D306+India!D236</f>
        <v>44</v>
      </c>
      <c r="E390" s="84">
        <f>Brazil!E364+China!E478+'South Africa'!E268+Australia!E466+Indonesia!E306+India!E236</f>
        <v>60</v>
      </c>
      <c r="F390" s="84">
        <f>Brazil!F364+China!F478+'South Africa'!F268+Australia!F466+Indonesia!F306+India!F236</f>
        <v>161</v>
      </c>
      <c r="G390" s="84">
        <f>Brazil!G364+Australia!G466</f>
        <v>0</v>
      </c>
      <c r="H390" s="84">
        <f>Brazil!H364+Australia!H466</f>
        <v>0</v>
      </c>
      <c r="I390" s="84">
        <f>Brazil!I364+China!G478+'South Africa'!G268+Australia!I466+Indonesia!G306+India!G236</f>
        <v>265</v>
      </c>
      <c r="J390" s="83">
        <f t="shared" si="32"/>
        <v>4.3556870479947403</v>
      </c>
      <c r="K390" s="54" t="str">
        <f t="shared" si="31"/>
        <v>week 31/12</v>
      </c>
      <c r="L390" s="83">
        <f t="shared" si="37"/>
        <v>0</v>
      </c>
      <c r="M390" s="83">
        <f t="shared" si="33"/>
        <v>1.7515923566878981</v>
      </c>
      <c r="N390" s="83">
        <f t="shared" si="34"/>
        <v>2.8248587570621471</v>
      </c>
      <c r="O390" s="83">
        <f t="shared" si="35"/>
        <v>11.118784530386741</v>
      </c>
      <c r="P390" s="83">
        <f t="shared" si="36"/>
        <v>4.3556870479947403</v>
      </c>
      <c r="BQ390" s="52"/>
      <c r="BR390" s="53"/>
      <c r="BS390" s="53"/>
      <c r="BT390" s="53"/>
    </row>
    <row r="391" spans="2:72">
      <c r="B391" s="54" t="s">
        <v>872</v>
      </c>
      <c r="C391" s="84">
        <f>Brazil!C365+China!C479+'South Africa'!C269+Australia!C467+Indonesia!C307+India!C237</f>
        <v>0</v>
      </c>
      <c r="D391" s="84">
        <f>Brazil!D365+China!D479+'South Africa'!D269+Australia!D467+Indonesia!D307+India!D237</f>
        <v>53</v>
      </c>
      <c r="E391" s="84">
        <f>Brazil!E365+China!E479+'South Africa'!E269+Australia!E467+Indonesia!E307+India!E237</f>
        <v>79</v>
      </c>
      <c r="F391" s="84">
        <f>Brazil!F365+China!F479+'South Africa'!F269+Australia!F467+Indonesia!F307+India!F237</f>
        <v>192</v>
      </c>
      <c r="G391" s="84">
        <f>Brazil!G365+Australia!G467</f>
        <v>0</v>
      </c>
      <c r="H391" s="84">
        <f>Brazil!H365+Australia!H467</f>
        <v>0</v>
      </c>
      <c r="I391" s="84">
        <f>Brazil!I365+China!G479+'South Africa'!G269+Australia!I467+Indonesia!G307+India!G237</f>
        <v>324</v>
      </c>
      <c r="J391" s="83">
        <f t="shared" si="32"/>
        <v>5.3254437869822491</v>
      </c>
      <c r="K391" s="54" t="str">
        <f t="shared" si="31"/>
        <v>week 32/12</v>
      </c>
      <c r="L391" s="83">
        <f t="shared" si="37"/>
        <v>0</v>
      </c>
      <c r="M391" s="83">
        <f t="shared" si="33"/>
        <v>2.1098726114649682</v>
      </c>
      <c r="N391" s="83">
        <f t="shared" si="34"/>
        <v>3.71939736346516</v>
      </c>
      <c r="O391" s="83">
        <f t="shared" si="35"/>
        <v>13.259668508287293</v>
      </c>
      <c r="P391" s="83">
        <f t="shared" si="36"/>
        <v>5.3254437869822491</v>
      </c>
      <c r="BQ391" s="52"/>
      <c r="BR391" s="53"/>
      <c r="BS391" s="53"/>
      <c r="BT391" s="53"/>
    </row>
    <row r="392" spans="2:72">
      <c r="B392" s="54" t="s">
        <v>873</v>
      </c>
      <c r="C392" s="84">
        <f>Brazil!C366+China!C480+'South Africa'!C270+Australia!C468+Indonesia!C308+India!C238</f>
        <v>0</v>
      </c>
      <c r="D392" s="84">
        <f>Brazil!D366+China!D480+'South Africa'!D270+Australia!D468+Indonesia!D308+India!D238</f>
        <v>47</v>
      </c>
      <c r="E392" s="84">
        <f>Brazil!E366+China!E480+'South Africa'!E270+Australia!E468+Indonesia!E308+India!E238</f>
        <v>99</v>
      </c>
      <c r="F392" s="84">
        <f>Brazil!F366+China!F480+'South Africa'!F270+Australia!F468+Indonesia!F308+India!F238</f>
        <v>152</v>
      </c>
      <c r="G392" s="84">
        <f>Brazil!G366+Australia!G468</f>
        <v>0</v>
      </c>
      <c r="H392" s="84">
        <f>Brazil!H366+Australia!H468</f>
        <v>0</v>
      </c>
      <c r="I392" s="84">
        <f>Brazil!I366+China!G480+'South Africa'!G270+Australia!I468+Indonesia!G308+India!G238</f>
        <v>298</v>
      </c>
      <c r="J392" s="83">
        <f t="shared" si="32"/>
        <v>4.8980933596318215</v>
      </c>
      <c r="K392" s="54" t="str">
        <f t="shared" si="31"/>
        <v>week 33/12</v>
      </c>
      <c r="L392" s="83">
        <f t="shared" si="37"/>
        <v>0</v>
      </c>
      <c r="M392" s="83">
        <f t="shared" si="33"/>
        <v>1.8710191082802548</v>
      </c>
      <c r="N392" s="83">
        <f t="shared" si="34"/>
        <v>4.6610169491525424</v>
      </c>
      <c r="O392" s="83">
        <f t="shared" si="35"/>
        <v>10.497237569060774</v>
      </c>
      <c r="P392" s="83">
        <f t="shared" si="36"/>
        <v>4.8980933596318215</v>
      </c>
      <c r="BQ392" s="52"/>
      <c r="BR392" s="53"/>
      <c r="BS392" s="53"/>
      <c r="BT392" s="53"/>
    </row>
    <row r="393" spans="2:72">
      <c r="B393" s="54" t="s">
        <v>874</v>
      </c>
      <c r="C393" s="84">
        <f>Brazil!C367+China!C481+'South Africa'!C271+Australia!C469+Indonesia!C309+India!C239</f>
        <v>0</v>
      </c>
      <c r="D393" s="84">
        <f>Brazil!D367+China!D481+'South Africa'!D271+Australia!D469+Indonesia!D309+India!D239</f>
        <v>71</v>
      </c>
      <c r="E393" s="84">
        <f>Brazil!E367+China!E481+'South Africa'!E271+Australia!E469+Indonesia!E309+India!E239</f>
        <v>95</v>
      </c>
      <c r="F393" s="84">
        <f>Brazil!F367+China!F481+'South Africa'!F271+Australia!F469+Indonesia!F309+India!F239</f>
        <v>148</v>
      </c>
      <c r="G393" s="84">
        <f>Brazil!G367+Australia!G469</f>
        <v>0</v>
      </c>
      <c r="H393" s="84">
        <f>Brazil!H367+Australia!H469</f>
        <v>0</v>
      </c>
      <c r="I393" s="84">
        <f>Brazil!I367+China!G481+'South Africa'!G271+Australia!I469+Indonesia!G309+India!G239</f>
        <v>314</v>
      </c>
      <c r="J393" s="83">
        <f t="shared" si="32"/>
        <v>5.1610782380013145</v>
      </c>
      <c r="K393" s="54" t="str">
        <f t="shared" si="31"/>
        <v>week 34/12</v>
      </c>
      <c r="L393" s="83">
        <f t="shared" si="37"/>
        <v>0</v>
      </c>
      <c r="M393" s="83">
        <f t="shared" si="33"/>
        <v>2.8264331210191083</v>
      </c>
      <c r="N393" s="83">
        <f t="shared" si="34"/>
        <v>4.4726930320150657</v>
      </c>
      <c r="O393" s="83">
        <f t="shared" si="35"/>
        <v>10.220994475138122</v>
      </c>
      <c r="P393" s="83">
        <f t="shared" si="36"/>
        <v>5.1610782380013145</v>
      </c>
      <c r="BQ393" s="52"/>
      <c r="BR393" s="53"/>
      <c r="BS393" s="53"/>
      <c r="BT393" s="53"/>
    </row>
    <row r="394" spans="2:72">
      <c r="B394" s="54" t="s">
        <v>875</v>
      </c>
      <c r="C394" s="84">
        <f>Brazil!C368+China!C482+'South Africa'!C272+Australia!C470+Indonesia!C310+India!C240</f>
        <v>0</v>
      </c>
      <c r="D394" s="84">
        <f>Brazil!D368+China!D482+'South Africa'!D272+Australia!D470+Indonesia!D310+India!D240</f>
        <v>34</v>
      </c>
      <c r="E394" s="84">
        <f>Brazil!E368+China!E482+'South Africa'!E272+Australia!E470+Indonesia!E310+India!E240</f>
        <v>71</v>
      </c>
      <c r="F394" s="84">
        <f>Brazil!F368+China!F482+'South Africa'!F272+Australia!F470+Indonesia!F310+India!F240</f>
        <v>118</v>
      </c>
      <c r="G394" s="84">
        <f>Brazil!G368+Australia!G470</f>
        <v>0</v>
      </c>
      <c r="H394" s="84">
        <f>Brazil!H368+Australia!H470</f>
        <v>0</v>
      </c>
      <c r="I394" s="84">
        <f>Brazil!I368+China!G482+'South Africa'!G272+Australia!I470+Indonesia!G310+India!G240</f>
        <v>223</v>
      </c>
      <c r="J394" s="83">
        <f t="shared" si="32"/>
        <v>3.6653517422748196</v>
      </c>
      <c r="K394" s="54" t="str">
        <f t="shared" si="31"/>
        <v>week 35/12</v>
      </c>
      <c r="L394" s="83">
        <f t="shared" si="37"/>
        <v>0</v>
      </c>
      <c r="M394" s="83">
        <f t="shared" si="33"/>
        <v>1.3535031847133758</v>
      </c>
      <c r="N394" s="83">
        <f t="shared" si="34"/>
        <v>3.3427495291902072</v>
      </c>
      <c r="O394" s="83">
        <f t="shared" si="35"/>
        <v>8.1491712707182327</v>
      </c>
      <c r="P394" s="83">
        <f t="shared" si="36"/>
        <v>3.6653517422748196</v>
      </c>
      <c r="BQ394" s="52"/>
      <c r="BR394" s="53"/>
      <c r="BS394" s="53"/>
      <c r="BT394" s="53"/>
    </row>
    <row r="395" spans="2:72">
      <c r="B395" s="54" t="s">
        <v>876</v>
      </c>
      <c r="C395" s="84">
        <f>Brazil!C369+China!C483+'South Africa'!C273+Australia!C471+Indonesia!C311+India!C241</f>
        <v>0</v>
      </c>
      <c r="D395" s="84">
        <f>Brazil!D369+China!D483+'South Africa'!D273+Australia!D471+Indonesia!D311+India!D241</f>
        <v>36</v>
      </c>
      <c r="E395" s="84">
        <f>Brazil!E369+China!E483+'South Africa'!E273+Australia!E471+Indonesia!E311+India!E241</f>
        <v>72</v>
      </c>
      <c r="F395" s="84">
        <f>Brazil!F369+China!F483+'South Africa'!F273+Australia!F471+Indonesia!F311+India!F241</f>
        <v>133</v>
      </c>
      <c r="G395" s="84">
        <f>Brazil!G369+Australia!G471</f>
        <v>0</v>
      </c>
      <c r="H395" s="84">
        <f>Brazil!H369+Australia!H471</f>
        <v>0</v>
      </c>
      <c r="I395" s="84">
        <f>Brazil!I369+China!G483+'South Africa'!G273+Australia!I471+Indonesia!G311+India!G241</f>
        <v>241</v>
      </c>
      <c r="J395" s="83">
        <f t="shared" si="32"/>
        <v>3.9612097304404998</v>
      </c>
      <c r="K395" s="54" t="str">
        <f t="shared" si="31"/>
        <v>week 36/12</v>
      </c>
      <c r="L395" s="83">
        <f t="shared" si="37"/>
        <v>0</v>
      </c>
      <c r="M395" s="83">
        <f t="shared" si="33"/>
        <v>1.4331210191082804</v>
      </c>
      <c r="N395" s="83">
        <f t="shared" si="34"/>
        <v>3.3898305084745761</v>
      </c>
      <c r="O395" s="83">
        <f t="shared" si="35"/>
        <v>9.1850828729281773</v>
      </c>
      <c r="P395" s="83">
        <f t="shared" si="36"/>
        <v>3.9612097304404998</v>
      </c>
      <c r="BQ395" s="52"/>
      <c r="BR395" s="53"/>
      <c r="BS395" s="53"/>
      <c r="BT395" s="53"/>
    </row>
    <row r="396" spans="2:72">
      <c r="B396" s="54" t="s">
        <v>877</v>
      </c>
      <c r="C396" s="84">
        <f>Brazil!C370+China!C484+'South Africa'!C274+Australia!C472+Indonesia!C312+India!C242</f>
        <v>0</v>
      </c>
      <c r="D396" s="84">
        <f>Brazil!D370+China!D484+'South Africa'!D274+Australia!D472+Indonesia!D312+India!D242</f>
        <v>42</v>
      </c>
      <c r="E396" s="84">
        <f>Brazil!E370+China!E484+'South Africa'!E274+Australia!E472+Indonesia!E312+India!E242</f>
        <v>78</v>
      </c>
      <c r="F396" s="84">
        <f>Brazil!F370+China!F484+'South Africa'!F274+Australia!F472+Indonesia!F312+India!F242</f>
        <v>114</v>
      </c>
      <c r="G396" s="84">
        <f>Brazil!G370+Australia!G472</f>
        <v>0</v>
      </c>
      <c r="H396" s="84">
        <f>Brazil!H370+Australia!H472</f>
        <v>0</v>
      </c>
      <c r="I396" s="84">
        <f>Brazil!I370+China!G484+'South Africa'!G274+Australia!I472+Indonesia!G312+India!G242</f>
        <v>234</v>
      </c>
      <c r="J396" s="83">
        <f t="shared" si="32"/>
        <v>3.8461538461538463</v>
      </c>
      <c r="K396" s="54" t="str">
        <f t="shared" si="31"/>
        <v>week 37/12</v>
      </c>
      <c r="L396" s="83">
        <f t="shared" si="37"/>
        <v>0</v>
      </c>
      <c r="M396" s="83">
        <f t="shared" si="33"/>
        <v>1.6719745222929936</v>
      </c>
      <c r="N396" s="83">
        <f t="shared" si="34"/>
        <v>3.6723163841807911</v>
      </c>
      <c r="O396" s="83">
        <f t="shared" si="35"/>
        <v>7.872928176795579</v>
      </c>
      <c r="P396" s="83">
        <f t="shared" si="36"/>
        <v>3.8461538461538463</v>
      </c>
      <c r="BQ396" s="52"/>
      <c r="BR396" s="53"/>
      <c r="BS396" s="53"/>
      <c r="BT396" s="53"/>
    </row>
    <row r="397" spans="2:72">
      <c r="B397" s="54" t="s">
        <v>878</v>
      </c>
      <c r="C397" s="84">
        <f>Brazil!C371+China!C485+'South Africa'!C275+Australia!C473+Indonesia!C313+India!C243</f>
        <v>0</v>
      </c>
      <c r="D397" s="84">
        <f>Brazil!D371+China!D485+'South Africa'!D275+Australia!D473+Indonesia!D313+India!D243</f>
        <v>51</v>
      </c>
      <c r="E397" s="84">
        <f>Brazil!E371+China!E485+'South Africa'!E275+Australia!E473+Indonesia!E313+India!E243</f>
        <v>89</v>
      </c>
      <c r="F397" s="84">
        <f>Brazil!F371+China!F485+'South Africa'!F275+Australia!F473+Indonesia!F313+India!F243</f>
        <v>123</v>
      </c>
      <c r="G397" s="84">
        <f>Brazil!G371+Australia!G473</f>
        <v>0</v>
      </c>
      <c r="H397" s="84">
        <f>Brazil!H371+Australia!H473</f>
        <v>0</v>
      </c>
      <c r="I397" s="84">
        <f>Brazil!I371+China!G485+'South Africa'!G275+Australia!I473+Indonesia!G313+India!G243</f>
        <v>263</v>
      </c>
      <c r="J397" s="83">
        <f t="shared" si="32"/>
        <v>4.3228139381985535</v>
      </c>
      <c r="K397" s="54" t="str">
        <f t="shared" si="31"/>
        <v>week 38/12</v>
      </c>
      <c r="L397" s="83">
        <f t="shared" si="37"/>
        <v>0</v>
      </c>
      <c r="M397" s="83">
        <f t="shared" si="33"/>
        <v>2.0302547770700636</v>
      </c>
      <c r="N397" s="83">
        <f t="shared" si="34"/>
        <v>4.1902071563088512</v>
      </c>
      <c r="O397" s="83">
        <f t="shared" si="35"/>
        <v>8.4944751381215475</v>
      </c>
      <c r="P397" s="83">
        <f t="shared" si="36"/>
        <v>4.3228139381985535</v>
      </c>
      <c r="BQ397" s="52"/>
      <c r="BR397" s="53"/>
      <c r="BS397" s="53"/>
      <c r="BT397" s="53"/>
    </row>
    <row r="398" spans="2:72">
      <c r="B398" s="54" t="s">
        <v>879</v>
      </c>
      <c r="C398" s="84">
        <f>Brazil!C372+China!C486+'South Africa'!C276+Australia!C474+Indonesia!C314+India!C244</f>
        <v>0</v>
      </c>
      <c r="D398" s="84">
        <f>Brazil!D372+China!D486+'South Africa'!D276+Australia!D474+Indonesia!D314+India!D244</f>
        <v>47</v>
      </c>
      <c r="E398" s="84">
        <f>Brazil!E372+China!E486+'South Africa'!E276+Australia!E474+Indonesia!E314+India!E244</f>
        <v>84</v>
      </c>
      <c r="F398" s="84">
        <f>Brazil!F372+China!F486+'South Africa'!F276+Australia!F474+Indonesia!F314+India!F244</f>
        <v>124</v>
      </c>
      <c r="G398" s="84">
        <f>Brazil!G372+Australia!G474</f>
        <v>0</v>
      </c>
      <c r="H398" s="84">
        <f>Brazil!H372+Australia!H474</f>
        <v>0</v>
      </c>
      <c r="I398" s="84">
        <f>Brazil!I372+China!G486+'South Africa'!G276+Australia!I474+Indonesia!G314+India!G244</f>
        <v>255</v>
      </c>
      <c r="J398" s="83">
        <f t="shared" si="32"/>
        <v>4.1913214990138066</v>
      </c>
      <c r="K398" s="54" t="str">
        <f t="shared" si="31"/>
        <v>week 39/12</v>
      </c>
      <c r="L398" s="83">
        <f t="shared" si="37"/>
        <v>0</v>
      </c>
      <c r="M398" s="83">
        <f t="shared" si="33"/>
        <v>1.8710191082802548</v>
      </c>
      <c r="N398" s="83">
        <f t="shared" si="34"/>
        <v>3.9548022598870061</v>
      </c>
      <c r="O398" s="83">
        <f t="shared" si="35"/>
        <v>8.5635359116022105</v>
      </c>
      <c r="P398" s="83">
        <f t="shared" si="36"/>
        <v>4.1913214990138066</v>
      </c>
      <c r="BQ398" s="52"/>
      <c r="BR398" s="53"/>
      <c r="BS398" s="53"/>
      <c r="BT398" s="53"/>
    </row>
    <row r="399" spans="2:72">
      <c r="B399" s="54" t="s">
        <v>880</v>
      </c>
      <c r="C399" s="84">
        <f>Brazil!C373+China!C487+'South Africa'!C277+Australia!C475+Indonesia!C315+India!C245</f>
        <v>0</v>
      </c>
      <c r="D399" s="84">
        <f>Brazil!D373+China!D487+'South Africa'!D277+Australia!D475+Indonesia!D315+India!D245</f>
        <v>36</v>
      </c>
      <c r="E399" s="84">
        <f>Brazil!E373+China!E487+'South Africa'!E277+Australia!E475+Indonesia!E315+India!E245</f>
        <v>67</v>
      </c>
      <c r="F399" s="84">
        <f>Brazil!F373+China!F487+'South Africa'!F277+Australia!F475+Indonesia!F315+India!F245</f>
        <v>146</v>
      </c>
      <c r="G399" s="84">
        <f>Brazil!G373+Australia!G475</f>
        <v>0</v>
      </c>
      <c r="H399" s="84">
        <f>Brazil!H373+Australia!H475</f>
        <v>0</v>
      </c>
      <c r="I399" s="84">
        <f>Brazil!I373+China!G487+'South Africa'!G277+Australia!I475+Indonesia!G315+India!G245</f>
        <v>249</v>
      </c>
      <c r="J399" s="83">
        <f t="shared" si="32"/>
        <v>4.0927021696252464</v>
      </c>
      <c r="K399" s="54" t="str">
        <f t="shared" si="31"/>
        <v>week 40/12</v>
      </c>
      <c r="L399" s="83">
        <f t="shared" si="37"/>
        <v>0</v>
      </c>
      <c r="M399" s="83">
        <f t="shared" si="33"/>
        <v>1.4331210191082804</v>
      </c>
      <c r="N399" s="83">
        <f t="shared" si="34"/>
        <v>3.154425612052731</v>
      </c>
      <c r="O399" s="83">
        <f t="shared" si="35"/>
        <v>10.082872928176796</v>
      </c>
      <c r="P399" s="83">
        <f t="shared" si="36"/>
        <v>4.0927021696252464</v>
      </c>
      <c r="BQ399" s="52"/>
      <c r="BR399" s="53"/>
      <c r="BS399" s="53"/>
      <c r="BT399" s="53"/>
    </row>
    <row r="400" spans="2:72">
      <c r="B400" s="54" t="s">
        <v>881</v>
      </c>
      <c r="C400" s="84">
        <f>Brazil!C374+China!C488+'South Africa'!C278+Australia!C476+Indonesia!C316+India!C246</f>
        <v>0</v>
      </c>
      <c r="D400" s="84">
        <f>Brazil!D374+China!D488+'South Africa'!D278+Australia!D476+Indonesia!D316+India!D246</f>
        <v>47</v>
      </c>
      <c r="E400" s="84">
        <f>Brazil!E374+China!E488+'South Africa'!E278+Australia!E476+Indonesia!E316+India!E246</f>
        <v>66</v>
      </c>
      <c r="F400" s="84">
        <f>Brazil!F374+China!F488+'South Africa'!F278+Australia!F476+Indonesia!F316+India!F246</f>
        <v>140</v>
      </c>
      <c r="G400" s="84">
        <f>Brazil!G374+Australia!G476</f>
        <v>0</v>
      </c>
      <c r="H400" s="84">
        <f>Brazil!H374+Australia!H476</f>
        <v>0</v>
      </c>
      <c r="I400" s="84">
        <f>Brazil!I374+China!G488+'South Africa'!G278+Australia!I476+Indonesia!G316+India!G246</f>
        <v>253</v>
      </c>
      <c r="J400" s="83">
        <f t="shared" si="32"/>
        <v>4.1584483892176198</v>
      </c>
      <c r="K400" s="54" t="str">
        <f t="shared" si="31"/>
        <v>week 41/12</v>
      </c>
      <c r="L400" s="83">
        <f t="shared" si="37"/>
        <v>0</v>
      </c>
      <c r="M400" s="83">
        <f t="shared" si="33"/>
        <v>1.8710191082802548</v>
      </c>
      <c r="N400" s="83">
        <f t="shared" si="34"/>
        <v>3.1073446327683616</v>
      </c>
      <c r="O400" s="83">
        <f t="shared" si="35"/>
        <v>9.6685082872928181</v>
      </c>
      <c r="P400" s="83">
        <f t="shared" si="36"/>
        <v>4.1584483892176198</v>
      </c>
      <c r="BQ400" s="52"/>
      <c r="BR400" s="53"/>
      <c r="BS400" s="53"/>
      <c r="BT400" s="53"/>
    </row>
    <row r="401" spans="2:72">
      <c r="B401" s="54" t="s">
        <v>882</v>
      </c>
      <c r="C401" s="84">
        <f>Brazil!C375+China!C489+'South Africa'!C279+Australia!C477+Indonesia!C317+India!C247</f>
        <v>0</v>
      </c>
      <c r="D401" s="84">
        <f>Brazil!D375+China!D489+'South Africa'!D279+Australia!D477+Indonesia!D317+India!D247</f>
        <v>39</v>
      </c>
      <c r="E401" s="84">
        <f>Brazil!E375+China!E489+'South Africa'!E279+Australia!E477+Indonesia!E317+India!E247</f>
        <v>51</v>
      </c>
      <c r="F401" s="84">
        <f>Brazil!F375+China!F489+'South Africa'!F279+Australia!F477+Indonesia!F317+India!F247</f>
        <v>141</v>
      </c>
      <c r="G401" s="84">
        <f>Brazil!G375+Australia!G477</f>
        <v>0</v>
      </c>
      <c r="H401" s="84">
        <f>Brazil!H375+Australia!H477</f>
        <v>0</v>
      </c>
      <c r="I401" s="84">
        <f>Brazil!I375+China!G489+'South Africa'!G279+Australia!I477+Indonesia!G317+India!G247</f>
        <v>231</v>
      </c>
      <c r="J401" s="83">
        <f t="shared" si="32"/>
        <v>3.7968441814595661</v>
      </c>
      <c r="K401" s="54" t="str">
        <f t="shared" si="31"/>
        <v>week 42/12</v>
      </c>
      <c r="L401" s="83">
        <f t="shared" si="37"/>
        <v>0</v>
      </c>
      <c r="M401" s="83">
        <f t="shared" si="33"/>
        <v>1.552547770700637</v>
      </c>
      <c r="N401" s="83">
        <f t="shared" si="34"/>
        <v>2.4011299435028248</v>
      </c>
      <c r="O401" s="83">
        <f t="shared" si="35"/>
        <v>9.7375690607734811</v>
      </c>
      <c r="P401" s="83">
        <f t="shared" si="36"/>
        <v>3.7968441814595661</v>
      </c>
      <c r="BQ401" s="52"/>
      <c r="BR401" s="53"/>
      <c r="BS401" s="53"/>
      <c r="BT401" s="53"/>
    </row>
    <row r="402" spans="2:72">
      <c r="B402" s="54" t="s">
        <v>883</v>
      </c>
      <c r="C402" s="84">
        <f>Brazil!C376+China!C490+'South Africa'!C280+Australia!C478+Indonesia!C318+India!C248</f>
        <v>0</v>
      </c>
      <c r="D402" s="84">
        <f>Brazil!D376+China!D490+'South Africa'!D280+Australia!D478+Indonesia!D318+India!D248</f>
        <v>55</v>
      </c>
      <c r="E402" s="84">
        <f>Brazil!E376+China!E490+'South Africa'!E280+Australia!E478+Indonesia!E318+India!E248</f>
        <v>60</v>
      </c>
      <c r="F402" s="84">
        <f>Brazil!F376+China!F490+'South Africa'!F280+Australia!F478+Indonesia!F318+India!F248</f>
        <v>124</v>
      </c>
      <c r="G402" s="84">
        <f>Brazil!G376+Australia!G478</f>
        <v>0</v>
      </c>
      <c r="H402" s="84">
        <f>Brazil!H376+Australia!H478</f>
        <v>0</v>
      </c>
      <c r="I402" s="84">
        <f>Brazil!I376+China!G490+'South Africa'!G280+Australia!I478+Indonesia!G318+India!G248</f>
        <v>239</v>
      </c>
      <c r="J402" s="83">
        <f t="shared" si="32"/>
        <v>3.9283366206443127</v>
      </c>
      <c r="K402" s="54" t="str">
        <f t="shared" si="31"/>
        <v>week 43/12</v>
      </c>
      <c r="L402" s="83">
        <f t="shared" si="37"/>
        <v>0</v>
      </c>
      <c r="M402" s="83">
        <f t="shared" si="33"/>
        <v>2.1894904458598723</v>
      </c>
      <c r="N402" s="83">
        <f t="shared" si="34"/>
        <v>2.8248587570621471</v>
      </c>
      <c r="O402" s="83">
        <f t="shared" si="35"/>
        <v>8.5635359116022105</v>
      </c>
      <c r="P402" s="83">
        <f t="shared" si="36"/>
        <v>3.9283366206443127</v>
      </c>
      <c r="BQ402" s="52"/>
      <c r="BR402" s="53"/>
      <c r="BS402" s="53"/>
      <c r="BT402" s="53"/>
    </row>
    <row r="403" spans="2:72">
      <c r="B403" s="54" t="s">
        <v>884</v>
      </c>
      <c r="C403" s="84">
        <f>Brazil!C377+China!C491+'South Africa'!C281+Australia!C479+Indonesia!C319+India!C249</f>
        <v>0</v>
      </c>
      <c r="D403" s="84">
        <f>Brazil!D377+China!D491+'South Africa'!D281+Australia!D479+Indonesia!D319+India!D249</f>
        <v>43</v>
      </c>
      <c r="E403" s="84">
        <f>Brazil!E377+China!E491+'South Africa'!E281+Australia!E479+Indonesia!E319+India!E249</f>
        <v>73</v>
      </c>
      <c r="F403" s="84">
        <f>Brazil!F377+China!F491+'South Africa'!F281+Australia!F479+Indonesia!F319+India!F249</f>
        <v>173</v>
      </c>
      <c r="G403" s="84">
        <f>Brazil!G377+Australia!G479</f>
        <v>0</v>
      </c>
      <c r="H403" s="84">
        <f>Brazil!H377+Australia!H479</f>
        <v>0</v>
      </c>
      <c r="I403" s="84">
        <f>Brazil!I377+China!G491+'South Africa'!G281+Australia!I479+Indonesia!G319+India!G249</f>
        <v>289</v>
      </c>
      <c r="J403" s="83">
        <f t="shared" si="32"/>
        <v>4.7501643655489811</v>
      </c>
      <c r="K403" s="54" t="str">
        <f t="shared" si="31"/>
        <v>week 44/12</v>
      </c>
      <c r="L403" s="83">
        <f t="shared" si="37"/>
        <v>0</v>
      </c>
      <c r="M403" s="83">
        <f t="shared" si="33"/>
        <v>1.7117834394904459</v>
      </c>
      <c r="N403" s="83">
        <f t="shared" si="34"/>
        <v>3.4369114877589451</v>
      </c>
      <c r="O403" s="83">
        <f t="shared" si="35"/>
        <v>11.947513812154696</v>
      </c>
      <c r="P403" s="83">
        <f t="shared" si="36"/>
        <v>4.7501643655489811</v>
      </c>
      <c r="BQ403" s="52"/>
      <c r="BR403" s="53"/>
      <c r="BS403" s="53"/>
      <c r="BT403" s="53"/>
    </row>
    <row r="404" spans="2:72">
      <c r="B404" s="54" t="s">
        <v>885</v>
      </c>
      <c r="C404" s="84">
        <f>Brazil!C378+China!C492+'South Africa'!C282+Australia!C480+Indonesia!C320+India!C250</f>
        <v>0</v>
      </c>
      <c r="D404" s="84">
        <f>Brazil!D378+China!D492+'South Africa'!D282+Australia!D480+Indonesia!D320+India!D250</f>
        <v>29</v>
      </c>
      <c r="E404" s="84">
        <f>Brazil!E378+China!E492+'South Africa'!E282+Australia!E480+Indonesia!E320+India!E250</f>
        <v>81</v>
      </c>
      <c r="F404" s="84">
        <f>Brazil!F378+China!F492+'South Africa'!F282+Australia!F480+Indonesia!F320+India!F250</f>
        <v>153</v>
      </c>
      <c r="G404" s="84">
        <f>Brazil!G378+Australia!G480</f>
        <v>0</v>
      </c>
      <c r="H404" s="84">
        <f>Brazil!H378+Australia!H480</f>
        <v>0</v>
      </c>
      <c r="I404" s="84">
        <f>Brazil!I378+China!G492+'South Africa'!G282+Australia!I480+Indonesia!G320+India!G250</f>
        <v>263</v>
      </c>
      <c r="J404" s="83">
        <f t="shared" si="32"/>
        <v>4.3228139381985535</v>
      </c>
      <c r="K404" s="54" t="str">
        <f t="shared" si="31"/>
        <v>week 45/12</v>
      </c>
      <c r="L404" s="83">
        <f t="shared" si="37"/>
        <v>0</v>
      </c>
      <c r="M404" s="83">
        <f t="shared" si="33"/>
        <v>1.1544585987261147</v>
      </c>
      <c r="N404" s="83">
        <f t="shared" si="34"/>
        <v>3.8135593220338984</v>
      </c>
      <c r="O404" s="83">
        <f t="shared" si="35"/>
        <v>10.566298342541437</v>
      </c>
      <c r="P404" s="83">
        <f t="shared" si="36"/>
        <v>4.3228139381985535</v>
      </c>
      <c r="BQ404" s="52"/>
      <c r="BR404" s="53"/>
      <c r="BS404" s="53"/>
      <c r="BT404" s="53"/>
    </row>
    <row r="405" spans="2:72">
      <c r="B405" s="54" t="s">
        <v>886</v>
      </c>
      <c r="C405" s="84">
        <f>Brazil!C379+China!C493+'South Africa'!C283+Australia!C481+Indonesia!C321+India!C251</f>
        <v>0</v>
      </c>
      <c r="D405" s="84">
        <f>Brazil!D379+China!D493+'South Africa'!D283+Australia!D481+Indonesia!D321+India!D251</f>
        <v>33</v>
      </c>
      <c r="E405" s="84">
        <f>Brazil!E379+China!E493+'South Africa'!E283+Australia!E481+Indonesia!E321+India!E251</f>
        <v>94</v>
      </c>
      <c r="F405" s="84">
        <f>Brazil!F379+China!F493+'South Africa'!F283+Australia!F481+Indonesia!F321+India!F251</f>
        <v>173</v>
      </c>
      <c r="G405" s="84">
        <f>Brazil!G379+Australia!G481</f>
        <v>0</v>
      </c>
      <c r="H405" s="84">
        <f>Brazil!H379+Australia!H481</f>
        <v>0</v>
      </c>
      <c r="I405" s="84">
        <f>Brazil!I379+China!G493+'South Africa'!G283+Australia!I481+Indonesia!G321+India!G251</f>
        <v>300</v>
      </c>
      <c r="J405" s="83">
        <f t="shared" si="32"/>
        <v>4.9309664694280082</v>
      </c>
      <c r="K405" s="54" t="str">
        <f t="shared" si="31"/>
        <v>week 46/12</v>
      </c>
      <c r="L405" s="83">
        <f t="shared" si="37"/>
        <v>0</v>
      </c>
      <c r="M405" s="83">
        <f t="shared" si="33"/>
        <v>1.3136942675159236</v>
      </c>
      <c r="N405" s="83">
        <f t="shared" si="34"/>
        <v>4.4256120527306964</v>
      </c>
      <c r="O405" s="83">
        <f t="shared" si="35"/>
        <v>11.947513812154696</v>
      </c>
      <c r="P405" s="83">
        <f t="shared" si="36"/>
        <v>4.9309664694280082</v>
      </c>
      <c r="BQ405" s="52"/>
      <c r="BR405" s="53"/>
      <c r="BS405" s="53"/>
      <c r="BT405" s="53"/>
    </row>
    <row r="406" spans="2:72">
      <c r="B406" s="54" t="s">
        <v>887</v>
      </c>
      <c r="C406" s="84">
        <f>Brazil!C380+China!C494+'South Africa'!C284+Australia!C482+Indonesia!C322+India!C252</f>
        <v>0</v>
      </c>
      <c r="D406" s="84">
        <f>Brazil!D380+China!D494+'South Africa'!D284+Australia!D482+Indonesia!D322+India!D252</f>
        <v>37</v>
      </c>
      <c r="E406" s="84">
        <f>Brazil!E380+China!E494+'South Africa'!E284+Australia!E482+Indonesia!E322+India!E252</f>
        <v>86</v>
      </c>
      <c r="F406" s="84">
        <f>Brazil!F380+China!F494+'South Africa'!F284+Australia!F482+Indonesia!F322+India!F252</f>
        <v>161</v>
      </c>
      <c r="G406" s="84">
        <f>Brazil!G380+Australia!G482</f>
        <v>0</v>
      </c>
      <c r="H406" s="84">
        <f>Brazil!H380+Australia!H482</f>
        <v>0</v>
      </c>
      <c r="I406" s="84">
        <f>Brazil!I380+China!G494+'South Africa'!G284+Australia!I482+Indonesia!G322+India!G252</f>
        <v>284</v>
      </c>
      <c r="J406" s="83">
        <f t="shared" si="32"/>
        <v>4.6679815910585143</v>
      </c>
      <c r="K406" s="54" t="str">
        <f t="shared" si="31"/>
        <v>week 47/12</v>
      </c>
      <c r="L406" s="83">
        <f t="shared" si="37"/>
        <v>0</v>
      </c>
      <c r="M406" s="83">
        <f t="shared" si="33"/>
        <v>1.4729299363057324</v>
      </c>
      <c r="N406" s="83">
        <f t="shared" si="34"/>
        <v>4.0489642184557439</v>
      </c>
      <c r="O406" s="83">
        <f t="shared" si="35"/>
        <v>11.118784530386741</v>
      </c>
      <c r="P406" s="83">
        <f t="shared" si="36"/>
        <v>4.6679815910585143</v>
      </c>
      <c r="BQ406" s="52"/>
      <c r="BR406" s="53"/>
      <c r="BS406" s="53"/>
      <c r="BT406" s="53"/>
    </row>
    <row r="407" spans="2:72">
      <c r="B407" s="54" t="s">
        <v>888</v>
      </c>
      <c r="C407" s="84">
        <f>Brazil!C381+China!C495+'South Africa'!C285+Australia!C483+Indonesia!C323+India!C253</f>
        <v>0</v>
      </c>
      <c r="D407" s="84">
        <f>Brazil!D381+China!D495+'South Africa'!D285+Australia!D483+Indonesia!D323+India!D253</f>
        <v>42</v>
      </c>
      <c r="E407" s="84">
        <f>Brazil!E381+China!E495+'South Africa'!E285+Australia!E483+Indonesia!E323+India!E253</f>
        <v>122</v>
      </c>
      <c r="F407" s="84">
        <f>Brazil!F381+China!F495+'South Africa'!F285+Australia!F483+Indonesia!F323+India!F253</f>
        <v>157</v>
      </c>
      <c r="G407" s="84">
        <f>Brazil!G381+Australia!G483</f>
        <v>0</v>
      </c>
      <c r="H407" s="84">
        <f>Brazil!H381+Australia!H483</f>
        <v>0</v>
      </c>
      <c r="I407" s="84">
        <f>Brazil!I381+China!G495+'South Africa'!G285+Australia!I483+Indonesia!G323+India!G253</f>
        <v>321</v>
      </c>
      <c r="J407" s="83">
        <f t="shared" si="32"/>
        <v>5.2761341222879681</v>
      </c>
      <c r="K407" s="54" t="str">
        <f t="shared" si="31"/>
        <v>week 48/12</v>
      </c>
      <c r="L407" s="83">
        <f t="shared" si="37"/>
        <v>0</v>
      </c>
      <c r="M407" s="83">
        <f t="shared" si="33"/>
        <v>1.6719745222929936</v>
      </c>
      <c r="N407" s="83">
        <f t="shared" si="34"/>
        <v>5.743879472693032</v>
      </c>
      <c r="O407" s="83">
        <f t="shared" si="35"/>
        <v>10.842541436464089</v>
      </c>
      <c r="P407" s="83">
        <f t="shared" si="36"/>
        <v>5.2761341222879681</v>
      </c>
      <c r="BQ407" s="52"/>
      <c r="BR407" s="53"/>
      <c r="BS407" s="53"/>
      <c r="BT407" s="53"/>
    </row>
    <row r="408" spans="2:72">
      <c r="B408" s="54" t="s">
        <v>889</v>
      </c>
      <c r="C408" s="84">
        <f>Brazil!C382+China!C496+'South Africa'!C286+Australia!C484+Indonesia!C324+India!C254</f>
        <v>0</v>
      </c>
      <c r="D408" s="84">
        <f>Brazil!D382+China!D496+'South Africa'!D286+Australia!D484+Indonesia!D324+India!D254</f>
        <v>38</v>
      </c>
      <c r="E408" s="84">
        <f>Brazil!E382+China!E496+'South Africa'!E286+Australia!E484+Indonesia!E324+India!E254</f>
        <v>99</v>
      </c>
      <c r="F408" s="84">
        <f>Brazil!F382+China!F496+'South Africa'!F286+Australia!F484+Indonesia!F324+India!F254</f>
        <v>165</v>
      </c>
      <c r="G408" s="84">
        <f>Brazil!G382+Australia!G484</f>
        <v>0</v>
      </c>
      <c r="H408" s="84">
        <f>Brazil!H382+Australia!H484</f>
        <v>0</v>
      </c>
      <c r="I408" s="84">
        <f>Brazil!I382+China!G496+'South Africa'!G286+Australia!I484+Indonesia!G324+India!G254</f>
        <v>302</v>
      </c>
      <c r="J408" s="83">
        <f t="shared" si="32"/>
        <v>4.9638395792241949</v>
      </c>
      <c r="K408" s="54" t="str">
        <f t="shared" si="31"/>
        <v>week 49/12</v>
      </c>
      <c r="L408" s="83">
        <f t="shared" si="37"/>
        <v>0</v>
      </c>
      <c r="M408" s="83">
        <f t="shared" si="33"/>
        <v>1.5127388535031847</v>
      </c>
      <c r="N408" s="83">
        <f t="shared" si="34"/>
        <v>4.6610169491525424</v>
      </c>
      <c r="O408" s="83">
        <f t="shared" si="35"/>
        <v>11.395027624309392</v>
      </c>
      <c r="P408" s="83">
        <f t="shared" si="36"/>
        <v>4.9638395792241949</v>
      </c>
      <c r="BQ408" s="52"/>
      <c r="BR408" s="53"/>
      <c r="BS408" s="53"/>
      <c r="BT408" s="53"/>
    </row>
    <row r="409" spans="2:72">
      <c r="B409" s="54" t="s">
        <v>890</v>
      </c>
      <c r="C409" s="84">
        <f>Brazil!C383+China!C497+'South Africa'!C287+Australia!C485+Indonesia!C325+India!C255</f>
        <v>0</v>
      </c>
      <c r="D409" s="84">
        <f>Brazil!D383+China!D497+'South Africa'!D287+Australia!D485+Indonesia!D325+India!D255</f>
        <v>35</v>
      </c>
      <c r="E409" s="84">
        <f>Brazil!E383+China!E497+'South Africa'!E287+Australia!E485+Indonesia!E325+India!E255</f>
        <v>137</v>
      </c>
      <c r="F409" s="84">
        <f>Brazil!F383+China!F497+'South Africa'!F287+Australia!F485+Indonesia!F325+India!F255</f>
        <v>183</v>
      </c>
      <c r="G409" s="84">
        <f>Brazil!G383+Australia!G485</f>
        <v>0</v>
      </c>
      <c r="H409" s="84">
        <f>Brazil!H383+Australia!H485</f>
        <v>0</v>
      </c>
      <c r="I409" s="84">
        <f>Brazil!I383+China!G497+'South Africa'!G287+Australia!I485+Indonesia!G325+India!G255</f>
        <v>355</v>
      </c>
      <c r="J409" s="83">
        <f t="shared" si="32"/>
        <v>5.8349769888231426</v>
      </c>
      <c r="K409" s="54" t="str">
        <f t="shared" si="31"/>
        <v>week 50/12</v>
      </c>
      <c r="L409" s="83">
        <f t="shared" si="37"/>
        <v>0</v>
      </c>
      <c r="M409" s="83">
        <f t="shared" si="33"/>
        <v>1.3933121019108281</v>
      </c>
      <c r="N409" s="83">
        <f t="shared" si="34"/>
        <v>6.4500941619585683</v>
      </c>
      <c r="O409" s="83">
        <f t="shared" si="35"/>
        <v>12.638121546961326</v>
      </c>
      <c r="P409" s="83">
        <f t="shared" si="36"/>
        <v>5.8349769888231426</v>
      </c>
      <c r="BQ409" s="52"/>
      <c r="BR409" s="53"/>
      <c r="BS409" s="53"/>
      <c r="BT409" s="53"/>
    </row>
    <row r="410" spans="2:72">
      <c r="B410" s="54" t="s">
        <v>891</v>
      </c>
      <c r="C410" s="84">
        <f>Brazil!C384+China!C498+'South Africa'!C288+Australia!C486+Indonesia!C326+India!C256</f>
        <v>0</v>
      </c>
      <c r="D410" s="84">
        <f>Brazil!D384+China!D498+'South Africa'!D288+Australia!D486+Indonesia!D326+India!D256</f>
        <v>53</v>
      </c>
      <c r="E410" s="84">
        <f>Brazil!E384+China!E498+'South Africa'!E288+Australia!E486+Indonesia!E326+India!E256</f>
        <v>102</v>
      </c>
      <c r="F410" s="84">
        <f>Brazil!F384+China!F498+'South Africa'!F288+Australia!F486+Indonesia!F326+India!F256</f>
        <v>179</v>
      </c>
      <c r="G410" s="84">
        <f>Brazil!G384+Australia!G486</f>
        <v>0</v>
      </c>
      <c r="H410" s="84">
        <f>Brazil!H384+Australia!H486</f>
        <v>0</v>
      </c>
      <c r="I410" s="84">
        <f>Brazil!I384+China!G498+'South Africa'!G288+Australia!I486+Indonesia!G326+India!G256</f>
        <v>334</v>
      </c>
      <c r="J410" s="83">
        <f t="shared" si="32"/>
        <v>5.4898093359631819</v>
      </c>
      <c r="K410" s="54" t="str">
        <f t="shared" si="31"/>
        <v>week 51/12</v>
      </c>
      <c r="L410" s="83">
        <f t="shared" si="37"/>
        <v>0</v>
      </c>
      <c r="M410" s="83">
        <f t="shared" si="33"/>
        <v>2.1098726114649682</v>
      </c>
      <c r="N410" s="83">
        <f t="shared" si="34"/>
        <v>4.8022598870056497</v>
      </c>
      <c r="O410" s="83">
        <f t="shared" si="35"/>
        <v>12.361878453038674</v>
      </c>
      <c r="P410" s="83">
        <f t="shared" si="36"/>
        <v>5.4898093359631819</v>
      </c>
      <c r="BQ410" s="52"/>
      <c r="BR410" s="53"/>
      <c r="BS410" s="53"/>
      <c r="BT410" s="53"/>
    </row>
    <row r="411" spans="2:72">
      <c r="B411" s="54" t="s">
        <v>892</v>
      </c>
      <c r="C411" s="84">
        <f>Brazil!C385+China!C499+'South Africa'!C289+Australia!C487+Indonesia!C327+India!C257</f>
        <v>0</v>
      </c>
      <c r="D411" s="84">
        <f>Brazil!D385+China!D499+'South Africa'!D289+Australia!D487+Indonesia!D327+India!D257</f>
        <v>41</v>
      </c>
      <c r="E411" s="84">
        <f>Brazil!E385+China!E499+'South Africa'!E289+Australia!E487+Indonesia!E327+India!E257</f>
        <v>107</v>
      </c>
      <c r="F411" s="84">
        <f>Brazil!F385+China!F499+'South Africa'!F289+Australia!F487+Indonesia!F327+India!F257</f>
        <v>166</v>
      </c>
      <c r="G411" s="84">
        <f>Brazil!G385+Australia!G487</f>
        <v>0</v>
      </c>
      <c r="H411" s="84">
        <f>Brazil!H385+Australia!H487</f>
        <v>0</v>
      </c>
      <c r="I411" s="84">
        <f>Brazil!I385+China!G499+'South Africa'!G289+Australia!I487+Indonesia!G327+India!G257</f>
        <v>314</v>
      </c>
      <c r="J411" s="83">
        <f t="shared" si="32"/>
        <v>5.1610782380013145</v>
      </c>
      <c r="K411" s="54" t="str">
        <f t="shared" si="31"/>
        <v>week 52/12</v>
      </c>
      <c r="L411" s="83">
        <f t="shared" si="37"/>
        <v>0</v>
      </c>
      <c r="M411" s="83">
        <f t="shared" si="33"/>
        <v>1.6321656050955413</v>
      </c>
      <c r="N411" s="83">
        <f t="shared" si="34"/>
        <v>5.0376647834274948</v>
      </c>
      <c r="O411" s="83">
        <f t="shared" si="35"/>
        <v>11.464088397790055</v>
      </c>
      <c r="P411" s="83">
        <f t="shared" si="36"/>
        <v>5.1610782380013145</v>
      </c>
      <c r="BQ411" s="52"/>
      <c r="BR411" s="53"/>
      <c r="BS411" s="53"/>
      <c r="BT411" s="53"/>
    </row>
    <row r="412" spans="2:72">
      <c r="B412" s="54" t="s">
        <v>893</v>
      </c>
      <c r="C412" s="84">
        <f>Brazil!C386+China!C500+'South Africa'!C290+Australia!C488+Indonesia!C328+India!C258</f>
        <v>0</v>
      </c>
      <c r="D412" s="84">
        <f>Brazil!D386+China!D500+'South Africa'!D290+Australia!D488+Indonesia!D328+India!D258</f>
        <v>28</v>
      </c>
      <c r="E412" s="84">
        <f>Brazil!E386+China!E500+'South Africa'!E290+Australia!E488+Indonesia!E328+India!E258</f>
        <v>129</v>
      </c>
      <c r="F412" s="84">
        <f>Brazil!F386+China!F500+'South Africa'!F290+Australia!F488+Indonesia!F328+India!F258</f>
        <v>182</v>
      </c>
      <c r="G412" s="84">
        <f>Brazil!G386+Australia!G488</f>
        <v>0</v>
      </c>
      <c r="H412" s="84">
        <f>Brazil!H386+Australia!H488</f>
        <v>0</v>
      </c>
      <c r="I412" s="84">
        <f>Brazil!I386+China!G500+'South Africa'!G290+Australia!I488+Indonesia!G328+India!G258</f>
        <v>339</v>
      </c>
      <c r="J412" s="83">
        <f t="shared" si="32"/>
        <v>5.5719921104536487</v>
      </c>
      <c r="K412" s="54" t="str">
        <f t="shared" si="31"/>
        <v>week 01/13</v>
      </c>
      <c r="L412" s="83">
        <f t="shared" si="37"/>
        <v>0</v>
      </c>
      <c r="M412" s="83">
        <f t="shared" si="33"/>
        <v>1.1146496815286624</v>
      </c>
      <c r="N412" s="83">
        <f t="shared" si="34"/>
        <v>6.0734463276836159</v>
      </c>
      <c r="O412" s="83">
        <f t="shared" si="35"/>
        <v>12.569060773480665</v>
      </c>
      <c r="P412" s="83">
        <f t="shared" si="36"/>
        <v>5.5719921104536487</v>
      </c>
      <c r="BQ412" s="52"/>
      <c r="BR412" s="53"/>
      <c r="BS412" s="53"/>
      <c r="BT412" s="53"/>
    </row>
    <row r="413" spans="2:72">
      <c r="B413" s="54" t="s">
        <v>894</v>
      </c>
      <c r="C413" s="84">
        <f>Brazil!C387+China!C501+'South Africa'!C291+Australia!C489+Indonesia!C329+India!C259</f>
        <v>0</v>
      </c>
      <c r="D413" s="84">
        <f>Brazil!D387+China!D501+'South Africa'!D291+Australia!D489+Indonesia!D329+India!D259</f>
        <v>48</v>
      </c>
      <c r="E413" s="84">
        <f>Brazil!E387+China!E501+'South Africa'!E291+Australia!E489+Indonesia!E329+India!E259</f>
        <v>99</v>
      </c>
      <c r="F413" s="84">
        <f>Brazil!F387+China!F501+'South Africa'!F291+Australia!F489+Indonesia!F329+India!F259</f>
        <v>156</v>
      </c>
      <c r="G413" s="84">
        <f>Brazil!G387+Australia!G489</f>
        <v>0</v>
      </c>
      <c r="H413" s="84">
        <f>Brazil!H387+Australia!H489</f>
        <v>0</v>
      </c>
      <c r="I413" s="84">
        <f>Brazil!I387+China!G501+'South Africa'!G291+Australia!I489+Indonesia!G329+India!G259</f>
        <v>303</v>
      </c>
      <c r="J413" s="83">
        <f t="shared" si="32"/>
        <v>4.9802761341222874</v>
      </c>
      <c r="K413" s="54" t="str">
        <f t="shared" si="31"/>
        <v>week 02/13</v>
      </c>
      <c r="L413" s="83">
        <f t="shared" si="37"/>
        <v>0</v>
      </c>
      <c r="M413" s="83">
        <f t="shared" si="33"/>
        <v>1.910828025477707</v>
      </c>
      <c r="N413" s="83">
        <f t="shared" si="34"/>
        <v>4.6610169491525424</v>
      </c>
      <c r="O413" s="83">
        <f t="shared" si="35"/>
        <v>10.773480662983426</v>
      </c>
      <c r="P413" s="83">
        <f t="shared" si="36"/>
        <v>4.9802761341222874</v>
      </c>
      <c r="BQ413" s="52"/>
      <c r="BR413" s="53"/>
      <c r="BS413" s="53"/>
      <c r="BT413" s="53"/>
    </row>
    <row r="414" spans="2:72">
      <c r="B414" s="54" t="s">
        <v>895</v>
      </c>
      <c r="C414" s="84">
        <f>Brazil!C388+China!C502+'South Africa'!C292+Australia!C490+Indonesia!C330+India!C260</f>
        <v>0</v>
      </c>
      <c r="D414" s="84">
        <f>Brazil!D388+China!D502+'South Africa'!D292+Australia!D490+Indonesia!D330+India!D260</f>
        <v>40</v>
      </c>
      <c r="E414" s="84">
        <f>Brazil!E388+China!E502+'South Africa'!E292+Australia!E490+Indonesia!E330+India!E260</f>
        <v>99</v>
      </c>
      <c r="F414" s="84">
        <f>Brazil!F388+China!F502+'South Africa'!F292+Australia!F490+Indonesia!F330+India!F260</f>
        <v>185</v>
      </c>
      <c r="G414" s="84">
        <f>Brazil!G388+Australia!G490</f>
        <v>0</v>
      </c>
      <c r="H414" s="84">
        <f>Brazil!H388+Australia!H490</f>
        <v>0</v>
      </c>
      <c r="I414" s="84">
        <f>Brazil!I388+China!G502+'South Africa'!G292+Australia!I490+Indonesia!G330+India!G260</f>
        <v>324</v>
      </c>
      <c r="J414" s="83">
        <f t="shared" ref="J414:J445" si="38">I414/6084*100</f>
        <v>5.3254437869822491</v>
      </c>
      <c r="K414" s="54" t="str">
        <f t="shared" si="31"/>
        <v>week 03/13</v>
      </c>
      <c r="L414" s="83">
        <f t="shared" si="37"/>
        <v>0</v>
      </c>
      <c r="M414" s="83">
        <f t="shared" ref="M414:M437" si="39">D414/2512*100</f>
        <v>1.5923566878980893</v>
      </c>
      <c r="N414" s="83">
        <f t="shared" ref="N414:N437" si="40">E414/2124*100</f>
        <v>4.6610169491525424</v>
      </c>
      <c r="O414" s="83">
        <f t="shared" ref="O414:O437" si="41">F414/1448*100</f>
        <v>12.776243093922652</v>
      </c>
      <c r="P414" s="83">
        <f t="shared" ref="P414:P445" si="42">I414/6084*100</f>
        <v>5.3254437869822491</v>
      </c>
      <c r="BQ414" s="52"/>
      <c r="BR414" s="53"/>
      <c r="BS414" s="53"/>
      <c r="BT414" s="53"/>
    </row>
    <row r="415" spans="2:72">
      <c r="B415" s="54" t="s">
        <v>896</v>
      </c>
      <c r="C415" s="84">
        <f>Brazil!C389+China!C503+'South Africa'!C293+Australia!C491+Indonesia!C331+India!C261</f>
        <v>0</v>
      </c>
      <c r="D415" s="84">
        <f>Brazil!D389+China!D503+'South Africa'!D293+Australia!D491+Indonesia!D331+India!D261</f>
        <v>27</v>
      </c>
      <c r="E415" s="84">
        <f>Brazil!E389+China!E503+'South Africa'!E293+Australia!E491+Indonesia!E331+India!E261</f>
        <v>91</v>
      </c>
      <c r="F415" s="84">
        <f>Brazil!F389+China!F503+'South Africa'!F293+Australia!F491+Indonesia!F331+India!F261</f>
        <v>175</v>
      </c>
      <c r="G415" s="84">
        <f>Brazil!G389+Australia!G491</f>
        <v>0</v>
      </c>
      <c r="H415" s="84">
        <f>Brazil!H389+Australia!H491</f>
        <v>0</v>
      </c>
      <c r="I415" s="84">
        <f>Brazil!I389+China!G503+'South Africa'!G293+Australia!I491+Indonesia!G331+India!G261</f>
        <v>293</v>
      </c>
      <c r="J415" s="83">
        <f t="shared" si="38"/>
        <v>4.8159105851413546</v>
      </c>
      <c r="K415" s="54" t="str">
        <f t="shared" si="31"/>
        <v>week 04/13</v>
      </c>
      <c r="L415" s="83">
        <f t="shared" ref="L415:L445" si="43">C415/2512*100</f>
        <v>0</v>
      </c>
      <c r="M415" s="83">
        <f t="shared" si="39"/>
        <v>1.0748407643312101</v>
      </c>
      <c r="N415" s="83">
        <f t="shared" si="40"/>
        <v>4.28436911487759</v>
      </c>
      <c r="O415" s="83">
        <f t="shared" si="41"/>
        <v>12.085635359116022</v>
      </c>
      <c r="P415" s="83">
        <f t="shared" si="42"/>
        <v>4.8159105851413546</v>
      </c>
      <c r="BQ415" s="52"/>
      <c r="BR415" s="53"/>
      <c r="BS415" s="53"/>
      <c r="BT415" s="53"/>
    </row>
    <row r="416" spans="2:72">
      <c r="B416" s="54" t="s">
        <v>897</v>
      </c>
      <c r="C416" s="84">
        <f>Brazil!C390+China!C504+'South Africa'!C294+Australia!C492+Indonesia!C332+India!C262</f>
        <v>0</v>
      </c>
      <c r="D416" s="84">
        <f>Brazil!D390+China!D504+'South Africa'!D294+Australia!D492+Indonesia!D332+India!D262</f>
        <v>39</v>
      </c>
      <c r="E416" s="84">
        <f>Brazil!E390+China!E504+'South Africa'!E294+Australia!E492+Indonesia!E332+India!E262</f>
        <v>96</v>
      </c>
      <c r="F416" s="84">
        <f>Brazil!F390+China!F504+'South Africa'!F294+Australia!F492+Indonesia!F332+India!F262</f>
        <v>184</v>
      </c>
      <c r="G416" s="84">
        <f>Brazil!G390+Australia!G492</f>
        <v>0</v>
      </c>
      <c r="H416" s="84">
        <f>Brazil!H390+Australia!H492</f>
        <v>0</v>
      </c>
      <c r="I416" s="84">
        <f>Brazil!I390+China!G504+'South Africa'!G294+Australia!I492+Indonesia!G332+India!G262</f>
        <v>307</v>
      </c>
      <c r="J416" s="83">
        <f t="shared" si="38"/>
        <v>5.0460223537146618</v>
      </c>
      <c r="K416" s="54" t="str">
        <f t="shared" si="31"/>
        <v>week 05/13</v>
      </c>
      <c r="L416" s="83">
        <f t="shared" si="43"/>
        <v>0</v>
      </c>
      <c r="M416" s="83">
        <f t="shared" si="39"/>
        <v>1.552547770700637</v>
      </c>
      <c r="N416" s="83">
        <f t="shared" si="40"/>
        <v>4.5197740112994351</v>
      </c>
      <c r="O416" s="83">
        <f t="shared" si="41"/>
        <v>12.707182320441991</v>
      </c>
      <c r="P416" s="83">
        <f t="shared" si="42"/>
        <v>5.0460223537146618</v>
      </c>
      <c r="BQ416" s="52"/>
      <c r="BR416" s="53"/>
      <c r="BS416" s="53"/>
      <c r="BT416" s="53"/>
    </row>
    <row r="417" spans="2:72">
      <c r="B417" s="54" t="s">
        <v>898</v>
      </c>
      <c r="C417" s="84">
        <f>Brazil!C391+China!C505+'South Africa'!C295+Australia!C493+Indonesia!C333+India!C263</f>
        <v>0</v>
      </c>
      <c r="D417" s="84">
        <f>Brazil!D391+China!D505+'South Africa'!D295+Australia!D493+Indonesia!D333+India!D263</f>
        <v>35</v>
      </c>
      <c r="E417" s="84">
        <f>Brazil!E391+China!E505+'South Africa'!E295+Australia!E493+Indonesia!E333+India!E263</f>
        <v>112</v>
      </c>
      <c r="F417" s="84">
        <f>Brazil!F391+China!F505+'South Africa'!F295+Australia!F493+Indonesia!F333+India!F263</f>
        <v>182</v>
      </c>
      <c r="G417" s="84">
        <f>Brazil!G391+Australia!G493</f>
        <v>0</v>
      </c>
      <c r="H417" s="84">
        <f>Brazil!H391+Australia!H493</f>
        <v>0</v>
      </c>
      <c r="I417" s="84">
        <f>Brazil!I391+China!G505+'South Africa'!G295+Australia!I493+Indonesia!G333+India!G263</f>
        <v>329</v>
      </c>
      <c r="J417" s="83">
        <f t="shared" si="38"/>
        <v>5.4076265614727159</v>
      </c>
      <c r="K417" s="54" t="str">
        <f t="shared" si="31"/>
        <v>week 06/13</v>
      </c>
      <c r="L417" s="83">
        <f t="shared" si="43"/>
        <v>0</v>
      </c>
      <c r="M417" s="83">
        <f t="shared" si="39"/>
        <v>1.3933121019108281</v>
      </c>
      <c r="N417" s="83">
        <f t="shared" si="40"/>
        <v>5.2730696798493408</v>
      </c>
      <c r="O417" s="83">
        <f t="shared" si="41"/>
        <v>12.569060773480665</v>
      </c>
      <c r="P417" s="83">
        <f t="shared" si="42"/>
        <v>5.4076265614727159</v>
      </c>
      <c r="BQ417" s="52"/>
      <c r="BR417" s="53"/>
      <c r="BS417" s="53"/>
      <c r="BT417" s="53"/>
    </row>
    <row r="418" spans="2:72">
      <c r="B418" s="54" t="s">
        <v>899</v>
      </c>
      <c r="C418" s="84">
        <f>Brazil!C392+China!C506+'South Africa'!C296+Australia!C494+Indonesia!C334+India!C264</f>
        <v>0</v>
      </c>
      <c r="D418" s="84">
        <f>Brazil!D392+China!D506+'South Africa'!D296+Australia!D494+Indonesia!D334+India!D264</f>
        <v>26</v>
      </c>
      <c r="E418" s="84">
        <f>Brazil!E392+China!E506+'South Africa'!E296+Australia!E494+Indonesia!E334+India!E264</f>
        <v>96</v>
      </c>
      <c r="F418" s="84">
        <f>Brazil!F392+China!F506+'South Africa'!F296+Australia!F494+Indonesia!F334+India!F264</f>
        <v>183</v>
      </c>
      <c r="G418" s="84">
        <f>Brazil!G392+Australia!G494</f>
        <v>0</v>
      </c>
      <c r="H418" s="84">
        <f>Brazil!H392+Australia!H494</f>
        <v>0</v>
      </c>
      <c r="I418" s="84">
        <f>Brazil!I392+China!G506+'South Africa'!G296+Australia!I494+Indonesia!G334+India!G264</f>
        <v>305</v>
      </c>
      <c r="J418" s="83">
        <f t="shared" si="38"/>
        <v>5.0131492439184742</v>
      </c>
      <c r="K418" s="54" t="str">
        <f t="shared" si="31"/>
        <v>week 07/13</v>
      </c>
      <c r="L418" s="83">
        <f t="shared" si="43"/>
        <v>0</v>
      </c>
      <c r="M418" s="83">
        <f t="shared" si="39"/>
        <v>1.0350318471337578</v>
      </c>
      <c r="N418" s="83">
        <f t="shared" si="40"/>
        <v>4.5197740112994351</v>
      </c>
      <c r="O418" s="83">
        <f t="shared" si="41"/>
        <v>12.638121546961326</v>
      </c>
      <c r="P418" s="83">
        <f t="shared" si="42"/>
        <v>5.0131492439184742</v>
      </c>
    </row>
    <row r="419" spans="2:72">
      <c r="B419" s="54" t="s">
        <v>900</v>
      </c>
      <c r="C419" s="84">
        <f>Brazil!C393+China!C507+'South Africa'!C297+Australia!C495+Indonesia!C335+India!C265</f>
        <v>0</v>
      </c>
      <c r="D419" s="84">
        <f>Brazil!D393+China!D507+'South Africa'!D297+Australia!D495+Indonesia!D335+India!D265</f>
        <v>24</v>
      </c>
      <c r="E419" s="84">
        <f>Brazil!E393+China!E507+'South Africa'!E297+Australia!E495+Indonesia!E335+India!E265</f>
        <v>102</v>
      </c>
      <c r="F419" s="84">
        <f>Brazil!F393+China!F507+'South Africa'!F297+Australia!F495+Indonesia!F335+India!F265</f>
        <v>187</v>
      </c>
      <c r="G419" s="84">
        <f>Brazil!G393+Australia!G495</f>
        <v>0</v>
      </c>
      <c r="H419" s="84">
        <f>Brazil!H393+Australia!H495</f>
        <v>0</v>
      </c>
      <c r="I419" s="84">
        <f>Brazil!I393+China!G507+'South Africa'!G297+Australia!I495+Indonesia!G335+India!G265</f>
        <v>313</v>
      </c>
      <c r="J419" s="83">
        <f t="shared" si="38"/>
        <v>5.144641683103222</v>
      </c>
      <c r="K419" s="54" t="str">
        <f t="shared" si="31"/>
        <v>week 08/13</v>
      </c>
      <c r="L419" s="83">
        <f t="shared" si="43"/>
        <v>0</v>
      </c>
      <c r="M419" s="83">
        <f t="shared" si="39"/>
        <v>0.95541401273885351</v>
      </c>
      <c r="N419" s="83">
        <f t="shared" si="40"/>
        <v>4.8022598870056497</v>
      </c>
      <c r="O419" s="83">
        <f t="shared" si="41"/>
        <v>12.914364640883976</v>
      </c>
      <c r="P419" s="83">
        <f t="shared" si="42"/>
        <v>5.144641683103222</v>
      </c>
    </row>
    <row r="420" spans="2:72">
      <c r="B420" s="54" t="s">
        <v>901</v>
      </c>
      <c r="C420" s="84">
        <f>Brazil!C394+China!C508+'South Africa'!C298+Australia!C496+Indonesia!C336+India!C266</f>
        <v>0</v>
      </c>
      <c r="D420" s="84">
        <f>Brazil!D394+China!D508+'South Africa'!D298+Australia!D496+Indonesia!D336+India!D266</f>
        <v>33</v>
      </c>
      <c r="E420" s="84">
        <f>Brazil!E394+China!E508+'South Africa'!E298+Australia!E496+Indonesia!E336+India!E266</f>
        <v>97</v>
      </c>
      <c r="F420" s="84">
        <f>Brazil!F394+China!F508+'South Africa'!F298+Australia!F496+Indonesia!F336+India!F266</f>
        <v>179</v>
      </c>
      <c r="G420" s="84">
        <f>Brazil!G394+Australia!G496</f>
        <v>0</v>
      </c>
      <c r="H420" s="84">
        <f>Brazil!H394+Australia!H496</f>
        <v>0</v>
      </c>
      <c r="I420" s="84">
        <f>Brazil!I394+China!G508+'South Africa'!G298+Australia!I496+Indonesia!G336+India!G266</f>
        <v>309</v>
      </c>
      <c r="J420" s="83">
        <f t="shared" si="38"/>
        <v>5.0788954635108485</v>
      </c>
      <c r="K420" s="54" t="str">
        <f t="shared" si="31"/>
        <v>week 09/13</v>
      </c>
      <c r="L420" s="83">
        <f t="shared" si="43"/>
        <v>0</v>
      </c>
      <c r="M420" s="83">
        <f t="shared" si="39"/>
        <v>1.3136942675159236</v>
      </c>
      <c r="N420" s="83">
        <f t="shared" si="40"/>
        <v>4.5668549905838036</v>
      </c>
      <c r="O420" s="83">
        <f t="shared" si="41"/>
        <v>12.361878453038674</v>
      </c>
      <c r="P420" s="83">
        <f t="shared" si="42"/>
        <v>5.0788954635108485</v>
      </c>
    </row>
    <row r="421" spans="2:72">
      <c r="B421" s="54" t="s">
        <v>902</v>
      </c>
      <c r="C421" s="84">
        <f>Brazil!C395+China!C509+'South Africa'!C299+Australia!C497+Indonesia!C337+India!C267</f>
        <v>0</v>
      </c>
      <c r="D421" s="84">
        <f>Brazil!D395+China!D509+'South Africa'!D299+Australia!D497+Indonesia!D337+India!D267</f>
        <v>38</v>
      </c>
      <c r="E421" s="84">
        <f>Brazil!E395+China!E509+'South Africa'!E299+Australia!E497+Indonesia!E337+India!E267</f>
        <v>93</v>
      </c>
      <c r="F421" s="84">
        <f>Brazil!F395+China!F509+'South Africa'!F299+Australia!F497+Indonesia!F337+India!F267</f>
        <v>189</v>
      </c>
      <c r="G421" s="84">
        <f>Brazil!G395+Australia!G497</f>
        <v>0</v>
      </c>
      <c r="H421" s="84">
        <f>Brazil!H395+Australia!H497</f>
        <v>0</v>
      </c>
      <c r="I421" s="84">
        <f>Brazil!I395+China!G509+'South Africa'!G299+Australia!I497+Indonesia!G337+India!G267</f>
        <v>320</v>
      </c>
      <c r="J421" s="83">
        <f t="shared" si="38"/>
        <v>5.2596975673898756</v>
      </c>
      <c r="K421" s="54" t="str">
        <f t="shared" si="31"/>
        <v>week 10/13</v>
      </c>
      <c r="L421" s="83">
        <f t="shared" si="43"/>
        <v>0</v>
      </c>
      <c r="M421" s="83">
        <f t="shared" si="39"/>
        <v>1.5127388535031847</v>
      </c>
      <c r="N421" s="83">
        <f t="shared" si="40"/>
        <v>4.3785310734463279</v>
      </c>
      <c r="O421" s="83">
        <f t="shared" si="41"/>
        <v>13.052486187845306</v>
      </c>
      <c r="P421" s="83">
        <f t="shared" si="42"/>
        <v>5.2596975673898756</v>
      </c>
    </row>
    <row r="422" spans="2:72">
      <c r="B422" s="54" t="s">
        <v>903</v>
      </c>
      <c r="C422" s="84">
        <f>Brazil!C396+China!C510+'South Africa'!C300+Australia!C498+Indonesia!C338+India!C268</f>
        <v>0</v>
      </c>
      <c r="D422" s="84">
        <f>Brazil!D396+China!D510+'South Africa'!D300+Australia!D498+Indonesia!D338+India!D268</f>
        <v>22</v>
      </c>
      <c r="E422" s="84">
        <f>Brazil!E396+China!E510+'South Africa'!E300+Australia!E498+Indonesia!E338+India!E268</f>
        <v>103</v>
      </c>
      <c r="F422" s="84">
        <f>Brazil!F396+China!F510+'South Africa'!F300+Australia!F498+Indonesia!F338+India!F268</f>
        <v>193</v>
      </c>
      <c r="G422" s="84">
        <f>Brazil!G396+Australia!G498</f>
        <v>0</v>
      </c>
      <c r="H422" s="84">
        <f>Brazil!H396+Australia!H498</f>
        <v>0</v>
      </c>
      <c r="I422" s="84">
        <f>Brazil!I396+China!G510+'South Africa'!G300+Australia!I498+Indonesia!G338+India!G268</f>
        <v>318</v>
      </c>
      <c r="J422" s="83">
        <f t="shared" si="38"/>
        <v>5.2268244575936889</v>
      </c>
      <c r="K422" s="54" t="str">
        <f t="shared" si="31"/>
        <v>week 11/13</v>
      </c>
      <c r="L422" s="83">
        <f t="shared" si="43"/>
        <v>0</v>
      </c>
      <c r="M422" s="83">
        <f t="shared" si="39"/>
        <v>0.87579617834394907</v>
      </c>
      <c r="N422" s="83">
        <f t="shared" si="40"/>
        <v>4.849340866290019</v>
      </c>
      <c r="O422" s="83">
        <f t="shared" si="41"/>
        <v>13.328729281767956</v>
      </c>
      <c r="P422" s="83">
        <f t="shared" si="42"/>
        <v>5.2268244575936889</v>
      </c>
    </row>
    <row r="423" spans="2:72">
      <c r="B423" s="54" t="s">
        <v>904</v>
      </c>
      <c r="C423" s="84">
        <f>Brazil!C397+China!C511+'South Africa'!C301+Australia!C499+Indonesia!C339+India!C269</f>
        <v>0</v>
      </c>
      <c r="D423" s="84">
        <f>Brazil!D397+China!D511+'South Africa'!D301+Australia!D499+Indonesia!D339+India!D269</f>
        <v>17</v>
      </c>
      <c r="E423" s="84">
        <f>Brazil!E397+China!E511+'South Africa'!E301+Australia!E499+Indonesia!E339+India!E269</f>
        <v>94</v>
      </c>
      <c r="F423" s="84">
        <f>Brazil!F397+China!F511+'South Africa'!F301+Australia!F499+Indonesia!F339+India!F269</f>
        <v>197</v>
      </c>
      <c r="G423" s="84">
        <f>Brazil!G397+Australia!G499</f>
        <v>0</v>
      </c>
      <c r="H423" s="84">
        <f>Brazil!H397+Australia!H499</f>
        <v>0</v>
      </c>
      <c r="I423" s="84">
        <f>Brazil!I397+China!G511+'South Africa'!G301+Australia!I499+Indonesia!G339+India!G269</f>
        <v>308</v>
      </c>
      <c r="J423" s="83">
        <f t="shared" si="38"/>
        <v>5.0624589086127543</v>
      </c>
      <c r="K423" s="54" t="str">
        <f t="shared" si="31"/>
        <v>week 12/13</v>
      </c>
      <c r="L423" s="83">
        <f t="shared" si="43"/>
        <v>0</v>
      </c>
      <c r="M423" s="83">
        <f t="shared" si="39"/>
        <v>0.67675159235668791</v>
      </c>
      <c r="N423" s="83">
        <f t="shared" si="40"/>
        <v>4.4256120527306964</v>
      </c>
      <c r="O423" s="83">
        <f t="shared" si="41"/>
        <v>13.604972375690608</v>
      </c>
      <c r="P423" s="83">
        <f t="shared" si="42"/>
        <v>5.0624589086127543</v>
      </c>
    </row>
    <row r="424" spans="2:72">
      <c r="B424" s="54" t="s">
        <v>905</v>
      </c>
      <c r="C424" s="84">
        <f>Brazil!C398+China!C512+'South Africa'!C302+Australia!C500+Indonesia!C340+India!C270</f>
        <v>0</v>
      </c>
      <c r="D424" s="84">
        <f>Brazil!D398+China!D512+'South Africa'!D302+Australia!D500+Indonesia!D340+India!D270</f>
        <v>38</v>
      </c>
      <c r="E424" s="84">
        <f>Brazil!E398+China!E512+'South Africa'!E302+Australia!E500+Indonesia!E340+India!E270</f>
        <v>117</v>
      </c>
      <c r="F424" s="84">
        <f>Brazil!F398+China!F512+'South Africa'!F302+Australia!F500+Indonesia!F340+India!F270</f>
        <v>227</v>
      </c>
      <c r="G424" s="84">
        <f>Brazil!G398+Australia!G500</f>
        <v>0</v>
      </c>
      <c r="H424" s="84">
        <f>Brazil!H398+Australia!H500</f>
        <v>0</v>
      </c>
      <c r="I424" s="84">
        <f>Brazil!I398+China!G512+'South Africa'!G302+Australia!I500+Indonesia!G340+India!G270</f>
        <v>382</v>
      </c>
      <c r="J424" s="83">
        <f t="shared" si="38"/>
        <v>6.2787639710716627</v>
      </c>
      <c r="K424" s="54" t="str">
        <f t="shared" si="31"/>
        <v>week 13/13</v>
      </c>
      <c r="L424" s="83">
        <f t="shared" si="43"/>
        <v>0</v>
      </c>
      <c r="M424" s="83">
        <f t="shared" si="39"/>
        <v>1.5127388535031847</v>
      </c>
      <c r="N424" s="83">
        <f t="shared" si="40"/>
        <v>5.508474576271186</v>
      </c>
      <c r="O424" s="83">
        <f t="shared" si="41"/>
        <v>15.676795580110497</v>
      </c>
      <c r="P424" s="83">
        <f t="shared" si="42"/>
        <v>6.2787639710716627</v>
      </c>
    </row>
    <row r="425" spans="2:72">
      <c r="B425" s="54" t="s">
        <v>906</v>
      </c>
      <c r="C425" s="84">
        <f>Brazil!C399+China!C513+'South Africa'!C303+Australia!C501+Indonesia!C341+India!C271</f>
        <v>0</v>
      </c>
      <c r="D425" s="84">
        <f>Brazil!D399+China!D513+'South Africa'!D303+Australia!D501+Indonesia!D341+India!D271</f>
        <v>27</v>
      </c>
      <c r="E425" s="84">
        <f>Brazil!E399+China!E513+'South Africa'!E303+Australia!E501+Indonesia!E341+India!E271</f>
        <v>85</v>
      </c>
      <c r="F425" s="84">
        <f>Brazil!F399+China!F513+'South Africa'!F303+Australia!F501+Indonesia!F341+India!F271</f>
        <v>163</v>
      </c>
      <c r="G425" s="84">
        <f>Brazil!G399+Australia!G501</f>
        <v>0</v>
      </c>
      <c r="H425" s="84">
        <f>Brazil!H399+Australia!H501</f>
        <v>0</v>
      </c>
      <c r="I425" s="84">
        <f>Brazil!I399+China!G513+'South Africa'!G303+Australia!I501+Indonesia!G341+India!G271</f>
        <v>275</v>
      </c>
      <c r="J425" s="83">
        <f t="shared" si="38"/>
        <v>4.520052596975674</v>
      </c>
      <c r="K425" s="54" t="str">
        <f t="shared" si="31"/>
        <v>week 14/13</v>
      </c>
      <c r="L425" s="83">
        <f t="shared" si="43"/>
        <v>0</v>
      </c>
      <c r="M425" s="83">
        <f t="shared" si="39"/>
        <v>1.0748407643312101</v>
      </c>
      <c r="N425" s="83">
        <f t="shared" si="40"/>
        <v>4.0018832391713746</v>
      </c>
      <c r="O425" s="83">
        <f t="shared" si="41"/>
        <v>11.256906077348066</v>
      </c>
      <c r="P425" s="83">
        <f t="shared" si="42"/>
        <v>4.520052596975674</v>
      </c>
    </row>
    <row r="426" spans="2:72">
      <c r="B426" s="54" t="s">
        <v>907</v>
      </c>
      <c r="C426" s="84">
        <f>Brazil!C400+China!C514+'South Africa'!C304+Australia!C502+Indonesia!C342+India!C272</f>
        <v>0</v>
      </c>
      <c r="D426" s="84">
        <f>Brazil!D400+China!D514+'South Africa'!D304+Australia!D502+Indonesia!D342+India!D272</f>
        <v>32</v>
      </c>
      <c r="E426" s="84">
        <f>Brazil!E400+China!E514+'South Africa'!E304+Australia!E502+Indonesia!E342+India!E272</f>
        <v>95</v>
      </c>
      <c r="F426" s="84">
        <f>Brazil!F400+China!F514+'South Africa'!F304+Australia!F502+Indonesia!F342+India!F272</f>
        <v>147</v>
      </c>
      <c r="G426" s="84">
        <f>Brazil!G400+Australia!G502</f>
        <v>0</v>
      </c>
      <c r="H426" s="84">
        <f>Brazil!H400+Australia!H502</f>
        <v>0</v>
      </c>
      <c r="I426" s="84">
        <f>Brazil!I400+China!G514+'South Africa'!G304+Australia!I502+Indonesia!G342+India!G272</f>
        <v>274</v>
      </c>
      <c r="J426" s="83">
        <f t="shared" si="38"/>
        <v>4.5036160420775806</v>
      </c>
      <c r="K426" s="54" t="str">
        <f t="shared" si="31"/>
        <v>week 15/13</v>
      </c>
      <c r="L426" s="83">
        <f t="shared" si="43"/>
        <v>0</v>
      </c>
      <c r="M426" s="83">
        <f t="shared" si="39"/>
        <v>1.2738853503184715</v>
      </c>
      <c r="N426" s="83">
        <f t="shared" si="40"/>
        <v>4.4726930320150657</v>
      </c>
      <c r="O426" s="83">
        <f t="shared" si="41"/>
        <v>10.151933701657459</v>
      </c>
      <c r="P426" s="83">
        <f t="shared" si="42"/>
        <v>4.5036160420775806</v>
      </c>
    </row>
    <row r="427" spans="2:72">
      <c r="B427" s="54" t="s">
        <v>908</v>
      </c>
      <c r="C427" s="84">
        <f>Brazil!C401+China!C515+'South Africa'!C305+Australia!C503+Indonesia!C343+India!C273</f>
        <v>0</v>
      </c>
      <c r="D427" s="84">
        <f>Brazil!D401+China!D515+'South Africa'!D305+Australia!D503+Indonesia!D343+India!D273</f>
        <v>40</v>
      </c>
      <c r="E427" s="84">
        <f>Brazil!E401+China!E515+'South Africa'!E305+Australia!E503+Indonesia!E343+India!E273</f>
        <v>101</v>
      </c>
      <c r="F427" s="84">
        <f>Brazil!F401+China!F515+'South Africa'!F305+Australia!F503+Indonesia!F343+India!F273</f>
        <v>178</v>
      </c>
      <c r="G427" s="84">
        <f>Brazil!G401+Australia!G503</f>
        <v>0</v>
      </c>
      <c r="H427" s="84">
        <f>Brazil!H401+Australia!H503</f>
        <v>0</v>
      </c>
      <c r="I427" s="84">
        <f>Brazil!I401+China!G515+'South Africa'!G305+Australia!I503+Indonesia!G343+India!G273</f>
        <v>319</v>
      </c>
      <c r="J427" s="83">
        <f t="shared" si="38"/>
        <v>5.2432610124917813</v>
      </c>
      <c r="K427" s="54" t="str">
        <f t="shared" si="31"/>
        <v>week 16/13</v>
      </c>
      <c r="L427" s="83">
        <f t="shared" si="43"/>
        <v>0</v>
      </c>
      <c r="M427" s="83">
        <f t="shared" si="39"/>
        <v>1.5923566878980893</v>
      </c>
      <c r="N427" s="83">
        <f t="shared" si="40"/>
        <v>4.7551789077212803</v>
      </c>
      <c r="O427" s="83">
        <f t="shared" si="41"/>
        <v>12.292817679558011</v>
      </c>
      <c r="P427" s="83">
        <f t="shared" si="42"/>
        <v>5.2432610124917813</v>
      </c>
    </row>
    <row r="428" spans="2:72">
      <c r="B428" s="54" t="s">
        <v>909</v>
      </c>
      <c r="C428" s="84">
        <f>Brazil!C402+China!C516+'South Africa'!C306+Australia!C504+Indonesia!C344+India!C274</f>
        <v>0</v>
      </c>
      <c r="D428" s="84">
        <f>Brazil!D402+China!D516+'South Africa'!D306+Australia!D504+Indonesia!D344+India!D274</f>
        <v>40</v>
      </c>
      <c r="E428" s="84">
        <f>Brazil!E402+China!E516+'South Africa'!E306+Australia!E504+Indonesia!E344+India!E274</f>
        <v>98</v>
      </c>
      <c r="F428" s="84">
        <f>Brazil!F402+China!F516+'South Africa'!F306+Australia!F504+Indonesia!F344+India!F274</f>
        <v>146</v>
      </c>
      <c r="G428" s="84">
        <f>Brazil!G402+Australia!G504</f>
        <v>0</v>
      </c>
      <c r="H428" s="84">
        <f>Brazil!H402+Australia!H504</f>
        <v>0</v>
      </c>
      <c r="I428" s="84">
        <f>Brazil!I402+China!G516+'South Africa'!G306+Australia!I504+Indonesia!G344+India!G274</f>
        <v>284</v>
      </c>
      <c r="J428" s="83">
        <f t="shared" si="38"/>
        <v>4.6679815910585143</v>
      </c>
      <c r="K428" s="54" t="str">
        <f t="shared" si="31"/>
        <v>week 17/13</v>
      </c>
      <c r="L428" s="83">
        <f t="shared" si="43"/>
        <v>0</v>
      </c>
      <c r="M428" s="83">
        <f t="shared" si="39"/>
        <v>1.5923566878980893</v>
      </c>
      <c r="N428" s="83">
        <f t="shared" si="40"/>
        <v>4.6139359698681739</v>
      </c>
      <c r="O428" s="83">
        <f t="shared" si="41"/>
        <v>10.082872928176796</v>
      </c>
      <c r="P428" s="83">
        <f t="shared" si="42"/>
        <v>4.6679815910585143</v>
      </c>
    </row>
    <row r="429" spans="2:72">
      <c r="B429" s="54" t="s">
        <v>910</v>
      </c>
      <c r="C429" s="84">
        <f>Brazil!C403+China!C517+'South Africa'!C307+Australia!C505+Indonesia!C345+India!C275</f>
        <v>0</v>
      </c>
      <c r="D429" s="84">
        <f>Brazil!D403+China!D517+'South Africa'!D307+Australia!D505+Indonesia!D345+India!D275</f>
        <v>59</v>
      </c>
      <c r="E429" s="84">
        <f>Brazil!E403+China!E517+'South Africa'!E307+Australia!E505+Indonesia!E345+India!E275</f>
        <v>91</v>
      </c>
      <c r="F429" s="84">
        <f>Brazil!F403+China!F517+'South Africa'!F307+Australia!F505+Indonesia!F345+India!F275</f>
        <v>151</v>
      </c>
      <c r="G429" s="84">
        <f>Brazil!G403+Australia!G505</f>
        <v>0</v>
      </c>
      <c r="H429" s="84">
        <f>Brazil!H403+Australia!H505</f>
        <v>0</v>
      </c>
      <c r="I429" s="84">
        <f>Brazil!I403+China!G517+'South Africa'!G307+Australia!I505+Indonesia!G345+India!G275</f>
        <v>301</v>
      </c>
      <c r="J429" s="83">
        <f t="shared" si="38"/>
        <v>4.9474030243261007</v>
      </c>
      <c r="K429" s="54" t="str">
        <f t="shared" si="31"/>
        <v>week 18/13</v>
      </c>
      <c r="L429" s="83">
        <f t="shared" si="43"/>
        <v>0</v>
      </c>
      <c r="M429" s="83">
        <f t="shared" si="39"/>
        <v>2.3487261146496818</v>
      </c>
      <c r="N429" s="83">
        <f t="shared" si="40"/>
        <v>4.28436911487759</v>
      </c>
      <c r="O429" s="83">
        <f t="shared" si="41"/>
        <v>10.428176795580111</v>
      </c>
      <c r="P429" s="83">
        <f t="shared" si="42"/>
        <v>4.9474030243261007</v>
      </c>
    </row>
    <row r="430" spans="2:72">
      <c r="B430" s="54" t="s">
        <v>911</v>
      </c>
      <c r="C430" s="84">
        <f>Brazil!C404+China!C518+'South Africa'!C308+Australia!C506+Indonesia!C346+India!C276</f>
        <v>0</v>
      </c>
      <c r="D430" s="84">
        <f>Brazil!D404+China!D518+'South Africa'!D308+Australia!D506+Indonesia!D346+India!D276</f>
        <v>63</v>
      </c>
      <c r="E430" s="84">
        <f>Brazil!E404+China!E518+'South Africa'!E308+Australia!E506+Indonesia!E346+India!E276</f>
        <v>116</v>
      </c>
      <c r="F430" s="84">
        <f>Brazil!F404+China!F518+'South Africa'!F308+Australia!F506+Indonesia!F346+India!F276</f>
        <v>168</v>
      </c>
      <c r="G430" s="84">
        <f>Brazil!G404+Australia!G506</f>
        <v>0</v>
      </c>
      <c r="H430" s="84">
        <f>Brazil!H404+Australia!H506</f>
        <v>0</v>
      </c>
      <c r="I430" s="84">
        <f>Brazil!I404+China!G518+'South Africa'!G308+Australia!I506+Indonesia!G346+India!G276</f>
        <v>347</v>
      </c>
      <c r="J430" s="83">
        <f t="shared" si="38"/>
        <v>5.7034845496383957</v>
      </c>
      <c r="K430" s="54" t="str">
        <f t="shared" si="31"/>
        <v>week 19/13</v>
      </c>
      <c r="L430" s="83">
        <f t="shared" si="43"/>
        <v>0</v>
      </c>
      <c r="M430" s="83">
        <f t="shared" si="39"/>
        <v>2.5079617834394905</v>
      </c>
      <c r="N430" s="83">
        <f t="shared" si="40"/>
        <v>5.4613935969868175</v>
      </c>
      <c r="O430" s="83">
        <f t="shared" si="41"/>
        <v>11.602209944751381</v>
      </c>
      <c r="P430" s="83">
        <f t="shared" si="42"/>
        <v>5.7034845496383957</v>
      </c>
    </row>
    <row r="431" spans="2:72">
      <c r="B431" s="54" t="s">
        <v>912</v>
      </c>
      <c r="C431" s="84">
        <f>Brazil!C405+China!C519+'South Africa'!C309+Australia!C507+Indonesia!C347+India!C277</f>
        <v>0</v>
      </c>
      <c r="D431" s="84">
        <f>Brazil!D405+China!D519+'South Africa'!D309+Australia!D507+Indonesia!D347+India!D277</f>
        <v>54</v>
      </c>
      <c r="E431" s="84">
        <f>Brazil!E405+China!E519+'South Africa'!E309+Australia!E507+Indonesia!E347+India!E277</f>
        <v>101</v>
      </c>
      <c r="F431" s="84">
        <f>Brazil!F405+China!F519+'South Africa'!F309+Australia!F507+Indonesia!F347+India!F277</f>
        <v>162</v>
      </c>
      <c r="G431" s="84">
        <f>Brazil!G405+Australia!G507</f>
        <v>0</v>
      </c>
      <c r="H431" s="84">
        <f>Brazil!H405+Australia!H507</f>
        <v>0</v>
      </c>
      <c r="I431" s="84">
        <f>Brazil!I405+China!G519+'South Africa'!G309+Australia!I507+Indonesia!G347+India!G277</f>
        <v>317</v>
      </c>
      <c r="J431" s="83">
        <f t="shared" si="38"/>
        <v>5.2103879026955946</v>
      </c>
      <c r="K431" s="54" t="str">
        <f t="shared" si="31"/>
        <v>week 20/13</v>
      </c>
      <c r="L431" s="83">
        <f t="shared" si="43"/>
        <v>0</v>
      </c>
      <c r="M431" s="83">
        <f t="shared" si="39"/>
        <v>2.1496815286624202</v>
      </c>
      <c r="N431" s="83">
        <f t="shared" si="40"/>
        <v>4.7551789077212803</v>
      </c>
      <c r="O431" s="83">
        <f t="shared" si="41"/>
        <v>11.187845303867404</v>
      </c>
      <c r="P431" s="83">
        <f t="shared" si="42"/>
        <v>5.2103879026955946</v>
      </c>
    </row>
    <row r="432" spans="2:72">
      <c r="B432" s="54" t="s">
        <v>913</v>
      </c>
      <c r="C432" s="84">
        <f>Brazil!C406+China!C520+'South Africa'!C310+Australia!C508+Indonesia!C348+India!C278+'WC Canada'!C1</f>
        <v>0</v>
      </c>
      <c r="D432" s="84">
        <f>Brazil!D406+China!D520+'South Africa'!D310+Australia!D508+Indonesia!D348+India!D278+'WC Canada'!D1</f>
        <v>53</v>
      </c>
      <c r="E432" s="84">
        <f>Brazil!E406+China!E520+'South Africa'!E310+Australia!E508+Indonesia!E348+India!E278+'WC Canada'!E1</f>
        <v>112</v>
      </c>
      <c r="F432" s="84">
        <f>Brazil!F406+China!F520+'South Africa'!F310+Australia!F508+Indonesia!F348+India!F278+'WC Canada'!F1</f>
        <v>183</v>
      </c>
      <c r="G432" s="84">
        <f>Brazil!G406+Australia!G508</f>
        <v>0</v>
      </c>
      <c r="H432" s="84">
        <f>Brazil!H406+Australia!H508</f>
        <v>0</v>
      </c>
      <c r="I432" s="84">
        <f>Brazil!I406+China!G520+'South Africa'!G310+Australia!I508+Indonesia!G348+India!G278+'WC Canada'!G1</f>
        <v>348</v>
      </c>
      <c r="J432" s="83">
        <f t="shared" si="38"/>
        <v>5.7199211045364891</v>
      </c>
      <c r="K432" s="54" t="str">
        <f t="shared" si="31"/>
        <v>week 21/13</v>
      </c>
      <c r="L432" s="83">
        <f t="shared" si="43"/>
        <v>0</v>
      </c>
      <c r="M432" s="83">
        <f t="shared" si="39"/>
        <v>2.1098726114649682</v>
      </c>
      <c r="N432" s="83">
        <f t="shared" si="40"/>
        <v>5.2730696798493408</v>
      </c>
      <c r="O432" s="83">
        <f t="shared" si="41"/>
        <v>12.638121546961326</v>
      </c>
      <c r="P432" s="83">
        <f t="shared" si="42"/>
        <v>5.7199211045364891</v>
      </c>
    </row>
    <row r="433" spans="2:16">
      <c r="B433" s="54" t="s">
        <v>914</v>
      </c>
      <c r="C433" s="84">
        <f>Brazil!C407+China!C521+'South Africa'!C311+Australia!C509+Indonesia!C349+India!C279+'WC Canada'!C2</f>
        <v>0</v>
      </c>
      <c r="D433" s="84">
        <f>Brazil!D407+China!D521+'South Africa'!D311+Australia!D509+Indonesia!D349+India!D279+'WC Canada'!D2</f>
        <v>63</v>
      </c>
      <c r="E433" s="84">
        <f>Brazil!E407+China!E521+'South Africa'!E311+Australia!E509+Indonesia!E349+India!E279+'WC Canada'!E2</f>
        <v>103</v>
      </c>
      <c r="F433" s="84">
        <f>Brazil!F407+China!F521+'South Africa'!F311+Australia!F509+Indonesia!F349+India!F279+'WC Canada'!F2</f>
        <v>204</v>
      </c>
      <c r="G433" s="84">
        <f>Brazil!G407+Australia!G509</f>
        <v>0</v>
      </c>
      <c r="H433" s="84">
        <f>Brazil!H407+Australia!H509</f>
        <v>0</v>
      </c>
      <c r="I433" s="84">
        <f>Brazil!I407+China!G521+'South Africa'!G311+Australia!I509+Indonesia!G349+India!G279+'WC Canada'!G2</f>
        <v>370</v>
      </c>
      <c r="J433" s="83">
        <f t="shared" si="38"/>
        <v>6.0815253122945432</v>
      </c>
      <c r="K433" s="54" t="str">
        <f t="shared" si="31"/>
        <v>week 22/13</v>
      </c>
      <c r="L433" s="83">
        <f t="shared" si="43"/>
        <v>0</v>
      </c>
      <c r="M433" s="83">
        <f t="shared" si="39"/>
        <v>2.5079617834394905</v>
      </c>
      <c r="N433" s="83">
        <f t="shared" si="40"/>
        <v>4.849340866290019</v>
      </c>
      <c r="O433" s="83">
        <f t="shared" si="41"/>
        <v>14.088397790055248</v>
      </c>
      <c r="P433" s="83">
        <f t="shared" si="42"/>
        <v>6.0815253122945432</v>
      </c>
    </row>
    <row r="434" spans="2:16">
      <c r="B434" s="54" t="s">
        <v>915</v>
      </c>
      <c r="C434" s="84" t="e">
        <f>Brazil!C408+China!C522+'South Africa'!C312+Australia!C510+Indonesia!C350+India!C280+'WC Canada'!#REF!</f>
        <v>#REF!</v>
      </c>
      <c r="D434" s="84" t="e">
        <f>Brazil!D408+China!D522+'South Africa'!D312+Australia!D510+Indonesia!D350+India!D280+'WC Canada'!#REF!</f>
        <v>#REF!</v>
      </c>
      <c r="E434" s="84" t="e">
        <f>Brazil!E408+China!E522+'South Africa'!E312+Australia!E510+Indonesia!E350+India!E280+'WC Canada'!#REF!</f>
        <v>#REF!</v>
      </c>
      <c r="F434" s="84" t="e">
        <f>Brazil!F408+China!F522+'South Africa'!F312+Australia!F510+Indonesia!F350+India!F280+'WC Canada'!#REF!</f>
        <v>#REF!</v>
      </c>
      <c r="G434" s="84">
        <f>Brazil!G408+Australia!G510</f>
        <v>0</v>
      </c>
      <c r="H434" s="84">
        <f>Brazil!H408+Australia!H510</f>
        <v>0</v>
      </c>
      <c r="I434" s="84" t="e">
        <f>Brazil!I408+China!G522+'South Africa'!G312+Australia!I510+Indonesia!G350+India!G280+'WC Canada'!#REF!</f>
        <v>#REF!</v>
      </c>
      <c r="J434" s="83" t="e">
        <f t="shared" si="38"/>
        <v>#REF!</v>
      </c>
      <c r="K434" s="54" t="str">
        <f t="shared" ref="K434:K497" si="44">B434</f>
        <v>week 23/13</v>
      </c>
      <c r="L434" s="83" t="e">
        <f t="shared" si="43"/>
        <v>#REF!</v>
      </c>
      <c r="M434" s="83" t="e">
        <f t="shared" si="39"/>
        <v>#REF!</v>
      </c>
      <c r="N434" s="83" t="e">
        <f t="shared" si="40"/>
        <v>#REF!</v>
      </c>
      <c r="O434" s="83" t="e">
        <f t="shared" si="41"/>
        <v>#REF!</v>
      </c>
      <c r="P434" s="83" t="e">
        <f t="shared" si="42"/>
        <v>#REF!</v>
      </c>
    </row>
    <row r="435" spans="2:16">
      <c r="B435" s="54" t="s">
        <v>916</v>
      </c>
      <c r="C435" s="84">
        <f>Brazil!C409+China!C523+'South Africa'!C313+Australia!C511+Indonesia!C351+India!C281+'WC Canada'!C4</f>
        <v>0</v>
      </c>
      <c r="D435" s="84">
        <f>Brazil!D409+China!D523+'South Africa'!D313+Australia!D511+Indonesia!D351+India!D281+'WC Canada'!D4</f>
        <v>46</v>
      </c>
      <c r="E435" s="84">
        <f>Brazil!E409+China!E523+'South Africa'!E313+Australia!E511+Indonesia!E351+India!E281+'WC Canada'!E4</f>
        <v>79</v>
      </c>
      <c r="F435" s="84">
        <f>Brazil!F409+China!F523+'South Africa'!F313+Australia!F511+Indonesia!F351+India!F281+'WC Canada'!F4</f>
        <v>172</v>
      </c>
      <c r="G435" s="84">
        <f>Brazil!G409+Australia!G511</f>
        <v>0</v>
      </c>
      <c r="H435" s="84">
        <f>Brazil!H409+Australia!H511</f>
        <v>0</v>
      </c>
      <c r="I435" s="84">
        <f>Brazil!I409+China!G523+'South Africa'!G313+Australia!I511+Indonesia!G351+India!G281+'WC Canada'!G4</f>
        <v>297</v>
      </c>
      <c r="J435" s="83">
        <f t="shared" si="38"/>
        <v>4.8816568047337281</v>
      </c>
      <c r="K435" s="54" t="str">
        <f t="shared" si="44"/>
        <v>week 24/13</v>
      </c>
      <c r="L435" s="83">
        <f t="shared" si="43"/>
        <v>0</v>
      </c>
      <c r="M435" s="83">
        <f t="shared" si="39"/>
        <v>1.8312101910828025</v>
      </c>
      <c r="N435" s="83">
        <f t="shared" si="40"/>
        <v>3.71939736346516</v>
      </c>
      <c r="O435" s="83">
        <f t="shared" si="41"/>
        <v>11.878453038674033</v>
      </c>
      <c r="P435" s="83">
        <f t="shared" si="42"/>
        <v>4.8816568047337281</v>
      </c>
    </row>
    <row r="436" spans="2:16">
      <c r="B436" s="54" t="s">
        <v>917</v>
      </c>
      <c r="C436" s="84">
        <f>Brazil!C410+China!C524+'South Africa'!C314+Australia!C512+Indonesia!C352+India!C282+'WC Canada'!C3</f>
        <v>0</v>
      </c>
      <c r="D436" s="84">
        <f>Brazil!D410+China!D524+'South Africa'!D314+Australia!D512+Indonesia!D352+India!D282+'WC Canada'!D3</f>
        <v>48</v>
      </c>
      <c r="E436" s="84">
        <f>Brazil!E410+China!E524+'South Africa'!E314+Australia!E512+Indonesia!E352+India!E282+'WC Canada'!E3</f>
        <v>97</v>
      </c>
      <c r="F436" s="84">
        <f>Brazil!F410+China!F524+'South Africa'!F314+Australia!F512+Indonesia!F352+India!F282+'WC Canada'!F3</f>
        <v>194</v>
      </c>
      <c r="G436" s="84">
        <f>Brazil!G410+Australia!G512</f>
        <v>0</v>
      </c>
      <c r="H436" s="84">
        <f>Brazil!H410+Australia!H512</f>
        <v>0</v>
      </c>
      <c r="I436" s="84">
        <f>Brazil!I410+China!G524+'South Africa'!G314+Australia!I512+Indonesia!G352+India!G282+'WC Canada'!G3</f>
        <v>339</v>
      </c>
      <c r="J436" s="83">
        <f t="shared" si="38"/>
        <v>5.5719921104536487</v>
      </c>
      <c r="K436" s="54" t="str">
        <f t="shared" si="44"/>
        <v>week 25/13</v>
      </c>
      <c r="L436" s="83">
        <f t="shared" si="43"/>
        <v>0</v>
      </c>
      <c r="M436" s="83">
        <f t="shared" si="39"/>
        <v>1.910828025477707</v>
      </c>
      <c r="N436" s="83">
        <f t="shared" si="40"/>
        <v>4.5668549905838036</v>
      </c>
      <c r="O436" s="83">
        <f t="shared" si="41"/>
        <v>13.397790055248619</v>
      </c>
      <c r="P436" s="83">
        <f t="shared" si="42"/>
        <v>5.5719921104536487</v>
      </c>
    </row>
    <row r="437" spans="2:16">
      <c r="B437" s="54" t="s">
        <v>918</v>
      </c>
      <c r="C437" s="84">
        <f>Brazil!C411+China!C525+'South Africa'!C315+Australia!C513+Indonesia!C353+India!C283</f>
        <v>0</v>
      </c>
      <c r="D437" s="84">
        <f>Brazil!D411+China!D525+'South Africa'!D315+Australia!D513+Indonesia!D353+India!D283</f>
        <v>67</v>
      </c>
      <c r="E437" s="84">
        <f>Brazil!E411+China!E525+'South Africa'!E315+Australia!E513+Indonesia!E353+India!E283</f>
        <v>121</v>
      </c>
      <c r="F437" s="84">
        <f>Brazil!F411+China!F525+'South Africa'!F315+Australia!F513+Indonesia!F353+India!F283</f>
        <v>182</v>
      </c>
      <c r="G437" s="84">
        <f>Brazil!G411+Australia!G513</f>
        <v>0</v>
      </c>
      <c r="H437" s="84">
        <f>Brazil!H411+Australia!H513</f>
        <v>0</v>
      </c>
      <c r="I437" s="84">
        <f>Brazil!I411+China!G525+'South Africa'!G315+Australia!I513+Indonesia!G353+India!G283+'WC Canada'!G6</f>
        <v>370</v>
      </c>
      <c r="J437" s="83">
        <f t="shared" si="38"/>
        <v>6.0815253122945432</v>
      </c>
      <c r="K437" s="54" t="str">
        <f t="shared" si="44"/>
        <v>week 26/13</v>
      </c>
      <c r="L437" s="83">
        <f t="shared" si="43"/>
        <v>0</v>
      </c>
      <c r="M437" s="83">
        <f t="shared" si="39"/>
        <v>2.6671974522292996</v>
      </c>
      <c r="N437" s="83">
        <f t="shared" si="40"/>
        <v>5.6967984934086626</v>
      </c>
      <c r="O437" s="83">
        <f t="shared" si="41"/>
        <v>12.569060773480665</v>
      </c>
      <c r="P437" s="83">
        <f t="shared" si="42"/>
        <v>6.0815253122945432</v>
      </c>
    </row>
    <row r="438" spans="2:16">
      <c r="B438" s="54" t="s">
        <v>919</v>
      </c>
      <c r="C438" s="84">
        <f>Brazil!C412+China!C526+'South Africa'!C316+Australia!C514+Indonesia!C354+India!C284</f>
        <v>0</v>
      </c>
      <c r="D438" s="84">
        <f>Brazil!D412+China!D526+'South Africa'!D316+Australia!D514+Indonesia!D354+India!D284</f>
        <v>55</v>
      </c>
      <c r="E438" s="84">
        <f>Brazil!E412+China!E526+'South Africa'!E316+Australia!E514+Indonesia!E354+India!E284</f>
        <v>111</v>
      </c>
      <c r="F438" s="84">
        <f>Brazil!F412+China!F526+'South Africa'!F316+Australia!F514+Indonesia!F354+India!F284</f>
        <v>179</v>
      </c>
      <c r="G438" s="84">
        <f>Brazil!G412+Australia!G514</f>
        <v>0</v>
      </c>
      <c r="H438" s="84">
        <f>Brazil!H412+Australia!H514</f>
        <v>0</v>
      </c>
      <c r="I438" s="84">
        <f>Brazil!I412+China!G526+'South Africa'!G316+Australia!I514+Indonesia!G354+India!G284+'WC Canada'!G7</f>
        <v>213</v>
      </c>
      <c r="J438" s="83">
        <f t="shared" si="38"/>
        <v>3.5009861932938855</v>
      </c>
      <c r="K438" s="54" t="str">
        <f t="shared" si="44"/>
        <v>week 27/13</v>
      </c>
      <c r="L438" s="83">
        <f t="shared" si="43"/>
        <v>0</v>
      </c>
      <c r="M438" s="83">
        <f t="shared" ref="M438:M446" si="45">D438/2813*100</f>
        <v>1.9552079630287951</v>
      </c>
      <c r="N438" s="83">
        <f t="shared" ref="N438:N446" si="46">E438/2195*100</f>
        <v>5.0569476082004554</v>
      </c>
      <c r="O438" s="83">
        <f t="shared" ref="O438:O446" si="47">F438/1536*100</f>
        <v>11.653645833333332</v>
      </c>
      <c r="P438" s="83">
        <f t="shared" si="42"/>
        <v>3.5009861932938855</v>
      </c>
    </row>
    <row r="439" spans="2:16">
      <c r="B439" s="54" t="s">
        <v>920</v>
      </c>
      <c r="C439" s="84">
        <f>Brazil!C413+China!C527+'South Africa'!C317+Australia!C515+Indonesia!C355+India!C285</f>
        <v>0</v>
      </c>
      <c r="D439" s="84">
        <f>Brazil!D413+China!D527+'South Africa'!D317+Australia!D515+Indonesia!D355+India!D285</f>
        <v>51</v>
      </c>
      <c r="E439" s="84">
        <f>Brazil!E413+China!E527+'South Africa'!E317+Australia!E515+Indonesia!E355+India!E285</f>
        <v>107</v>
      </c>
      <c r="F439" s="84">
        <f>Brazil!F413+China!F527+'South Africa'!F317+Australia!F515+Indonesia!F355+India!F285</f>
        <v>172</v>
      </c>
      <c r="G439" s="84">
        <f>Brazil!G413+Australia!G515</f>
        <v>0</v>
      </c>
      <c r="H439" s="84">
        <f>Brazil!H413+Australia!H515</f>
        <v>0</v>
      </c>
      <c r="I439" s="84">
        <f>Brazil!I413+China!G527+'South Africa'!G317+Australia!I515+Indonesia!G355+India!G285+'WC Canada'!G8</f>
        <v>330</v>
      </c>
      <c r="J439" s="83">
        <f t="shared" si="38"/>
        <v>5.4240631163708084</v>
      </c>
      <c r="K439" s="54" t="str">
        <f t="shared" si="44"/>
        <v>week 28/13</v>
      </c>
      <c r="L439" s="83">
        <f t="shared" si="43"/>
        <v>0</v>
      </c>
      <c r="M439" s="83">
        <f t="shared" si="45"/>
        <v>1.8130110202630643</v>
      </c>
      <c r="N439" s="83">
        <f t="shared" si="46"/>
        <v>4.8747152619589977</v>
      </c>
      <c r="O439" s="83">
        <f t="shared" si="47"/>
        <v>11.197916666666668</v>
      </c>
      <c r="P439" s="83">
        <f t="shared" si="42"/>
        <v>5.4240631163708084</v>
      </c>
    </row>
    <row r="440" spans="2:16">
      <c r="B440" s="54" t="s">
        <v>921</v>
      </c>
      <c r="C440" s="84">
        <f>Brazil!C414+China!C528+'South Africa'!C318+Australia!C516+Indonesia!C356+India!C286</f>
        <v>0</v>
      </c>
      <c r="D440" s="84">
        <f>Brazil!D414+China!D528+'South Africa'!D318+Australia!D516+Indonesia!D356+India!D286</f>
        <v>55</v>
      </c>
      <c r="E440" s="84">
        <f>Brazil!E414+China!E528+'South Africa'!E318+Australia!E516+Indonesia!E356+India!E286</f>
        <v>77</v>
      </c>
      <c r="F440" s="84">
        <f>Brazil!F414+China!F528+'South Africa'!F318+Australia!F516+Indonesia!F356+India!F286</f>
        <v>182</v>
      </c>
      <c r="G440" s="84">
        <f>Brazil!G414+Australia!G516</f>
        <v>0</v>
      </c>
      <c r="H440" s="84">
        <f>Brazil!H414+Australia!H516</f>
        <v>0</v>
      </c>
      <c r="I440" s="84">
        <f>Brazil!I414+China!G528+'South Africa'!G318+Australia!I516+Indonesia!G356+India!G286</f>
        <v>344</v>
      </c>
      <c r="J440" s="83">
        <f t="shared" si="38"/>
        <v>5.6541748849441156</v>
      </c>
      <c r="K440" s="54" t="str">
        <f t="shared" si="44"/>
        <v>week 29/13</v>
      </c>
      <c r="L440" s="83">
        <f t="shared" si="43"/>
        <v>0</v>
      </c>
      <c r="M440" s="83">
        <f t="shared" si="45"/>
        <v>1.9552079630287951</v>
      </c>
      <c r="N440" s="83">
        <f t="shared" si="46"/>
        <v>3.5079726651480638</v>
      </c>
      <c r="O440" s="83">
        <f t="shared" si="47"/>
        <v>11.848958333333332</v>
      </c>
      <c r="P440" s="83">
        <f t="shared" si="42"/>
        <v>5.6541748849441156</v>
      </c>
    </row>
    <row r="441" spans="2:16">
      <c r="B441" s="54" t="s">
        <v>922</v>
      </c>
      <c r="C441" s="84">
        <f>Brazil!C415+China!C529+'South Africa'!C319+Australia!C517+Indonesia!C357+India!C287</f>
        <v>0</v>
      </c>
      <c r="D441" s="84">
        <f>Brazil!D415+China!D529+'South Africa'!D319+Australia!D517+Indonesia!D357+India!D287</f>
        <v>79</v>
      </c>
      <c r="E441" s="84">
        <f>Brazil!E415+China!E529+'South Africa'!E319+Australia!E517+Indonesia!E357+India!E287</f>
        <v>121</v>
      </c>
      <c r="F441" s="84">
        <f>Brazil!F415+China!F529+'South Africa'!F319+Australia!F517+Indonesia!F357+India!F287</f>
        <v>174</v>
      </c>
      <c r="G441" s="84">
        <f>Brazil!G415+Australia!G517</f>
        <v>0</v>
      </c>
      <c r="H441" s="84">
        <f>Brazil!H415+Australia!H517</f>
        <v>0</v>
      </c>
      <c r="I441" s="84">
        <f>Brazil!I415+China!G529+'South Africa'!G319+Australia!I517+Indonesia!G357+India!G287+'WC Canada'!G10</f>
        <v>375</v>
      </c>
      <c r="J441" s="83">
        <f t="shared" si="38"/>
        <v>6.16370808678501</v>
      </c>
      <c r="K441" s="54" t="str">
        <f t="shared" si="44"/>
        <v>week 30/13</v>
      </c>
      <c r="L441" s="83">
        <f t="shared" si="43"/>
        <v>0</v>
      </c>
      <c r="M441" s="83">
        <f t="shared" si="45"/>
        <v>2.8083896196231781</v>
      </c>
      <c r="N441" s="83">
        <f t="shared" si="46"/>
        <v>5.5125284738040996</v>
      </c>
      <c r="O441" s="83">
        <f t="shared" si="47"/>
        <v>11.328125</v>
      </c>
      <c r="P441" s="83">
        <f t="shared" si="42"/>
        <v>6.16370808678501</v>
      </c>
    </row>
    <row r="442" spans="2:16">
      <c r="B442" s="54" t="s">
        <v>923</v>
      </c>
      <c r="C442" s="84">
        <f>Brazil!C416+China!C530+'South Africa'!C320+Australia!C518+Indonesia!C358+India!C288</f>
        <v>0</v>
      </c>
      <c r="D442" s="84">
        <f>Brazil!D416+China!D530+'South Africa'!D320+Australia!D518+Indonesia!D358+India!D288</f>
        <v>59</v>
      </c>
      <c r="E442" s="84">
        <f>Brazil!E416+China!E530+'South Africa'!E320+Australia!E518+Indonesia!E358+India!E288</f>
        <v>124</v>
      </c>
      <c r="F442" s="84">
        <f>Brazil!F416+China!F530+'South Africa'!F320+Australia!F518+Indonesia!F358+India!F288</f>
        <v>137</v>
      </c>
      <c r="G442" s="84">
        <f>Brazil!G416+Australia!G518</f>
        <v>0</v>
      </c>
      <c r="H442" s="84">
        <f>Brazil!H416+Australia!H518</f>
        <v>0</v>
      </c>
      <c r="I442" s="84">
        <f>Brazil!I416+China!G530+'South Africa'!G320+Australia!I518+Indonesia!G358+India!G288+'WC Canada'!G11</f>
        <v>323</v>
      </c>
      <c r="J442" s="83">
        <f t="shared" si="38"/>
        <v>5.3090072320841548</v>
      </c>
      <c r="K442" s="54" t="str">
        <f t="shared" si="44"/>
        <v>week 31/13</v>
      </c>
      <c r="L442" s="83">
        <f t="shared" si="43"/>
        <v>0</v>
      </c>
      <c r="M442" s="83">
        <f t="shared" si="45"/>
        <v>2.0974049057945257</v>
      </c>
      <c r="N442" s="83">
        <f t="shared" si="46"/>
        <v>5.6492027334851942</v>
      </c>
      <c r="O442" s="83">
        <f t="shared" si="47"/>
        <v>8.9192708333333321</v>
      </c>
      <c r="P442" s="83">
        <f t="shared" si="42"/>
        <v>5.3090072320841548</v>
      </c>
    </row>
    <row r="443" spans="2:16">
      <c r="B443" s="54" t="s">
        <v>924</v>
      </c>
      <c r="C443" s="84">
        <f>Brazil!C417+China!C531+'South Africa'!C321+Australia!C519+Indonesia!C359+India!C289</f>
        <v>0</v>
      </c>
      <c r="D443" s="84">
        <f>Brazil!D417+China!D531+'South Africa'!D321+Australia!D519+Indonesia!D359+India!D289</f>
        <v>58</v>
      </c>
      <c r="E443" s="84">
        <f>Brazil!E417+China!E531+'South Africa'!E321+Australia!E519+Indonesia!E359+India!E289</f>
        <v>141</v>
      </c>
      <c r="F443" s="84">
        <f>Brazil!F417+China!F531+'South Africa'!F321+Australia!F519+Indonesia!F359+India!F289</f>
        <v>160</v>
      </c>
      <c r="G443" s="84">
        <f>Brazil!G417+Australia!G519</f>
        <v>0</v>
      </c>
      <c r="H443" s="84">
        <f>Brazil!H417+Australia!H519</f>
        <v>0</v>
      </c>
      <c r="I443" s="84">
        <f>Brazil!I417+China!G531+'South Africa'!G321+Australia!I519+Indonesia!G359+India!G289+'WC Canada'!G12</f>
        <v>356</v>
      </c>
      <c r="J443" s="83">
        <f t="shared" si="38"/>
        <v>5.851413543721236</v>
      </c>
      <c r="K443" s="54" t="str">
        <f t="shared" si="44"/>
        <v>week 32/13</v>
      </c>
      <c r="L443" s="83">
        <f t="shared" si="43"/>
        <v>0</v>
      </c>
      <c r="M443" s="83">
        <f t="shared" si="45"/>
        <v>2.0618556701030926</v>
      </c>
      <c r="N443" s="83">
        <f t="shared" si="46"/>
        <v>6.4236902050113898</v>
      </c>
      <c r="O443" s="83">
        <f t="shared" si="47"/>
        <v>10.416666666666668</v>
      </c>
      <c r="P443" s="83">
        <f t="shared" si="42"/>
        <v>5.851413543721236</v>
      </c>
    </row>
    <row r="444" spans="2:16">
      <c r="B444" s="54" t="s">
        <v>925</v>
      </c>
      <c r="C444" s="84">
        <f>Brazil!C418+China!C532+'South Africa'!C322+Australia!C520+Indonesia!C360+India!C290</f>
        <v>0</v>
      </c>
      <c r="D444" s="84">
        <f>Brazil!D418+China!D532+'South Africa'!D322+Australia!D520+Indonesia!D360+India!D290</f>
        <v>62</v>
      </c>
      <c r="E444" s="84">
        <f>Brazil!E418+China!E532+'South Africa'!E322+Australia!E520+Indonesia!E360+India!E290</f>
        <v>127</v>
      </c>
      <c r="F444" s="84">
        <f>Brazil!F418+China!F532+'South Africa'!F322+Australia!F520+Indonesia!F360+India!F290</f>
        <v>154</v>
      </c>
      <c r="G444" s="84">
        <f>Brazil!G418+Australia!G520</f>
        <v>0</v>
      </c>
      <c r="H444" s="84">
        <f>Brazil!H418+Australia!H520</f>
        <v>0</v>
      </c>
      <c r="I444" s="84">
        <f>Brazil!I418+China!G532+'South Africa'!G322+Australia!I520+Indonesia!G360+India!G290+'WC Canada'!G13</f>
        <v>343</v>
      </c>
      <c r="J444" s="83">
        <f t="shared" si="38"/>
        <v>5.6377383300460222</v>
      </c>
      <c r="K444" s="54" t="str">
        <f t="shared" si="44"/>
        <v>week 33/13</v>
      </c>
      <c r="L444" s="83">
        <f t="shared" si="43"/>
        <v>0</v>
      </c>
      <c r="M444" s="83">
        <f t="shared" si="45"/>
        <v>2.2040526128688236</v>
      </c>
      <c r="N444" s="83">
        <f t="shared" si="46"/>
        <v>5.785876993166287</v>
      </c>
      <c r="O444" s="83">
        <f t="shared" si="47"/>
        <v>10.026041666666668</v>
      </c>
      <c r="P444" s="83">
        <f t="shared" si="42"/>
        <v>5.6377383300460222</v>
      </c>
    </row>
    <row r="445" spans="2:16">
      <c r="B445" s="54" t="s">
        <v>926</v>
      </c>
      <c r="C445" s="84">
        <f>Brazil!C419+China!C533+'South Africa'!C323+Australia!C521+Indonesia!C361+India!C291</f>
        <v>0</v>
      </c>
      <c r="D445" s="84">
        <f>Brazil!D419+China!D533+'South Africa'!D323+Australia!D521+Indonesia!D361+India!D291</f>
        <v>46</v>
      </c>
      <c r="E445" s="84">
        <f>Brazil!E419+China!E533+'South Africa'!E323+Australia!E521+Indonesia!E361+India!E291</f>
        <v>129</v>
      </c>
      <c r="F445" s="84">
        <f>Brazil!F419+China!F533+'South Africa'!F323+Australia!F521+Indonesia!F361+India!F291</f>
        <v>138</v>
      </c>
      <c r="G445" s="84">
        <f>Brazil!G419+Australia!G521</f>
        <v>0</v>
      </c>
      <c r="H445" s="84">
        <f>Brazil!H419+Australia!H521</f>
        <v>0</v>
      </c>
      <c r="I445" s="84">
        <f>Brazil!I419+China!G533+'South Africa'!G323+Australia!I521+Indonesia!G361+India!G291+'WC Canada'!G14</f>
        <v>313</v>
      </c>
      <c r="J445" s="83">
        <f t="shared" si="38"/>
        <v>5.144641683103222</v>
      </c>
      <c r="K445" s="54" t="str">
        <f t="shared" si="44"/>
        <v>week 34/13</v>
      </c>
      <c r="L445" s="83">
        <f t="shared" si="43"/>
        <v>0</v>
      </c>
      <c r="M445" s="83">
        <f t="shared" si="45"/>
        <v>1.6352648418059013</v>
      </c>
      <c r="N445" s="83">
        <f t="shared" si="46"/>
        <v>5.8769931662870158</v>
      </c>
      <c r="O445" s="83">
        <f t="shared" si="47"/>
        <v>8.984375</v>
      </c>
      <c r="P445" s="83">
        <f t="shared" si="42"/>
        <v>5.144641683103222</v>
      </c>
    </row>
    <row r="446" spans="2:16">
      <c r="B446" s="54" t="s">
        <v>927</v>
      </c>
      <c r="C446" s="84">
        <f>Brazil!C420+China!C534+'South Africa'!C324+Australia!C522+Indonesia!C362+India!C292</f>
        <v>0</v>
      </c>
      <c r="D446" s="84">
        <f>Brazil!D420+China!D534+'South Africa'!D324+Australia!D522+Indonesia!D362+India!D292</f>
        <v>44</v>
      </c>
      <c r="E446" s="84">
        <f>Brazil!E420+China!E534+'South Africa'!E324+Australia!E522+Indonesia!E362+India!E292</f>
        <v>140</v>
      </c>
      <c r="F446" s="84">
        <f>Brazil!F420+China!F534+'South Africa'!F324+Australia!F522+Indonesia!F362+India!F292</f>
        <v>144</v>
      </c>
      <c r="G446" s="84">
        <f>Brazil!G420+Australia!G522</f>
        <v>0</v>
      </c>
      <c r="H446" s="84">
        <f>Brazil!H420+Australia!H522</f>
        <v>0</v>
      </c>
      <c r="I446" s="84">
        <f>Brazil!I420+China!G534+'South Africa'!G324+Australia!I522+Indonesia!G362+India!G292+'WC Canada'!G15</f>
        <v>328</v>
      </c>
      <c r="J446" s="83">
        <f t="shared" ref="J446:J477" si="48">I446/6084*100</f>
        <v>5.3911900065746217</v>
      </c>
      <c r="K446" s="54" t="str">
        <f t="shared" si="44"/>
        <v>week 35/13</v>
      </c>
      <c r="L446" s="83">
        <f>C446/2813*100</f>
        <v>0</v>
      </c>
      <c r="M446" s="83">
        <f t="shared" si="45"/>
        <v>1.5641663704230357</v>
      </c>
      <c r="N446" s="83">
        <f t="shared" si="46"/>
        <v>6.3781321184510258</v>
      </c>
      <c r="O446" s="83">
        <f t="shared" si="47"/>
        <v>9.375</v>
      </c>
      <c r="P446" s="83">
        <f t="shared" ref="P446:P477" si="49">I446/6084*100</f>
        <v>5.3911900065746217</v>
      </c>
    </row>
    <row r="447" spans="2:16">
      <c r="B447" s="54" t="s">
        <v>928</v>
      </c>
      <c r="C447" s="84">
        <f>Brazil!C421+China!C535+'South Africa'!C325+Australia!C523+Indonesia!C363+India!C293</f>
        <v>0</v>
      </c>
      <c r="D447" s="84">
        <f>Brazil!D421+China!D535+'South Africa'!D325+Australia!D523+Indonesia!D363+India!D293</f>
        <v>63</v>
      </c>
      <c r="E447" s="84">
        <f>Brazil!E421+China!E535+'South Africa'!E325+Australia!E523+Indonesia!E363+India!E293</f>
        <v>120</v>
      </c>
      <c r="F447" s="84">
        <f>Brazil!F421+China!F535+'South Africa'!F325+Australia!F523+Indonesia!F363+India!F293</f>
        <v>128</v>
      </c>
      <c r="G447" s="84">
        <f>Brazil!G421+Australia!G523</f>
        <v>0</v>
      </c>
      <c r="H447" s="84">
        <f>Brazil!H421+Australia!H523</f>
        <v>0</v>
      </c>
      <c r="I447" s="84">
        <f>Brazil!I421+China!G535+'South Africa'!G325+Australia!I523+Indonesia!G363+India!G293</f>
        <v>311</v>
      </c>
      <c r="J447" s="83">
        <f t="shared" si="48"/>
        <v>5.1117685733070353</v>
      </c>
      <c r="K447" s="54" t="str">
        <f t="shared" si="44"/>
        <v>week 36/13</v>
      </c>
      <c r="L447" s="83">
        <f t="shared" ref="L447:L478" si="50">C447/2853*100</f>
        <v>0</v>
      </c>
      <c r="M447" s="83">
        <f t="shared" ref="M447:M478" si="51">D447/2853*100</f>
        <v>2.2082018927444795</v>
      </c>
      <c r="N447" s="83">
        <f t="shared" ref="N447:N478" si="52">E447/2206*100</f>
        <v>5.4397098821396188</v>
      </c>
      <c r="O447" s="83">
        <f t="shared" ref="O447:O478" si="53">F447/1552*100</f>
        <v>8.2474226804123703</v>
      </c>
      <c r="P447" s="83">
        <f t="shared" si="49"/>
        <v>5.1117685733070353</v>
      </c>
    </row>
    <row r="448" spans="2:16">
      <c r="B448" s="54" t="s">
        <v>929</v>
      </c>
      <c r="C448" s="84">
        <f>Brazil!C422+China!C536+'South Africa'!C326+Australia!C524+Indonesia!C364+India!C294</f>
        <v>0</v>
      </c>
      <c r="D448" s="84">
        <f>Brazil!D422+China!D536+'South Africa'!D326+Australia!D524+Indonesia!D364+India!D294</f>
        <v>41</v>
      </c>
      <c r="E448" s="84">
        <f>Brazil!E422+China!E536+'South Africa'!E326+Australia!E524+Indonesia!E364+India!E294</f>
        <v>90</v>
      </c>
      <c r="F448" s="84">
        <f>Brazil!F422+China!F536+'South Africa'!F326+Australia!F524+Indonesia!F364+India!F294</f>
        <v>146</v>
      </c>
      <c r="G448" s="84">
        <f>Brazil!G422+Australia!G524</f>
        <v>0</v>
      </c>
      <c r="H448" s="84">
        <f>Brazil!H422+Australia!H524</f>
        <v>0</v>
      </c>
      <c r="I448" s="84">
        <f>Brazil!I422+China!G536+'South Africa'!G326+Australia!I524+Indonesia!G364+India!G294+'WC Canada'!G17</f>
        <v>281</v>
      </c>
      <c r="J448" s="83">
        <f t="shared" si="48"/>
        <v>4.6186719263642342</v>
      </c>
      <c r="K448" s="54" t="str">
        <f t="shared" si="44"/>
        <v>week 37/13</v>
      </c>
      <c r="L448" s="83">
        <f t="shared" si="50"/>
        <v>0</v>
      </c>
      <c r="M448" s="83">
        <f t="shared" si="51"/>
        <v>1.4370837714686295</v>
      </c>
      <c r="N448" s="83">
        <f t="shared" si="52"/>
        <v>4.0797824116047146</v>
      </c>
      <c r="O448" s="83">
        <f t="shared" si="53"/>
        <v>9.4072164948453612</v>
      </c>
      <c r="P448" s="83">
        <f t="shared" si="49"/>
        <v>4.6186719263642342</v>
      </c>
    </row>
    <row r="449" spans="2:16">
      <c r="B449" s="54" t="s">
        <v>930</v>
      </c>
      <c r="C449" s="84">
        <f>Brazil!C423+China!C537+'South Africa'!C327+Australia!C525+Indonesia!C365+India!C295</f>
        <v>0</v>
      </c>
      <c r="D449" s="84">
        <f>Brazil!D423+China!D537+'South Africa'!D327+Australia!D525+Indonesia!D365+India!D295</f>
        <v>24</v>
      </c>
      <c r="E449" s="84">
        <f>Brazil!E423+China!E537+'South Africa'!E327+Australia!E525+Indonesia!E365+India!E295</f>
        <v>93</v>
      </c>
      <c r="F449" s="84">
        <f>Brazil!F423+China!F537+'South Africa'!F327+Australia!F525+Indonesia!F365+India!F295</f>
        <v>165</v>
      </c>
      <c r="G449" s="84">
        <f>Brazil!G423+Australia!G525</f>
        <v>0</v>
      </c>
      <c r="H449" s="84">
        <f>Brazil!H423+Australia!H525</f>
        <v>0</v>
      </c>
      <c r="I449" s="84">
        <f>Brazil!I423+China!G537+'South Africa'!G327+Australia!I525+Indonesia!G365+India!G295+'WC Canada'!G18</f>
        <v>289</v>
      </c>
      <c r="J449" s="83">
        <f t="shared" si="48"/>
        <v>4.7501643655489811</v>
      </c>
      <c r="K449" s="54" t="str">
        <f t="shared" si="44"/>
        <v>week 38/13</v>
      </c>
      <c r="L449" s="83">
        <f t="shared" si="50"/>
        <v>0</v>
      </c>
      <c r="M449" s="83">
        <f t="shared" si="51"/>
        <v>0.84121976866456361</v>
      </c>
      <c r="N449" s="83">
        <f t="shared" si="52"/>
        <v>4.2157751586582046</v>
      </c>
      <c r="O449" s="83">
        <f t="shared" si="53"/>
        <v>10.631443298969073</v>
      </c>
      <c r="P449" s="83">
        <f t="shared" si="49"/>
        <v>4.7501643655489811</v>
      </c>
    </row>
    <row r="450" spans="2:16">
      <c r="B450" s="54" t="s">
        <v>931</v>
      </c>
      <c r="C450" s="84">
        <f>Brazil!C424+China!C538+'South Africa'!C328+Australia!C526+Indonesia!C366+India!C296</f>
        <v>0</v>
      </c>
      <c r="D450" s="84">
        <f>Brazil!D424+China!D538+'South Africa'!D328+Australia!D526+Indonesia!D366+India!D296</f>
        <v>45</v>
      </c>
      <c r="E450" s="84">
        <f>Brazil!E424+China!E538+'South Africa'!E328+Australia!E526+Indonesia!E366+India!E296</f>
        <v>109</v>
      </c>
      <c r="F450" s="84">
        <f>Brazil!F424+China!F538+'South Africa'!F328+Australia!F526+Indonesia!F366+India!F296</f>
        <v>171</v>
      </c>
      <c r="G450" s="84">
        <f>Brazil!G424+Australia!G526</f>
        <v>0</v>
      </c>
      <c r="H450" s="84">
        <f>Brazil!H424+Australia!H526</f>
        <v>0</v>
      </c>
      <c r="I450" s="84">
        <f>Brazil!I424+China!G538+'South Africa'!G328+Australia!I526+Indonesia!G366+India!G296+'WC Canada'!G19</f>
        <v>330</v>
      </c>
      <c r="J450" s="83">
        <f t="shared" si="48"/>
        <v>5.4240631163708084</v>
      </c>
      <c r="K450" s="54" t="str">
        <f t="shared" si="44"/>
        <v>week 39/13</v>
      </c>
      <c r="L450" s="83">
        <f t="shared" si="50"/>
        <v>0</v>
      </c>
      <c r="M450" s="83">
        <f t="shared" si="51"/>
        <v>1.5772870662460567</v>
      </c>
      <c r="N450" s="83">
        <f t="shared" si="52"/>
        <v>4.9410698096101537</v>
      </c>
      <c r="O450" s="83">
        <f t="shared" si="53"/>
        <v>11.018041237113401</v>
      </c>
      <c r="P450" s="83">
        <f t="shared" si="49"/>
        <v>5.4240631163708084</v>
      </c>
    </row>
    <row r="451" spans="2:16">
      <c r="B451" s="54" t="s">
        <v>932</v>
      </c>
      <c r="C451" s="84">
        <f>Brazil!C425+China!C539+'South Africa'!C329+Australia!C527+Indonesia!C367+India!C297</f>
        <v>0</v>
      </c>
      <c r="D451" s="84">
        <f>Brazil!D425+China!D539+'South Africa'!D329+Australia!D527+Indonesia!D367+India!D297</f>
        <v>30</v>
      </c>
      <c r="E451" s="84">
        <f>Brazil!E425+China!E539+'South Africa'!E329+Australia!E527+Indonesia!E367+India!E297</f>
        <v>101</v>
      </c>
      <c r="F451" s="84">
        <f>Brazil!F425+China!F539+'South Africa'!F329+Australia!F527+Indonesia!F367+India!F297</f>
        <v>161</v>
      </c>
      <c r="G451" s="84">
        <f>Brazil!G425+Australia!G527</f>
        <v>0</v>
      </c>
      <c r="H451" s="84">
        <f>Brazil!H425+Australia!H527</f>
        <v>0</v>
      </c>
      <c r="I451" s="84">
        <f>Brazil!I425+China!G539+'South Africa'!G329+Australia!I527+Indonesia!G367+India!G297+'WC Canada'!G20</f>
        <v>292</v>
      </c>
      <c r="J451" s="83">
        <f t="shared" si="48"/>
        <v>4.7994740302432604</v>
      </c>
      <c r="K451" s="54" t="str">
        <f t="shared" si="44"/>
        <v>week 40/13</v>
      </c>
      <c r="L451" s="83">
        <f t="shared" si="50"/>
        <v>0</v>
      </c>
      <c r="M451" s="83">
        <f t="shared" si="51"/>
        <v>1.0515247108307046</v>
      </c>
      <c r="N451" s="83">
        <f t="shared" si="52"/>
        <v>4.5784224841341796</v>
      </c>
      <c r="O451" s="83">
        <f t="shared" si="53"/>
        <v>10.373711340206187</v>
      </c>
      <c r="P451" s="83">
        <f t="shared" si="49"/>
        <v>4.7994740302432604</v>
      </c>
    </row>
    <row r="452" spans="2:16">
      <c r="B452" s="54" t="s">
        <v>933</v>
      </c>
      <c r="C452" s="84">
        <f>Brazil!C426+China!C540+'South Africa'!C330+Australia!C528+Indonesia!C368+India!C298</f>
        <v>0</v>
      </c>
      <c r="D452" s="84">
        <f>Brazil!D426+China!D540+'South Africa'!D330+Australia!D528+Indonesia!D368+India!D298</f>
        <v>25</v>
      </c>
      <c r="E452" s="84">
        <f>Brazil!E426+China!E540+'South Africa'!E330+Australia!E528+Indonesia!E368+India!E298</f>
        <v>86</v>
      </c>
      <c r="F452" s="84">
        <f>Brazil!F426+China!F540+'South Africa'!F330+Australia!F528+Indonesia!F368+India!F298</f>
        <v>144</v>
      </c>
      <c r="G452" s="84">
        <f>Brazil!G426+Australia!G528</f>
        <v>0</v>
      </c>
      <c r="H452" s="84">
        <f>Brazil!H426+Australia!H528</f>
        <v>0</v>
      </c>
      <c r="I452" s="84">
        <f>Brazil!I426+China!G540+'South Africa'!G330+Australia!I528+Indonesia!G368+India!G298+'WC Canada'!G21</f>
        <v>255</v>
      </c>
      <c r="J452" s="83">
        <f t="shared" si="48"/>
        <v>4.1913214990138066</v>
      </c>
      <c r="K452" s="54" t="str">
        <f t="shared" si="44"/>
        <v>week 41/13</v>
      </c>
      <c r="L452" s="83">
        <f t="shared" si="50"/>
        <v>0</v>
      </c>
      <c r="M452" s="83">
        <f t="shared" si="51"/>
        <v>0.87627059235892046</v>
      </c>
      <c r="N452" s="83">
        <f t="shared" si="52"/>
        <v>3.8984587488667275</v>
      </c>
      <c r="O452" s="83">
        <f t="shared" si="53"/>
        <v>9.2783505154639183</v>
      </c>
      <c r="P452" s="83">
        <f t="shared" si="49"/>
        <v>4.1913214990138066</v>
      </c>
    </row>
    <row r="453" spans="2:16">
      <c r="B453" s="54" t="s">
        <v>934</v>
      </c>
      <c r="C453" s="84">
        <f>Brazil!C427+China!C541+'South Africa'!C331+Australia!C529+Indonesia!C369+India!C299</f>
        <v>0</v>
      </c>
      <c r="D453" s="84">
        <f>Brazil!D427+China!D541+'South Africa'!D331+Australia!D529+Indonesia!D369+India!D299</f>
        <v>33</v>
      </c>
      <c r="E453" s="84">
        <f>Brazil!E427+China!E541+'South Africa'!E331+Australia!E529+Indonesia!E369+India!E299</f>
        <v>99</v>
      </c>
      <c r="F453" s="84">
        <f>Brazil!F427+China!F541+'South Africa'!F331+Australia!F529+Indonesia!F369+India!F299</f>
        <v>166</v>
      </c>
      <c r="G453" s="84">
        <f>Brazil!G427+Australia!G529</f>
        <v>0</v>
      </c>
      <c r="H453" s="84">
        <f>Brazil!H427+Australia!H529</f>
        <v>0</v>
      </c>
      <c r="I453" s="84">
        <f>Brazil!I427+China!G541+'South Africa'!G331+Australia!I529+Indonesia!G369+India!G299+'WC Canada'!G22</f>
        <v>298</v>
      </c>
      <c r="J453" s="83">
        <f t="shared" si="48"/>
        <v>4.8980933596318215</v>
      </c>
      <c r="K453" s="54" t="str">
        <f t="shared" si="44"/>
        <v>week 42/13</v>
      </c>
      <c r="L453" s="83">
        <f t="shared" si="50"/>
        <v>0</v>
      </c>
      <c r="M453" s="83">
        <f t="shared" si="51"/>
        <v>1.1566771819137749</v>
      </c>
      <c r="N453" s="83">
        <f t="shared" si="52"/>
        <v>4.4877606527651857</v>
      </c>
      <c r="O453" s="83">
        <f t="shared" si="53"/>
        <v>10.695876288659793</v>
      </c>
      <c r="P453" s="83">
        <f t="shared" si="49"/>
        <v>4.8980933596318215</v>
      </c>
    </row>
    <row r="454" spans="2:16">
      <c r="B454" s="54" t="s">
        <v>935</v>
      </c>
      <c r="C454" s="84">
        <f>Brazil!C428+China!C542+'South Africa'!C332+Australia!C530+Indonesia!C370+India!C300</f>
        <v>0</v>
      </c>
      <c r="D454" s="84">
        <f>Brazil!D428+China!D542+'South Africa'!D332+Australia!D530+Indonesia!D370+India!D300</f>
        <v>66</v>
      </c>
      <c r="E454" s="84">
        <f>Brazil!E428+China!E542+'South Africa'!E332+Australia!E530+Indonesia!E370+India!E300</f>
        <v>99</v>
      </c>
      <c r="F454" s="84">
        <f>Brazil!F428+China!F542+'South Africa'!F332+Australia!F530+Indonesia!F370+India!F300</f>
        <v>169</v>
      </c>
      <c r="G454" s="84">
        <f>Brazil!G428+Australia!G530</f>
        <v>0</v>
      </c>
      <c r="H454" s="84">
        <f>Brazil!H428+Australia!H530</f>
        <v>0</v>
      </c>
      <c r="I454" s="84">
        <f>Brazil!I428+China!G542+'South Africa'!G332+Australia!I530+Indonesia!G370+India!G300</f>
        <v>334</v>
      </c>
      <c r="J454" s="83">
        <f t="shared" si="48"/>
        <v>5.4898093359631819</v>
      </c>
      <c r="K454" s="54" t="str">
        <f t="shared" si="44"/>
        <v>week 43/13</v>
      </c>
      <c r="L454" s="83">
        <f t="shared" si="50"/>
        <v>0</v>
      </c>
      <c r="M454" s="83">
        <f t="shared" si="51"/>
        <v>2.3133543638275498</v>
      </c>
      <c r="N454" s="83">
        <f t="shared" si="52"/>
        <v>4.4877606527651857</v>
      </c>
      <c r="O454" s="83">
        <f t="shared" si="53"/>
        <v>10.889175257731958</v>
      </c>
      <c r="P454" s="83">
        <f t="shared" si="49"/>
        <v>5.4898093359631819</v>
      </c>
    </row>
    <row r="455" spans="2:16">
      <c r="B455" s="54" t="s">
        <v>936</v>
      </c>
      <c r="C455" s="84">
        <f>Brazil!C429+China!C543+'South Africa'!C333+Australia!C531+Indonesia!C371+India!C301</f>
        <v>0</v>
      </c>
      <c r="D455" s="84">
        <f>Brazil!D429+China!D543+'South Africa'!D333+Australia!D531+Indonesia!D371+India!D301</f>
        <v>64</v>
      </c>
      <c r="E455" s="84">
        <f>Brazil!E429+China!E543+'South Africa'!E333+Australia!E531+Indonesia!E371+India!E301</f>
        <v>88</v>
      </c>
      <c r="F455" s="84">
        <f>Brazil!F429+China!F543+'South Africa'!F333+Australia!F531+Indonesia!F371+India!F301</f>
        <v>171</v>
      </c>
      <c r="G455" s="84">
        <f>Brazil!G429+Australia!G531</f>
        <v>0</v>
      </c>
      <c r="H455" s="84">
        <f>Brazil!H429+Australia!H531</f>
        <v>0</v>
      </c>
      <c r="I455" s="84">
        <f>Brazil!I429+China!G543+'South Africa'!G333+Australia!I531+Indonesia!G371+India!G301+'WC Canada'!G24</f>
        <v>323</v>
      </c>
      <c r="J455" s="83">
        <f t="shared" si="48"/>
        <v>5.3090072320841548</v>
      </c>
      <c r="K455" s="54" t="str">
        <f t="shared" si="44"/>
        <v>week 44/13</v>
      </c>
      <c r="L455" s="83">
        <f t="shared" si="50"/>
        <v>0</v>
      </c>
      <c r="M455" s="83">
        <f t="shared" si="51"/>
        <v>2.2432527164388363</v>
      </c>
      <c r="N455" s="83">
        <f t="shared" si="52"/>
        <v>3.9891205802357206</v>
      </c>
      <c r="O455" s="83">
        <f t="shared" si="53"/>
        <v>11.018041237113401</v>
      </c>
      <c r="P455" s="83">
        <f t="shared" si="49"/>
        <v>5.3090072320841548</v>
      </c>
    </row>
    <row r="456" spans="2:16">
      <c r="B456" s="54" t="s">
        <v>937</v>
      </c>
      <c r="C456" s="84">
        <f>Brazil!C430+China!C544+'South Africa'!C334+Australia!C532+Indonesia!C372+India!C302</f>
        <v>0</v>
      </c>
      <c r="D456" s="84">
        <f>Brazil!D430+China!D544+'South Africa'!D334+Australia!D532+Indonesia!D372+India!D302</f>
        <v>55</v>
      </c>
      <c r="E456" s="84">
        <f>Brazil!E430+China!E544+'South Africa'!E334+Australia!E532+Indonesia!E372+India!E302</f>
        <v>89</v>
      </c>
      <c r="F456" s="84">
        <f>Brazil!F430+China!F544+'South Africa'!F334+Australia!F532+Indonesia!F372+India!F302</f>
        <v>158</v>
      </c>
      <c r="G456" s="84">
        <f>Brazil!G430+Australia!G532</f>
        <v>0</v>
      </c>
      <c r="H456" s="84">
        <f>Brazil!H430+Australia!H532</f>
        <v>0</v>
      </c>
      <c r="I456" s="84">
        <f>Brazil!I430+China!G544+'South Africa'!G334+Australia!I532+Indonesia!G372+India!G302+'WC Canada'!G25</f>
        <v>302</v>
      </c>
      <c r="J456" s="83">
        <f t="shared" si="48"/>
        <v>4.9638395792241949</v>
      </c>
      <c r="K456" s="54" t="str">
        <f t="shared" si="44"/>
        <v>week 45/13</v>
      </c>
      <c r="L456" s="83">
        <f t="shared" si="50"/>
        <v>0</v>
      </c>
      <c r="M456" s="83">
        <f t="shared" si="51"/>
        <v>1.9277953031896251</v>
      </c>
      <c r="N456" s="83">
        <f t="shared" si="52"/>
        <v>4.0344514959202176</v>
      </c>
      <c r="O456" s="83">
        <f t="shared" si="53"/>
        <v>10.18041237113402</v>
      </c>
      <c r="P456" s="83">
        <f t="shared" si="49"/>
        <v>4.9638395792241949</v>
      </c>
    </row>
    <row r="457" spans="2:16">
      <c r="B457" s="54" t="s">
        <v>938</v>
      </c>
      <c r="C457" s="84">
        <f>Brazil!C431+China!C545+'South Africa'!C335+Australia!C533+Indonesia!C373+India!C303</f>
        <v>0</v>
      </c>
      <c r="D457" s="84">
        <f>Brazil!D431+China!D545+'South Africa'!D335+Australia!D533+Indonesia!D373+India!D303</f>
        <v>54</v>
      </c>
      <c r="E457" s="84">
        <f>Brazil!E431+China!E545+'South Africa'!E335+Australia!E533+Indonesia!E373+India!E303</f>
        <v>104</v>
      </c>
      <c r="F457" s="84">
        <f>Brazil!F431+China!F545+'South Africa'!F335+Australia!F533+Indonesia!F373+India!F303</f>
        <v>176</v>
      </c>
      <c r="G457" s="84">
        <f>Brazil!G431+Australia!G533</f>
        <v>0</v>
      </c>
      <c r="H457" s="84">
        <f>Brazil!H431+Australia!H533</f>
        <v>0</v>
      </c>
      <c r="I457" s="84">
        <f>Brazil!I431+China!G545+'South Africa'!G335+Australia!I533+Indonesia!G373+India!G303+'WC Canada'!G26</f>
        <v>334</v>
      </c>
      <c r="J457" s="83">
        <f t="shared" si="48"/>
        <v>5.4898093359631819</v>
      </c>
      <c r="K457" s="54" t="str">
        <f t="shared" si="44"/>
        <v>week 46/13</v>
      </c>
      <c r="L457" s="83">
        <f t="shared" si="50"/>
        <v>0</v>
      </c>
      <c r="M457" s="83">
        <f t="shared" si="51"/>
        <v>1.8927444794952681</v>
      </c>
      <c r="N457" s="83">
        <f t="shared" si="52"/>
        <v>4.7144152311876697</v>
      </c>
      <c r="O457" s="83">
        <f t="shared" si="53"/>
        <v>11.340206185567011</v>
      </c>
      <c r="P457" s="83">
        <f t="shared" si="49"/>
        <v>5.4898093359631819</v>
      </c>
    </row>
    <row r="458" spans="2:16">
      <c r="B458" s="54" t="s">
        <v>939</v>
      </c>
      <c r="C458" s="84">
        <f>Brazil!C432+China!C546+'South Africa'!C336+Australia!C534+Indonesia!C374+India!C304</f>
        <v>0</v>
      </c>
      <c r="D458" s="84">
        <f>Brazil!D432+China!D546+'South Africa'!D336+Australia!D534+Indonesia!D374+India!D304</f>
        <v>51</v>
      </c>
      <c r="E458" s="84">
        <f>Brazil!E432+China!E546+'South Africa'!E336+Australia!E534+Indonesia!E374+India!E304</f>
        <v>103</v>
      </c>
      <c r="F458" s="84">
        <f>Brazil!F432+China!F546+'South Africa'!F336+Australia!F534+Indonesia!F374+India!F304</f>
        <v>165</v>
      </c>
      <c r="G458" s="84">
        <f>Brazil!G432+Australia!G534</f>
        <v>0</v>
      </c>
      <c r="H458" s="84">
        <f>Brazil!H432+Australia!H534</f>
        <v>0</v>
      </c>
      <c r="I458" s="84">
        <f>Brazil!I432+China!G546+'South Africa'!G336+Australia!I534+Indonesia!G374+India!G304+'WC Canada'!G27</f>
        <v>319</v>
      </c>
      <c r="J458" s="83">
        <f t="shared" si="48"/>
        <v>5.2432610124917813</v>
      </c>
      <c r="K458" s="54" t="str">
        <f t="shared" si="44"/>
        <v>week 47/13</v>
      </c>
      <c r="L458" s="83">
        <f t="shared" si="50"/>
        <v>0</v>
      </c>
      <c r="M458" s="83">
        <f t="shared" si="51"/>
        <v>1.7875920084121977</v>
      </c>
      <c r="N458" s="83">
        <f t="shared" si="52"/>
        <v>4.6690843155031736</v>
      </c>
      <c r="O458" s="83">
        <f t="shared" si="53"/>
        <v>10.631443298969073</v>
      </c>
      <c r="P458" s="83">
        <f t="shared" si="49"/>
        <v>5.2432610124917813</v>
      </c>
    </row>
    <row r="459" spans="2:16">
      <c r="B459" s="54" t="s">
        <v>940</v>
      </c>
      <c r="C459" s="84">
        <f>Brazil!C433+China!C547+'South Africa'!C337+Australia!C535+Indonesia!C375+India!C305</f>
        <v>0</v>
      </c>
      <c r="D459" s="84">
        <f>Brazil!D433+China!D547+'South Africa'!D337+Australia!D535+Indonesia!D375+India!D305</f>
        <v>40</v>
      </c>
      <c r="E459" s="84">
        <f>Brazil!E433+China!E547+'South Africa'!E337+Australia!E535+Indonesia!E375+India!E305</f>
        <v>88</v>
      </c>
      <c r="F459" s="84">
        <f>Brazil!F433+China!F547+'South Africa'!F337+Australia!F535+Indonesia!F375+India!F305</f>
        <v>137</v>
      </c>
      <c r="G459" s="84">
        <f>Brazil!G433+Australia!G535</f>
        <v>0</v>
      </c>
      <c r="H459" s="84">
        <f>Brazil!H433+Australia!H535</f>
        <v>0</v>
      </c>
      <c r="I459" s="84">
        <f>Brazil!I433+China!G547+'South Africa'!G337+Australia!I535+Indonesia!G375+India!G305+'WC Canada'!G28</f>
        <v>265</v>
      </c>
      <c r="J459" s="83">
        <f t="shared" si="48"/>
        <v>4.3556870479947403</v>
      </c>
      <c r="K459" s="54" t="str">
        <f t="shared" si="44"/>
        <v>week 48/13</v>
      </c>
      <c r="L459" s="83">
        <f t="shared" si="50"/>
        <v>0</v>
      </c>
      <c r="M459" s="83">
        <f t="shared" si="51"/>
        <v>1.4020329477742728</v>
      </c>
      <c r="N459" s="83">
        <f t="shared" si="52"/>
        <v>3.9891205802357206</v>
      </c>
      <c r="O459" s="83">
        <f t="shared" si="53"/>
        <v>8.8273195876288657</v>
      </c>
      <c r="P459" s="83">
        <f t="shared" si="49"/>
        <v>4.3556870479947403</v>
      </c>
    </row>
    <row r="460" spans="2:16">
      <c r="B460" s="54" t="s">
        <v>941</v>
      </c>
      <c r="C460" s="84">
        <f>Brazil!C434+China!C548+'South Africa'!C338+Australia!C536+Indonesia!C376+India!C306</f>
        <v>0</v>
      </c>
      <c r="D460" s="84">
        <f>Brazil!D434+China!D548+'South Africa'!D338+Australia!D536+Indonesia!D376+India!D306</f>
        <v>41</v>
      </c>
      <c r="E460" s="84">
        <f>Brazil!E434+China!E548+'South Africa'!E338+Australia!E536+Indonesia!E376+India!E306</f>
        <v>98</v>
      </c>
      <c r="F460" s="84">
        <f>Brazil!F434+China!F548+'South Africa'!F338+Australia!F536+Indonesia!F376+India!F306</f>
        <v>157</v>
      </c>
      <c r="G460" s="84">
        <f>Brazil!G434+Australia!G536</f>
        <v>0</v>
      </c>
      <c r="H460" s="84">
        <f>Brazil!H434+Australia!H536</f>
        <v>0</v>
      </c>
      <c r="I460" s="84">
        <f>Brazil!I434+China!G548+'South Africa'!G338+Australia!I536+Indonesia!G376+India!G306</f>
        <v>299</v>
      </c>
      <c r="J460" s="83">
        <f t="shared" si="48"/>
        <v>4.9145299145299148</v>
      </c>
      <c r="K460" s="54" t="str">
        <f t="shared" si="44"/>
        <v>week 49/13</v>
      </c>
      <c r="L460" s="83">
        <f t="shared" si="50"/>
        <v>0</v>
      </c>
      <c r="M460" s="83">
        <f t="shared" si="51"/>
        <v>1.4370837714686295</v>
      </c>
      <c r="N460" s="83">
        <f t="shared" si="52"/>
        <v>4.4424297370806896</v>
      </c>
      <c r="O460" s="83">
        <f t="shared" si="53"/>
        <v>10.115979381443299</v>
      </c>
      <c r="P460" s="83">
        <f t="shared" si="49"/>
        <v>4.9145299145299148</v>
      </c>
    </row>
    <row r="461" spans="2:16">
      <c r="B461" s="54" t="s">
        <v>942</v>
      </c>
      <c r="C461" s="84">
        <f>Brazil!C435+China!C549+'South Africa'!C339+Australia!C537+Indonesia!C377+India!C307</f>
        <v>0</v>
      </c>
      <c r="D461" s="84">
        <f>Brazil!D435+China!D549+'South Africa'!D339+Australia!D537+Indonesia!D377+India!D307</f>
        <v>71</v>
      </c>
      <c r="E461" s="84">
        <f>Brazil!E435+China!E549+'South Africa'!E339+Australia!E537+Indonesia!E377+India!E307</f>
        <v>115</v>
      </c>
      <c r="F461" s="84">
        <f>Brazil!F435+China!F549+'South Africa'!F339+Australia!F537+Indonesia!F377+India!F307</f>
        <v>172</v>
      </c>
      <c r="G461" s="84">
        <f>Brazil!G435+Australia!G537</f>
        <v>0</v>
      </c>
      <c r="H461" s="84">
        <f>Brazil!H435+Australia!H537</f>
        <v>0</v>
      </c>
      <c r="I461" s="84">
        <f>Brazil!I435+China!G549+'South Africa'!G339+Australia!I537+Indonesia!G377+India!G307+'WC Canada'!G30</f>
        <v>363</v>
      </c>
      <c r="J461" s="83">
        <f t="shared" si="48"/>
        <v>5.9664694280078896</v>
      </c>
      <c r="K461" s="54" t="str">
        <f t="shared" si="44"/>
        <v>week 50/13</v>
      </c>
      <c r="L461" s="83">
        <f t="shared" si="50"/>
        <v>0</v>
      </c>
      <c r="M461" s="83">
        <f t="shared" si="51"/>
        <v>2.488608482299334</v>
      </c>
      <c r="N461" s="83">
        <f t="shared" si="52"/>
        <v>5.2130553037171357</v>
      </c>
      <c r="O461" s="83">
        <f t="shared" si="53"/>
        <v>11.082474226804123</v>
      </c>
      <c r="P461" s="83">
        <f t="shared" si="49"/>
        <v>5.9664694280078896</v>
      </c>
    </row>
    <row r="462" spans="2:16">
      <c r="B462" s="54" t="s">
        <v>943</v>
      </c>
      <c r="C462" s="84">
        <f>Brazil!C436+China!C550+'South Africa'!C340+Australia!C538+Indonesia!C378+India!C308</f>
        <v>0</v>
      </c>
      <c r="D462" s="84">
        <f>Brazil!D436+China!D550+'South Africa'!D340+Australia!D538+Indonesia!D378+India!D308</f>
        <v>37</v>
      </c>
      <c r="E462" s="84">
        <f>Brazil!E436+China!E550+'South Africa'!E340+Australia!E538+Indonesia!E378+India!E308</f>
        <v>76</v>
      </c>
      <c r="F462" s="84">
        <f>Brazil!F436+China!F550+'South Africa'!F340+Australia!F538+Indonesia!F378+India!F308</f>
        <v>137</v>
      </c>
      <c r="G462" s="84">
        <f>Brazil!G436+Australia!G538</f>
        <v>0</v>
      </c>
      <c r="H462" s="84">
        <f>Brazil!H436+Australia!H538</f>
        <v>0</v>
      </c>
      <c r="I462" s="84">
        <f>Brazil!I436+China!G550+'South Africa'!G340+Australia!I538+Indonesia!G378+India!G308+'WC Canada'!G31</f>
        <v>250</v>
      </c>
      <c r="J462" s="83">
        <f t="shared" si="48"/>
        <v>4.1091387245233397</v>
      </c>
      <c r="K462" s="54" t="str">
        <f t="shared" si="44"/>
        <v>week 51/13</v>
      </c>
      <c r="L462" s="83">
        <f t="shared" si="50"/>
        <v>0</v>
      </c>
      <c r="M462" s="83">
        <f t="shared" si="51"/>
        <v>1.2968804766912023</v>
      </c>
      <c r="N462" s="83">
        <f t="shared" si="52"/>
        <v>3.445149592021759</v>
      </c>
      <c r="O462" s="83">
        <f t="shared" si="53"/>
        <v>8.8273195876288657</v>
      </c>
      <c r="P462" s="83">
        <f t="shared" si="49"/>
        <v>4.1091387245233397</v>
      </c>
    </row>
    <row r="463" spans="2:16">
      <c r="B463" s="54" t="s">
        <v>944</v>
      </c>
      <c r="C463" s="84">
        <f>Brazil!C437+China!C551+'South Africa'!C341+Australia!C539+Indonesia!C379+India!C309</f>
        <v>0</v>
      </c>
      <c r="D463" s="84">
        <f>Brazil!D437+China!D551+'South Africa'!D341+Australia!D539+Indonesia!D379+India!D309</f>
        <v>54</v>
      </c>
      <c r="E463" s="84">
        <f>Brazil!E437+China!E551+'South Africa'!E341+Australia!E539+Indonesia!E379+India!E309</f>
        <v>90</v>
      </c>
      <c r="F463" s="84">
        <f>Brazil!F437+China!F551+'South Africa'!F341+Australia!F539+Indonesia!F379+India!F309</f>
        <v>149</v>
      </c>
      <c r="G463" s="84">
        <f>Brazil!G437+Australia!G539</f>
        <v>0</v>
      </c>
      <c r="H463" s="84">
        <f>Brazil!H437+Australia!H539</f>
        <v>0</v>
      </c>
      <c r="I463" s="84">
        <f>Brazil!I437+China!G551+'South Africa'!G341+Australia!I539+Indonesia!G379+India!G309</f>
        <v>293</v>
      </c>
      <c r="J463" s="83">
        <f t="shared" si="48"/>
        <v>4.8159105851413546</v>
      </c>
      <c r="K463" s="54" t="str">
        <f t="shared" si="44"/>
        <v>week 52/13</v>
      </c>
      <c r="L463" s="83">
        <f t="shared" si="50"/>
        <v>0</v>
      </c>
      <c r="M463" s="83">
        <f t="shared" si="51"/>
        <v>1.8927444794952681</v>
      </c>
      <c r="N463" s="83">
        <f t="shared" si="52"/>
        <v>4.0797824116047146</v>
      </c>
      <c r="O463" s="83">
        <f t="shared" si="53"/>
        <v>9.6005154639175263</v>
      </c>
      <c r="P463" s="83">
        <f t="shared" si="49"/>
        <v>4.8159105851413546</v>
      </c>
    </row>
    <row r="464" spans="2:16">
      <c r="B464" s="54" t="s">
        <v>945</v>
      </c>
      <c r="C464" s="84">
        <f>Brazil!C438+China!C552+'South Africa'!C342+Australia!C540+Indonesia!C380+India!C310</f>
        <v>0</v>
      </c>
      <c r="D464" s="84">
        <f>Brazil!D438+China!D552+'South Africa'!D342+Australia!D540+Indonesia!D380+India!D310</f>
        <v>48</v>
      </c>
      <c r="E464" s="84">
        <f>Brazil!E438+China!E552+'South Africa'!E342+Australia!E540+Indonesia!E380+India!E310</f>
        <v>82</v>
      </c>
      <c r="F464" s="84">
        <f>Brazil!F438+China!F552+'South Africa'!F342+Australia!F540+Indonesia!F380+India!F310</f>
        <v>200</v>
      </c>
      <c r="G464" s="84">
        <f>Brazil!G438+Australia!G540</f>
        <v>0</v>
      </c>
      <c r="H464" s="84">
        <f>Brazil!H438+Australia!H540</f>
        <v>0</v>
      </c>
      <c r="I464" s="84">
        <f>Brazil!I438+China!G552+'South Africa'!G342+Australia!I540+Indonesia!G380+India!G310+'WC Canada'!G33</f>
        <v>339</v>
      </c>
      <c r="J464" s="83">
        <f t="shared" si="48"/>
        <v>5.5719921104536487</v>
      </c>
      <c r="K464" s="54" t="str">
        <f t="shared" si="44"/>
        <v>week 01/14</v>
      </c>
      <c r="L464" s="83">
        <f t="shared" si="50"/>
        <v>0</v>
      </c>
      <c r="M464" s="83">
        <f t="shared" si="51"/>
        <v>1.6824395373291272</v>
      </c>
      <c r="N464" s="83">
        <f t="shared" si="52"/>
        <v>3.71713508612874</v>
      </c>
      <c r="O464" s="83">
        <f t="shared" si="53"/>
        <v>12.886597938144329</v>
      </c>
      <c r="P464" s="83">
        <f t="shared" si="49"/>
        <v>5.5719921104536487</v>
      </c>
    </row>
    <row r="465" spans="2:16">
      <c r="B465" s="54" t="s">
        <v>946</v>
      </c>
      <c r="C465" s="84">
        <f>Brazil!C439+China!C553+'South Africa'!C343+Australia!C541+Indonesia!C381+India!C311</f>
        <v>0</v>
      </c>
      <c r="D465" s="84">
        <f>Brazil!D439+China!D553+'South Africa'!D343+Australia!D541+Indonesia!D381+India!D311</f>
        <v>49</v>
      </c>
      <c r="E465" s="84">
        <f>Brazil!E439+China!E553+'South Africa'!E343+Australia!E541+Indonesia!E381+India!E311</f>
        <v>87</v>
      </c>
      <c r="F465" s="84">
        <f>Brazil!F439+China!F553+'South Africa'!F343+Australia!F541+Indonesia!F381+India!F311</f>
        <v>200</v>
      </c>
      <c r="G465" s="84">
        <f>Brazil!G439+Australia!G541</f>
        <v>0</v>
      </c>
      <c r="H465" s="84">
        <f>Brazil!H439+Australia!H541</f>
        <v>0</v>
      </c>
      <c r="I465" s="84">
        <f>Brazil!I439+China!G553+'South Africa'!G343+Australia!I541+Indonesia!G381+India!G311+'WC Canada'!G34</f>
        <v>336</v>
      </c>
      <c r="J465" s="83">
        <f t="shared" si="48"/>
        <v>5.5226824457593686</v>
      </c>
      <c r="K465" s="54" t="str">
        <f t="shared" si="44"/>
        <v>week 02/14</v>
      </c>
      <c r="L465" s="83">
        <f t="shared" si="50"/>
        <v>0</v>
      </c>
      <c r="M465" s="83">
        <f t="shared" si="51"/>
        <v>1.717490361023484</v>
      </c>
      <c r="N465" s="83">
        <f t="shared" si="52"/>
        <v>3.943789664551224</v>
      </c>
      <c r="O465" s="83">
        <f t="shared" si="53"/>
        <v>12.886597938144329</v>
      </c>
      <c r="P465" s="83">
        <f t="shared" si="49"/>
        <v>5.5226824457593686</v>
      </c>
    </row>
    <row r="466" spans="2:16">
      <c r="B466" s="54" t="s">
        <v>947</v>
      </c>
      <c r="C466" s="84">
        <f>Brazil!C440+China!C554+'South Africa'!C344+Australia!C542+Indonesia!C382+India!C312</f>
        <v>0</v>
      </c>
      <c r="D466" s="84">
        <f>Brazil!D440+China!D554+'South Africa'!D344+Australia!D542+Indonesia!D382+India!D312</f>
        <v>63</v>
      </c>
      <c r="E466" s="84">
        <f>Brazil!E440+China!E554+'South Africa'!E344+Australia!E542+Indonesia!E382+India!E312</f>
        <v>83</v>
      </c>
      <c r="F466" s="84">
        <f>Brazil!F440+China!F554+'South Africa'!F344+Australia!F542+Indonesia!F382+India!F312</f>
        <v>173</v>
      </c>
      <c r="G466" s="84">
        <f>Brazil!G440+Australia!G542</f>
        <v>0</v>
      </c>
      <c r="H466" s="84">
        <f>Brazil!H440+Australia!H542</f>
        <v>0</v>
      </c>
      <c r="I466" s="84">
        <f>Brazil!I440+China!G554+'South Africa'!G344+Australia!I542+Indonesia!G382+India!G312+'WC Canada'!G35</f>
        <v>317</v>
      </c>
      <c r="J466" s="83">
        <f t="shared" si="48"/>
        <v>5.2103879026955946</v>
      </c>
      <c r="K466" s="54" t="str">
        <f t="shared" si="44"/>
        <v>week 03/14</v>
      </c>
      <c r="L466" s="83">
        <f t="shared" si="50"/>
        <v>0</v>
      </c>
      <c r="M466" s="83">
        <f t="shared" si="51"/>
        <v>2.2082018927444795</v>
      </c>
      <c r="N466" s="83">
        <f t="shared" si="52"/>
        <v>3.762466001813237</v>
      </c>
      <c r="O466" s="83">
        <f t="shared" si="53"/>
        <v>11.146907216494846</v>
      </c>
      <c r="P466" s="83">
        <f t="shared" si="49"/>
        <v>5.2103879026955946</v>
      </c>
    </row>
    <row r="467" spans="2:16">
      <c r="B467" s="54" t="s">
        <v>948</v>
      </c>
      <c r="C467" s="84">
        <f>Brazil!C441+China!C555+'South Africa'!C345+Australia!C543+Indonesia!C383+India!C313</f>
        <v>0</v>
      </c>
      <c r="D467" s="84">
        <f>Brazil!D441+China!D555+'South Africa'!D345+Australia!D543+Indonesia!D383+India!D313</f>
        <v>60</v>
      </c>
      <c r="E467" s="84">
        <f>Brazil!E441+China!E555+'South Africa'!E345+Australia!E543+Indonesia!E383+India!E313</f>
        <v>96</v>
      </c>
      <c r="F467" s="84">
        <f>Brazil!F441+China!F555+'South Africa'!F345+Australia!F543+Indonesia!F383+India!F313</f>
        <v>147</v>
      </c>
      <c r="G467" s="84">
        <f>Brazil!G441+Australia!G543</f>
        <v>0</v>
      </c>
      <c r="H467" s="84">
        <f>Brazil!H441+Australia!H543</f>
        <v>0</v>
      </c>
      <c r="I467" s="84">
        <f>Brazil!I441+China!G555+'South Africa'!G345+Australia!I543+Indonesia!G383+India!G313+'WC Canada'!G36</f>
        <v>306</v>
      </c>
      <c r="J467" s="83">
        <f t="shared" si="48"/>
        <v>5.0295857988165684</v>
      </c>
      <c r="K467" s="54" t="str">
        <f t="shared" si="44"/>
        <v>week 04/14</v>
      </c>
      <c r="L467" s="83">
        <f t="shared" si="50"/>
        <v>0</v>
      </c>
      <c r="M467" s="83">
        <f t="shared" si="51"/>
        <v>2.1030494216614093</v>
      </c>
      <c r="N467" s="83">
        <f t="shared" si="52"/>
        <v>4.3517679057116956</v>
      </c>
      <c r="O467" s="83">
        <f t="shared" si="53"/>
        <v>9.4716494845360817</v>
      </c>
      <c r="P467" s="83">
        <f t="shared" si="49"/>
        <v>5.0295857988165684</v>
      </c>
    </row>
    <row r="468" spans="2:16">
      <c r="B468" s="54" t="s">
        <v>949</v>
      </c>
      <c r="C468" s="84">
        <f>Brazil!C442+China!C556+'South Africa'!C346+Australia!C544+Indonesia!C384+India!C314</f>
        <v>0</v>
      </c>
      <c r="D468" s="84">
        <f>Brazil!D442+China!D556+'South Africa'!D346+Australia!D544+Indonesia!D384+India!D314</f>
        <v>53</v>
      </c>
      <c r="E468" s="84">
        <f>Brazil!E442+China!E556+'South Africa'!E346+Australia!E544+Indonesia!E384+India!E314</f>
        <v>88</v>
      </c>
      <c r="F468" s="84">
        <f>Brazil!F442+China!F556+'South Africa'!F346+Australia!F544+Indonesia!F384+India!F314</f>
        <v>128</v>
      </c>
      <c r="G468" s="84">
        <f>Brazil!G442+Australia!G544</f>
        <v>0</v>
      </c>
      <c r="H468" s="84">
        <f>Brazil!H442+Australia!H544</f>
        <v>0</v>
      </c>
      <c r="I468" s="84">
        <f>Brazil!I442+China!G556+'South Africa'!G346+Australia!I544+Indonesia!G384+India!G314+'WC Canada'!G37</f>
        <v>303</v>
      </c>
      <c r="J468" s="83">
        <f t="shared" si="48"/>
        <v>4.9802761341222874</v>
      </c>
      <c r="K468" s="54" t="str">
        <f t="shared" si="44"/>
        <v>week 05/14</v>
      </c>
      <c r="L468" s="83">
        <f t="shared" si="50"/>
        <v>0</v>
      </c>
      <c r="M468" s="83">
        <f t="shared" si="51"/>
        <v>1.8576936558009114</v>
      </c>
      <c r="N468" s="83">
        <f t="shared" si="52"/>
        <v>3.9891205802357206</v>
      </c>
      <c r="O468" s="83">
        <f t="shared" si="53"/>
        <v>8.2474226804123703</v>
      </c>
      <c r="P468" s="83">
        <f t="shared" si="49"/>
        <v>4.9802761341222874</v>
      </c>
    </row>
    <row r="469" spans="2:16">
      <c r="B469" s="54" t="s">
        <v>950</v>
      </c>
      <c r="C469" s="84">
        <f>Brazil!C443+China!C557+'South Africa'!C347+Australia!C545+Indonesia!C385+India!C315</f>
        <v>0</v>
      </c>
      <c r="D469" s="84">
        <f>Brazil!D443+China!D557+'South Africa'!D347+Australia!D545+Indonesia!D385+India!D315</f>
        <v>81</v>
      </c>
      <c r="E469" s="84">
        <f>Brazil!E443+China!E557+'South Africa'!E347+Australia!E545+Indonesia!E385+India!E315</f>
        <v>91</v>
      </c>
      <c r="F469" s="84">
        <f>Brazil!F443+China!F557+'South Africa'!F347+Australia!F545+Indonesia!F385+India!F315</f>
        <v>171</v>
      </c>
      <c r="G469" s="84">
        <f>Brazil!G443+Australia!G545</f>
        <v>0</v>
      </c>
      <c r="H469" s="84">
        <f>Brazil!H443+Australia!H545</f>
        <v>0</v>
      </c>
      <c r="I469" s="84">
        <f>Brazil!I443+China!G557+'South Africa'!G347+Australia!I545+Indonesia!G385+India!G315+'WC Canada'!G38</f>
        <v>343</v>
      </c>
      <c r="J469" s="83">
        <f t="shared" si="48"/>
        <v>5.6377383300460222</v>
      </c>
      <c r="K469" s="54" t="str">
        <f t="shared" si="44"/>
        <v>week 06/14</v>
      </c>
      <c r="L469" s="83">
        <f t="shared" si="50"/>
        <v>0</v>
      </c>
      <c r="M469" s="83">
        <f t="shared" si="51"/>
        <v>2.8391167192429023</v>
      </c>
      <c r="N469" s="83">
        <f t="shared" si="52"/>
        <v>4.1251133272892115</v>
      </c>
      <c r="O469" s="83">
        <f t="shared" si="53"/>
        <v>11.018041237113401</v>
      </c>
      <c r="P469" s="83">
        <f t="shared" si="49"/>
        <v>5.6377383300460222</v>
      </c>
    </row>
    <row r="470" spans="2:16">
      <c r="B470" s="54" t="s">
        <v>951</v>
      </c>
      <c r="C470" s="84">
        <f>Brazil!C444+China!C558+'South Africa'!C348+Australia!C546+Indonesia!C386+India!C316</f>
        <v>0</v>
      </c>
      <c r="D470" s="84">
        <f>Brazil!D444+China!D558+'South Africa'!D348+Australia!D546+Indonesia!D386+India!D316</f>
        <v>60</v>
      </c>
      <c r="E470" s="84">
        <f>Brazil!E444+China!E558+'South Africa'!E348+Australia!E546+Indonesia!E386+India!E316</f>
        <v>76</v>
      </c>
      <c r="F470" s="84">
        <f>Brazil!F444+China!F558+'South Africa'!F348+Australia!F546+Indonesia!F386+India!F316</f>
        <v>156</v>
      </c>
      <c r="G470" s="84">
        <f>Brazil!G444+Australia!G546</f>
        <v>0</v>
      </c>
      <c r="H470" s="84">
        <f>Brazil!H444+Australia!H546</f>
        <v>0</v>
      </c>
      <c r="I470" s="84">
        <f>Brazil!I444+China!G558+'South Africa'!G348+Australia!I546+Indonesia!G386+India!G316</f>
        <v>292</v>
      </c>
      <c r="J470" s="83">
        <f t="shared" si="48"/>
        <v>4.7994740302432604</v>
      </c>
      <c r="K470" s="54" t="str">
        <f t="shared" si="44"/>
        <v>week 07/14</v>
      </c>
      <c r="L470" s="83">
        <f t="shared" si="50"/>
        <v>0</v>
      </c>
      <c r="M470" s="83">
        <f t="shared" si="51"/>
        <v>2.1030494216614093</v>
      </c>
      <c r="N470" s="83">
        <f t="shared" si="52"/>
        <v>3.445149592021759</v>
      </c>
      <c r="O470" s="83">
        <f t="shared" si="53"/>
        <v>10.051546391752577</v>
      </c>
      <c r="P470" s="83">
        <f t="shared" si="49"/>
        <v>4.7994740302432604</v>
      </c>
    </row>
    <row r="471" spans="2:16">
      <c r="B471" s="54" t="s">
        <v>952</v>
      </c>
      <c r="C471" s="84">
        <f>Brazil!C445+China!C559+'South Africa'!C349+Australia!C547+Indonesia!C387+India!C317+'WC Canada'!C40</f>
        <v>0</v>
      </c>
      <c r="D471" s="84">
        <f>Brazil!D445+China!D559+'South Africa'!D349+Australia!D547+Indonesia!D387+India!D317+'WC Canada'!D40</f>
        <v>64</v>
      </c>
      <c r="E471" s="84">
        <f>Brazil!E445+China!E559+'South Africa'!E349+Australia!E547+Indonesia!E387+India!E317+'WC Canada'!E40</f>
        <v>91</v>
      </c>
      <c r="F471" s="84">
        <f>Brazil!F445+China!F559+'South Africa'!F349+Australia!F547+Indonesia!F387+India!F317+'WC Canada'!F40</f>
        <v>147</v>
      </c>
      <c r="G471" s="84">
        <f>Brazil!G445+Australia!G547</f>
        <v>0</v>
      </c>
      <c r="H471" s="84">
        <f>Brazil!H445+Australia!H547</f>
        <v>0</v>
      </c>
      <c r="I471" s="84">
        <f>Brazil!I445+China!G559+'South Africa'!G349+Australia!I547+Indonesia!G387+India!G317+'WC Canada'!G40</f>
        <v>302</v>
      </c>
      <c r="J471" s="83">
        <f t="shared" si="48"/>
        <v>4.9638395792241949</v>
      </c>
      <c r="K471" s="54" t="str">
        <f t="shared" si="44"/>
        <v>week 08/14</v>
      </c>
      <c r="L471" s="83">
        <f t="shared" si="50"/>
        <v>0</v>
      </c>
      <c r="M471" s="83">
        <f t="shared" si="51"/>
        <v>2.2432527164388363</v>
      </c>
      <c r="N471" s="83">
        <f t="shared" si="52"/>
        <v>4.1251133272892115</v>
      </c>
      <c r="O471" s="83">
        <f t="shared" si="53"/>
        <v>9.4716494845360817</v>
      </c>
      <c r="P471" s="83">
        <f t="shared" si="49"/>
        <v>4.9638395792241949</v>
      </c>
    </row>
    <row r="472" spans="2:16">
      <c r="B472" s="54" t="s">
        <v>953</v>
      </c>
      <c r="C472" s="84">
        <f>Brazil!C446+China!C560+'South Africa'!C350+Australia!C548+Indonesia!C388+India!C318+'WC Canada'!C41</f>
        <v>0</v>
      </c>
      <c r="D472" s="84">
        <f>Brazil!D446+China!D560+'South Africa'!D350+Australia!D548+Indonesia!D388+India!D318+'WC Canada'!D41</f>
        <v>66</v>
      </c>
      <c r="E472" s="84">
        <f>Brazil!E446+China!E560+'South Africa'!E350+Australia!E548+Indonesia!E388+India!E318+'WC Canada'!E41</f>
        <v>68</v>
      </c>
      <c r="F472" s="84">
        <f>Brazil!F446+China!F560+'South Africa'!F350+Australia!F548+Indonesia!F388+India!F318+'WC Canada'!F41</f>
        <v>155</v>
      </c>
      <c r="G472" s="84">
        <f>Brazil!G446+Australia!G548</f>
        <v>0</v>
      </c>
      <c r="H472" s="84">
        <f>Brazil!H446+Australia!H548</f>
        <v>0</v>
      </c>
      <c r="I472" s="84">
        <f>Brazil!I446+China!G560+'South Africa'!G350+Australia!I548+Indonesia!G388+India!G318+'WC Canada'!G41</f>
        <v>290</v>
      </c>
      <c r="J472" s="83">
        <f t="shared" si="48"/>
        <v>4.7666009204470745</v>
      </c>
      <c r="K472" s="54" t="str">
        <f t="shared" si="44"/>
        <v>week 09/14</v>
      </c>
      <c r="L472" s="83">
        <f t="shared" si="50"/>
        <v>0</v>
      </c>
      <c r="M472" s="83">
        <f t="shared" si="51"/>
        <v>2.3133543638275498</v>
      </c>
      <c r="N472" s="83">
        <f t="shared" si="52"/>
        <v>3.0825022665457844</v>
      </c>
      <c r="O472" s="83">
        <f t="shared" si="53"/>
        <v>9.9871134020618566</v>
      </c>
      <c r="P472" s="83">
        <f t="shared" si="49"/>
        <v>4.7666009204470745</v>
      </c>
    </row>
    <row r="473" spans="2:16">
      <c r="B473" s="54" t="s">
        <v>954</v>
      </c>
      <c r="C473" s="84">
        <f>Brazil!C447+China!C561+'South Africa'!C351+Australia!C549+Indonesia!C389+India!C319+'WC Canada'!C42</f>
        <v>0</v>
      </c>
      <c r="D473" s="84">
        <f>Brazil!D447+China!D561+'South Africa'!D351+Australia!D549+Indonesia!D389+India!D319+'WC Canada'!D42</f>
        <v>68</v>
      </c>
      <c r="E473" s="84">
        <f>Brazil!E447+China!E561+'South Africa'!E351+Australia!E549+Indonesia!E389+India!E319+'WC Canada'!E42</f>
        <v>68</v>
      </c>
      <c r="F473" s="84">
        <f>Brazil!F447+China!F561+'South Africa'!F351+Australia!F549+Indonesia!F389+India!F319+'WC Canada'!F42</f>
        <v>161</v>
      </c>
      <c r="G473" s="84">
        <f>Brazil!G447+Australia!G549</f>
        <v>0</v>
      </c>
      <c r="H473" s="84">
        <f>Brazil!H447+Australia!H549</f>
        <v>0</v>
      </c>
      <c r="I473" s="84">
        <f>Brazil!I447+China!G561+'South Africa'!G351+Australia!I549+Indonesia!G389+India!G319+'WC Canada'!G42</f>
        <v>302</v>
      </c>
      <c r="J473" s="83">
        <f t="shared" si="48"/>
        <v>4.9638395792241949</v>
      </c>
      <c r="K473" s="54" t="str">
        <f t="shared" si="44"/>
        <v>week 10/14</v>
      </c>
      <c r="L473" s="83">
        <f t="shared" si="50"/>
        <v>0</v>
      </c>
      <c r="M473" s="83">
        <f t="shared" si="51"/>
        <v>2.3834560112162633</v>
      </c>
      <c r="N473" s="83">
        <f t="shared" si="52"/>
        <v>3.0825022665457844</v>
      </c>
      <c r="O473" s="83">
        <f t="shared" si="53"/>
        <v>10.373711340206187</v>
      </c>
      <c r="P473" s="83">
        <f t="shared" si="49"/>
        <v>4.9638395792241949</v>
      </c>
    </row>
    <row r="474" spans="2:16">
      <c r="B474" s="54" t="s">
        <v>955</v>
      </c>
      <c r="C474" s="84">
        <f>Brazil!C448+China!C562+'South Africa'!C352+Australia!C550+Indonesia!C390+India!C320+'WC Canada'!C43</f>
        <v>0</v>
      </c>
      <c r="D474" s="84">
        <f>Brazil!D448+China!D562+'South Africa'!D352+Australia!D550+Indonesia!D390+India!D320+'WC Canada'!D43</f>
        <v>43</v>
      </c>
      <c r="E474" s="84">
        <f>Brazil!E448+China!E562+'South Africa'!E352+Australia!E550+Indonesia!E390+India!E320+'WC Canada'!E43</f>
        <v>95</v>
      </c>
      <c r="F474" s="84">
        <f>Brazil!F448+China!F562+'South Africa'!F352+Australia!F550+Indonesia!F390+India!F320+'WC Canada'!F43</f>
        <v>132</v>
      </c>
      <c r="G474" s="84">
        <f>Brazil!G448+Australia!G550</f>
        <v>0</v>
      </c>
      <c r="H474" s="84">
        <f>Brazil!H448+Australia!H550</f>
        <v>0</v>
      </c>
      <c r="I474" s="84">
        <f>Brazil!I448+China!G562+'South Africa'!G352+Australia!I550+Indonesia!G390+India!G320+'WC Canada'!G43</f>
        <v>270</v>
      </c>
      <c r="J474" s="83">
        <f t="shared" si="48"/>
        <v>4.4378698224852071</v>
      </c>
      <c r="K474" s="54" t="str">
        <f t="shared" si="44"/>
        <v>week 11/14</v>
      </c>
      <c r="L474" s="83">
        <f t="shared" si="50"/>
        <v>0</v>
      </c>
      <c r="M474" s="83">
        <f t="shared" si="51"/>
        <v>1.5071854188573433</v>
      </c>
      <c r="N474" s="83">
        <f t="shared" si="52"/>
        <v>4.3064369900271986</v>
      </c>
      <c r="O474" s="83">
        <f t="shared" si="53"/>
        <v>8.5051546391752577</v>
      </c>
      <c r="P474" s="83">
        <f t="shared" si="49"/>
        <v>4.4378698224852071</v>
      </c>
    </row>
    <row r="475" spans="2:16">
      <c r="B475" s="54" t="s">
        <v>956</v>
      </c>
      <c r="C475" s="84">
        <f>Brazil!C449+China!C563+'South Africa'!C353+Australia!C551+Indonesia!C391+India!C321+'WC Canada'!C44</f>
        <v>0</v>
      </c>
      <c r="D475" s="84">
        <f>Brazil!D449+China!D563+'South Africa'!D353+Australia!D551+Indonesia!D391+India!D321+'WC Canada'!D44</f>
        <v>45</v>
      </c>
      <c r="E475" s="84">
        <f>Brazil!E449+China!E563+'South Africa'!E353+Australia!E551+Indonesia!E391+India!E321+'WC Canada'!E44</f>
        <v>80</v>
      </c>
      <c r="F475" s="84">
        <f>Brazil!F449+China!F563+'South Africa'!F353+Australia!F551+Indonesia!F391+India!F321+'WC Canada'!F44</f>
        <v>162</v>
      </c>
      <c r="G475" s="84">
        <f>Brazil!G449+Australia!G551</f>
        <v>0</v>
      </c>
      <c r="H475" s="84">
        <f>Brazil!H449+Australia!H551</f>
        <v>0</v>
      </c>
      <c r="I475" s="84">
        <f>Brazil!I449+China!G563+'South Africa'!G353+Australia!I551+Indonesia!G391+India!G321+'WC Canada'!G44</f>
        <v>287</v>
      </c>
      <c r="J475" s="83">
        <f t="shared" si="48"/>
        <v>4.7172912557527944</v>
      </c>
      <c r="K475" s="54" t="str">
        <f t="shared" si="44"/>
        <v>week 12/14</v>
      </c>
      <c r="L475" s="83">
        <f t="shared" si="50"/>
        <v>0</v>
      </c>
      <c r="M475" s="83">
        <f t="shared" si="51"/>
        <v>1.5772870662460567</v>
      </c>
      <c r="N475" s="83">
        <f t="shared" si="52"/>
        <v>3.626473254759746</v>
      </c>
      <c r="O475" s="83">
        <f t="shared" si="53"/>
        <v>10.438144329896907</v>
      </c>
      <c r="P475" s="83">
        <f t="shared" si="49"/>
        <v>4.7172912557527944</v>
      </c>
    </row>
    <row r="476" spans="2:16">
      <c r="B476" s="54" t="s">
        <v>957</v>
      </c>
      <c r="C476" s="84">
        <f>Brazil!C450+China!C564+'South Africa'!C354+Australia!C552+Indonesia!C392+India!C322+'WC Canada'!C45</f>
        <v>0</v>
      </c>
      <c r="D476" s="84">
        <f>Brazil!D450+China!D564+'South Africa'!D354+Australia!D552+Indonesia!D392+India!D322+'WC Canada'!D45</f>
        <v>49</v>
      </c>
      <c r="E476" s="84">
        <f>Brazil!E450+China!E564+'South Africa'!E354+Australia!E552+Indonesia!E392+India!E322+'WC Canada'!E45</f>
        <v>93</v>
      </c>
      <c r="F476" s="84">
        <f>Brazil!F450+China!F564+'South Africa'!F354+Australia!F552+Indonesia!F392+India!F322+'WC Canada'!F45</f>
        <v>136</v>
      </c>
      <c r="G476" s="84">
        <f>Brazil!G450+Australia!G552</f>
        <v>0</v>
      </c>
      <c r="H476" s="84">
        <f>Brazil!H450+Australia!H552</f>
        <v>0</v>
      </c>
      <c r="I476" s="84">
        <f>Brazil!I450+China!G564+'South Africa'!G354+Australia!I552+Indonesia!G392+India!G322+'WC Canada'!G45</f>
        <v>278</v>
      </c>
      <c r="J476" s="83">
        <f t="shared" si="48"/>
        <v>4.5693622616699541</v>
      </c>
      <c r="K476" s="54" t="str">
        <f t="shared" si="44"/>
        <v>week 13/14</v>
      </c>
      <c r="L476" s="83">
        <f t="shared" si="50"/>
        <v>0</v>
      </c>
      <c r="M476" s="83">
        <f t="shared" si="51"/>
        <v>1.717490361023484</v>
      </c>
      <c r="N476" s="83">
        <f t="shared" si="52"/>
        <v>4.2157751586582046</v>
      </c>
      <c r="O476" s="83">
        <f t="shared" si="53"/>
        <v>8.7628865979381434</v>
      </c>
      <c r="P476" s="83">
        <f t="shared" si="49"/>
        <v>4.5693622616699541</v>
      </c>
    </row>
    <row r="477" spans="2:16">
      <c r="B477" s="54" t="s">
        <v>960</v>
      </c>
      <c r="C477" s="84">
        <f>Brazil!C451+China!C565+'South Africa'!C355+Australia!C553+Indonesia!C393+India!C323+'WC Canada'!C46</f>
        <v>0</v>
      </c>
      <c r="D477" s="84">
        <f>Brazil!D451+China!D565+'South Africa'!D355+Australia!D553+Indonesia!D393+India!D323+'WC Canada'!D46</f>
        <v>45</v>
      </c>
      <c r="E477" s="84">
        <f>Brazil!E451+China!E565+'South Africa'!E355+Australia!E553+Indonesia!E393+India!E323+'WC Canada'!E46</f>
        <v>98</v>
      </c>
      <c r="F477" s="84">
        <f>Brazil!F451+China!F565+'South Africa'!F355+Australia!F553+Indonesia!F393+India!F323+'WC Canada'!F46</f>
        <v>157</v>
      </c>
      <c r="G477" s="84">
        <f>Brazil!G451+Australia!G553</f>
        <v>0</v>
      </c>
      <c r="H477" s="84">
        <f>Brazil!H451+Australia!H553</f>
        <v>0</v>
      </c>
      <c r="I477" s="84">
        <f>Brazil!I451+China!G565+'South Africa'!G355+Australia!I553+Indonesia!G393+India!G323+'WC Canada'!G46</f>
        <v>300</v>
      </c>
      <c r="J477" s="83">
        <f t="shared" si="48"/>
        <v>4.9309664694280082</v>
      </c>
      <c r="K477" s="54" t="str">
        <f t="shared" si="44"/>
        <v>week 14/14</v>
      </c>
      <c r="L477" s="83">
        <f t="shared" si="50"/>
        <v>0</v>
      </c>
      <c r="M477" s="83">
        <f t="shared" si="51"/>
        <v>1.5772870662460567</v>
      </c>
      <c r="N477" s="83">
        <f t="shared" si="52"/>
        <v>4.4424297370806896</v>
      </c>
      <c r="O477" s="83">
        <f t="shared" si="53"/>
        <v>10.115979381443299</v>
      </c>
      <c r="P477" s="83">
        <f t="shared" si="49"/>
        <v>4.9309664694280082</v>
      </c>
    </row>
    <row r="478" spans="2:16">
      <c r="B478" s="54" t="s">
        <v>962</v>
      </c>
      <c r="C478" s="84">
        <f>Brazil!C452+China!C566+'South Africa'!C356+Australia!C554+Indonesia!C394+India!C324+'WC Canada'!C47</f>
        <v>0</v>
      </c>
      <c r="D478" s="84">
        <f>Brazil!D452+China!D566+'South Africa'!D356+Australia!D554+Indonesia!D394+India!D324+'WC Canada'!D47</f>
        <v>42</v>
      </c>
      <c r="E478" s="84">
        <f>Brazil!E452+China!E566+'South Africa'!E356+Australia!E554+Indonesia!E394+India!E324+'WC Canada'!E47</f>
        <v>83</v>
      </c>
      <c r="F478" s="84">
        <f>Brazil!F452+China!F566+'South Africa'!F356+Australia!F554+Indonesia!F394+India!F324+'WC Canada'!F47</f>
        <v>122</v>
      </c>
      <c r="G478" s="84">
        <f>Brazil!G452+Australia!G554</f>
        <v>0</v>
      </c>
      <c r="H478" s="84">
        <f>Brazil!H452+Australia!H554</f>
        <v>0</v>
      </c>
      <c r="I478" s="84">
        <f>Brazil!I452+China!G566+'South Africa'!G356+Australia!I554+Indonesia!G394+India!G324+'WC Canada'!G47</f>
        <v>247</v>
      </c>
      <c r="J478" s="83">
        <f t="shared" ref="J478:J509" si="54">I478/6084*100</f>
        <v>4.0598290598290596</v>
      </c>
      <c r="K478" s="54" t="str">
        <f t="shared" si="44"/>
        <v>week 15/14</v>
      </c>
      <c r="L478" s="83">
        <f t="shared" si="50"/>
        <v>0</v>
      </c>
      <c r="M478" s="83">
        <f t="shared" si="51"/>
        <v>1.4721345951629863</v>
      </c>
      <c r="N478" s="83">
        <f t="shared" si="52"/>
        <v>3.762466001813237</v>
      </c>
      <c r="O478" s="83">
        <f t="shared" si="53"/>
        <v>7.8608247422680408</v>
      </c>
      <c r="P478" s="83">
        <f t="shared" ref="P478:P509" si="55">I478/6084*100</f>
        <v>4.0598290598290596</v>
      </c>
    </row>
    <row r="479" spans="2:16">
      <c r="B479" s="54" t="s">
        <v>964</v>
      </c>
      <c r="C479" s="84">
        <f>Brazil!C453+China!C567+'South Africa'!C357+Australia!C555+Indonesia!C395+India!C325+'WC Canada'!C48</f>
        <v>0</v>
      </c>
      <c r="D479" s="84">
        <f>Brazil!D453+China!D567+'South Africa'!D357+Australia!D555+Indonesia!D395+India!D325+'WC Canada'!D48</f>
        <v>62</v>
      </c>
      <c r="E479" s="84">
        <f>Brazil!E453+China!E567+'South Africa'!E357+Australia!E555+Indonesia!E395+India!E325+'WC Canada'!E48</f>
        <v>99</v>
      </c>
      <c r="F479" s="84">
        <f>Brazil!F453+China!F567+'South Africa'!F357+Australia!F555+Indonesia!F395+India!F325+'WC Canada'!F48</f>
        <v>152</v>
      </c>
      <c r="G479" s="84">
        <f>Brazil!G453+Australia!G555</f>
        <v>0</v>
      </c>
      <c r="H479" s="84">
        <f>Brazil!H453+Australia!H555</f>
        <v>0</v>
      </c>
      <c r="I479" s="84">
        <f>Brazil!I453+China!G567+'South Africa'!G357+Australia!I555+Indonesia!G395+India!G325+'WC Canada'!G48</f>
        <v>313</v>
      </c>
      <c r="J479" s="83">
        <f t="shared" si="54"/>
        <v>5.144641683103222</v>
      </c>
      <c r="K479" s="54" t="str">
        <f t="shared" si="44"/>
        <v>week 16/14</v>
      </c>
      <c r="L479" s="83">
        <f t="shared" ref="L479:L510" si="56">C479/2853*100</f>
        <v>0</v>
      </c>
      <c r="M479" s="83">
        <f t="shared" ref="M479:M510" si="57">D479/2853*100</f>
        <v>2.1731510690501228</v>
      </c>
      <c r="N479" s="83">
        <f t="shared" ref="N479:N510" si="58">E479/2206*100</f>
        <v>4.4877606527651857</v>
      </c>
      <c r="O479" s="83">
        <f t="shared" ref="O479:O510" si="59">F479/1552*100</f>
        <v>9.7938144329896915</v>
      </c>
      <c r="P479" s="83">
        <f t="shared" si="55"/>
        <v>5.144641683103222</v>
      </c>
    </row>
    <row r="480" spans="2:16">
      <c r="B480" s="54" t="s">
        <v>966</v>
      </c>
      <c r="C480" s="84">
        <f>Brazil!C454+China!C568+'South Africa'!C358+Australia!C556+Indonesia!C396+India!C326+'WC Canada'!C49</f>
        <v>0</v>
      </c>
      <c r="D480" s="84">
        <f>Brazil!D454+China!D568+'South Africa'!D358+Australia!D556+Indonesia!D396+India!D326+'WC Canada'!D49</f>
        <v>64</v>
      </c>
      <c r="E480" s="84">
        <f>Brazil!E454+China!E568+'South Africa'!E358+Australia!E556+Indonesia!E396+India!E326+'WC Canada'!E49</f>
        <v>119</v>
      </c>
      <c r="F480" s="84">
        <f>Brazil!F454+China!F568+'South Africa'!F358+Australia!F556+Indonesia!F396+India!F326+'WC Canada'!F49</f>
        <v>157</v>
      </c>
      <c r="G480" s="84">
        <f>Brazil!G454+Australia!G556</f>
        <v>0</v>
      </c>
      <c r="H480" s="84">
        <f>Brazil!H454+Australia!H556</f>
        <v>0</v>
      </c>
      <c r="I480" s="84">
        <f>Brazil!I454+China!G568+'South Africa'!G358+Australia!I556+Indonesia!G396+India!G326+'WC Canada'!G49</f>
        <v>340</v>
      </c>
      <c r="J480" s="83">
        <f t="shared" si="54"/>
        <v>5.588428665351743</v>
      </c>
      <c r="K480" s="54" t="str">
        <f t="shared" si="44"/>
        <v>week 17/14</v>
      </c>
      <c r="L480" s="83">
        <f t="shared" si="56"/>
        <v>0</v>
      </c>
      <c r="M480" s="83">
        <f t="shared" si="57"/>
        <v>2.2432527164388363</v>
      </c>
      <c r="N480" s="83">
        <f t="shared" si="58"/>
        <v>5.3943789664551227</v>
      </c>
      <c r="O480" s="83">
        <f t="shared" si="59"/>
        <v>10.115979381443299</v>
      </c>
      <c r="P480" s="83">
        <f t="shared" si="55"/>
        <v>5.588428665351743</v>
      </c>
    </row>
    <row r="481" spans="2:16">
      <c r="B481" s="54" t="s">
        <v>969</v>
      </c>
      <c r="C481" s="84">
        <f>Brazil!C455+China!C569+'South Africa'!C359+Australia!C557+Indonesia!C397+India!C327+'WC Canada'!C50</f>
        <v>0</v>
      </c>
      <c r="D481" s="84">
        <f>Brazil!D455+China!D569+'South Africa'!D359+Australia!D557+Indonesia!D397+India!D327+'WC Canada'!D50</f>
        <v>50</v>
      </c>
      <c r="E481" s="84">
        <f>Brazil!E455+China!E569+'South Africa'!E359+Australia!E557+Indonesia!E397+India!E327+'WC Canada'!E50</f>
        <v>83</v>
      </c>
      <c r="F481" s="84">
        <f>Brazil!F455+China!F569+'South Africa'!F359+Australia!F557+Indonesia!F397+India!F327+'WC Canada'!F50</f>
        <v>161</v>
      </c>
      <c r="G481" s="84">
        <f>Brazil!G455+Australia!G557</f>
        <v>0</v>
      </c>
      <c r="H481" s="84">
        <f>Brazil!H455+Australia!H557</f>
        <v>0</v>
      </c>
      <c r="I481" s="84">
        <f>Brazil!I455+China!G569+'South Africa'!G359+Australia!I557+Indonesia!G397+India!G327+'WC Canada'!G50</f>
        <v>294</v>
      </c>
      <c r="J481" s="83">
        <f t="shared" si="54"/>
        <v>4.8323471400394471</v>
      </c>
      <c r="K481" s="54" t="str">
        <f t="shared" si="44"/>
        <v>week 18/14</v>
      </c>
      <c r="L481" s="83">
        <f t="shared" si="56"/>
        <v>0</v>
      </c>
      <c r="M481" s="83">
        <f t="shared" si="57"/>
        <v>1.7525411847178409</v>
      </c>
      <c r="N481" s="83">
        <f t="shared" si="58"/>
        <v>3.762466001813237</v>
      </c>
      <c r="O481" s="83">
        <f t="shared" si="59"/>
        <v>10.373711340206187</v>
      </c>
      <c r="P481" s="83">
        <f t="shared" si="55"/>
        <v>4.8323471400394471</v>
      </c>
    </row>
    <row r="482" spans="2:16">
      <c r="B482" s="54" t="s">
        <v>971</v>
      </c>
      <c r="C482" s="84">
        <f>Brazil!C456+China!C570+'South Africa'!C360+Australia!C558+Indonesia!C398+India!C328+'WC Canada'!C51</f>
        <v>0</v>
      </c>
      <c r="D482" s="84">
        <f>Brazil!D456+China!D570+'South Africa'!D360+Australia!D558+Indonesia!D398+India!D328+'WC Canada'!D51</f>
        <v>42</v>
      </c>
      <c r="E482" s="84">
        <f>Brazil!E456+China!E570+'South Africa'!E360+Australia!E558+Indonesia!E398+India!E328+'WC Canada'!E51</f>
        <v>85</v>
      </c>
      <c r="F482" s="84">
        <f>Brazil!F456+China!F570+'South Africa'!F360+Australia!F558+Indonesia!F398+India!F328+'WC Canada'!F51</f>
        <v>185</v>
      </c>
      <c r="G482" s="84">
        <f>Brazil!G456+Australia!G558</f>
        <v>0</v>
      </c>
      <c r="H482" s="84">
        <f>Brazil!H456+Australia!H558</f>
        <v>0</v>
      </c>
      <c r="I482" s="84">
        <f>Brazil!I456+China!G570+'South Africa'!G360+Australia!I558+Indonesia!G398+India!G328+'WC Canada'!G51</f>
        <v>312</v>
      </c>
      <c r="J482" s="83">
        <f t="shared" si="54"/>
        <v>5.1282051282051277</v>
      </c>
      <c r="K482" s="54" t="str">
        <f t="shared" si="44"/>
        <v>week 19/14</v>
      </c>
      <c r="L482" s="83">
        <f t="shared" si="56"/>
        <v>0</v>
      </c>
      <c r="M482" s="83">
        <f t="shared" si="57"/>
        <v>1.4721345951629863</v>
      </c>
      <c r="N482" s="83">
        <f t="shared" si="58"/>
        <v>3.8531278331822301</v>
      </c>
      <c r="O482" s="83">
        <f t="shared" si="59"/>
        <v>11.920103092783506</v>
      </c>
      <c r="P482" s="83">
        <f t="shared" si="55"/>
        <v>5.1282051282051277</v>
      </c>
    </row>
    <row r="483" spans="2:16">
      <c r="B483" s="54" t="s">
        <v>974</v>
      </c>
      <c r="C483" s="84">
        <f>Brazil!C457+China!C571+'South Africa'!C361+Australia!C559+Indonesia!C399+India!C329+'WC Canada'!C52</f>
        <v>0</v>
      </c>
      <c r="D483" s="84">
        <f>Brazil!D457+China!D571+'South Africa'!D361+Australia!D559+Indonesia!D399+India!D329+'WC Canada'!D52</f>
        <v>56</v>
      </c>
      <c r="E483" s="84">
        <f>Brazil!E457+China!E571+'South Africa'!E361+Australia!E559+Indonesia!E399+India!E329+'WC Canada'!E52</f>
        <v>104</v>
      </c>
      <c r="F483" s="84">
        <f>Brazil!F457+China!F571+'South Africa'!F361+Australia!F559+Indonesia!F399+India!F329+'WC Canada'!F52</f>
        <v>195</v>
      </c>
      <c r="G483" s="84">
        <f>Brazil!G457+Australia!G559</f>
        <v>0</v>
      </c>
      <c r="H483" s="84">
        <f>Brazil!H457+Australia!H559</f>
        <v>0</v>
      </c>
      <c r="I483" s="84">
        <f>Brazil!I457+China!G571+'South Africa'!G361+Australia!I559+Indonesia!G399+India!G329+'WC Canada'!G52</f>
        <v>355</v>
      </c>
      <c r="J483" s="83">
        <f t="shared" si="54"/>
        <v>5.8349769888231426</v>
      </c>
      <c r="K483" s="54" t="str">
        <f t="shared" si="44"/>
        <v>week 20/14</v>
      </c>
      <c r="L483" s="83">
        <f t="shared" si="56"/>
        <v>0</v>
      </c>
      <c r="M483" s="83">
        <f t="shared" si="57"/>
        <v>1.9628461268839819</v>
      </c>
      <c r="N483" s="83">
        <f t="shared" si="58"/>
        <v>4.7144152311876697</v>
      </c>
      <c r="O483" s="83">
        <f t="shared" si="59"/>
        <v>12.564432989690722</v>
      </c>
      <c r="P483" s="83">
        <f t="shared" si="55"/>
        <v>5.8349769888231426</v>
      </c>
    </row>
    <row r="484" spans="2:16">
      <c r="B484" s="54" t="s">
        <v>975</v>
      </c>
      <c r="C484" s="84">
        <f>Brazil!C458+China!C572+'South Africa'!C362+Australia!C560+Indonesia!C400+India!C330+'WC Canada'!C53</f>
        <v>0</v>
      </c>
      <c r="D484" s="84">
        <f>Brazil!D458+China!D572+'South Africa'!D362+Australia!D560+Indonesia!D400+India!D330+'WC Canada'!D53</f>
        <v>60</v>
      </c>
      <c r="E484" s="84">
        <f>Brazil!E458+China!E572+'South Africa'!E362+Australia!E560+Indonesia!E400+India!E330+'WC Canada'!E53</f>
        <v>92</v>
      </c>
      <c r="F484" s="84">
        <f>Brazil!F458+China!F572+'South Africa'!F362+Australia!F560+Indonesia!F400+India!F330+'WC Canada'!F53</f>
        <v>177</v>
      </c>
      <c r="G484" s="84">
        <f>Brazil!G458+Australia!G560</f>
        <v>0</v>
      </c>
      <c r="H484" s="84">
        <f>Brazil!H458+Australia!H560</f>
        <v>0</v>
      </c>
      <c r="I484" s="84">
        <f>Brazil!I458+China!G572+'South Africa'!G362+Australia!I560+Indonesia!G400+India!G330+'WC Canada'!G53</f>
        <v>329</v>
      </c>
      <c r="J484" s="83">
        <f t="shared" si="54"/>
        <v>5.4076265614727159</v>
      </c>
      <c r="K484" s="54" t="str">
        <f t="shared" si="44"/>
        <v>week 21/14</v>
      </c>
      <c r="L484" s="83">
        <f t="shared" si="56"/>
        <v>0</v>
      </c>
      <c r="M484" s="83">
        <f t="shared" si="57"/>
        <v>2.1030494216614093</v>
      </c>
      <c r="N484" s="83">
        <f t="shared" si="58"/>
        <v>4.1704442429737076</v>
      </c>
      <c r="O484" s="83">
        <f t="shared" si="59"/>
        <v>11.404639175257731</v>
      </c>
      <c r="P484" s="83">
        <f t="shared" si="55"/>
        <v>5.4076265614727159</v>
      </c>
    </row>
    <row r="485" spans="2:16">
      <c r="B485" s="54" t="s">
        <v>980</v>
      </c>
      <c r="C485" s="84">
        <f>Brazil!C459+China!C573+'South Africa'!C363+Australia!C561+Indonesia!C401+India!C331+'WC Canada'!C54</f>
        <v>0</v>
      </c>
      <c r="D485" s="84">
        <f>Brazil!D459+China!D573+'South Africa'!D363+Australia!D561+Indonesia!D401+India!D331+'WC Canada'!D54</f>
        <v>52</v>
      </c>
      <c r="E485" s="84">
        <f>Brazil!E459+China!E573+'South Africa'!E363+Australia!E561+Indonesia!E401+India!E331+'WC Canada'!E54</f>
        <v>85</v>
      </c>
      <c r="F485" s="84">
        <f>Brazil!F459+China!F573+'South Africa'!F363+Australia!F561+Indonesia!F401+India!F331+'WC Canada'!F54</f>
        <v>161</v>
      </c>
      <c r="G485" s="84">
        <f>Brazil!G459+Australia!G561</f>
        <v>0</v>
      </c>
      <c r="H485" s="84">
        <f>Brazil!H459+Australia!H561</f>
        <v>0</v>
      </c>
      <c r="I485" s="84">
        <f>Brazil!I459+China!G573+'South Africa'!G363+Australia!I561+Indonesia!G401+India!G331+'WC Canada'!G54</f>
        <v>299</v>
      </c>
      <c r="J485" s="83">
        <f t="shared" si="54"/>
        <v>4.9145299145299148</v>
      </c>
      <c r="K485" s="54" t="str">
        <f t="shared" si="44"/>
        <v>week 22/14</v>
      </c>
      <c r="L485" s="83">
        <f t="shared" si="56"/>
        <v>0</v>
      </c>
      <c r="M485" s="83">
        <f t="shared" si="57"/>
        <v>1.8226428321065544</v>
      </c>
      <c r="N485" s="83">
        <f t="shared" si="58"/>
        <v>3.8531278331822301</v>
      </c>
      <c r="O485" s="83">
        <f t="shared" si="59"/>
        <v>10.373711340206187</v>
      </c>
      <c r="P485" s="83">
        <f t="shared" si="55"/>
        <v>4.9145299145299148</v>
      </c>
    </row>
    <row r="486" spans="2:16">
      <c r="B486" s="54" t="s">
        <v>982</v>
      </c>
      <c r="C486" s="84">
        <f>Brazil!C460+China!C574+'South Africa'!C364+Australia!C562+Indonesia!C402+India!C332+'WC Canada'!C55</f>
        <v>0</v>
      </c>
      <c r="D486" s="84">
        <f>Brazil!D460+China!D574+'South Africa'!D364+Australia!D562+Indonesia!D402+India!D332+'WC Canada'!D55</f>
        <v>41</v>
      </c>
      <c r="E486" s="84">
        <f>Brazil!E460+China!E574+'South Africa'!E364+Australia!E562+Indonesia!E402+India!E332+'WC Canada'!E55</f>
        <v>98</v>
      </c>
      <c r="F486" s="84">
        <f>Brazil!F460+China!F574+'South Africa'!F364+Australia!F562+Indonesia!F402+India!F332+'WC Canada'!F55</f>
        <v>159</v>
      </c>
      <c r="G486" s="84">
        <f>Brazil!G460+Australia!G562</f>
        <v>0</v>
      </c>
      <c r="H486" s="84">
        <f>Brazil!H460+Australia!H562</f>
        <v>0</v>
      </c>
      <c r="I486" s="84">
        <f>Brazil!I460+China!G574+'South Africa'!G364+Australia!I562+Indonesia!G402+India!G332+'WC Canada'!G55</f>
        <v>298</v>
      </c>
      <c r="J486" s="83">
        <f t="shared" si="54"/>
        <v>4.8980933596318215</v>
      </c>
      <c r="K486" s="54" t="str">
        <f t="shared" si="44"/>
        <v>week 23/14</v>
      </c>
      <c r="L486" s="83">
        <f t="shared" si="56"/>
        <v>0</v>
      </c>
      <c r="M486" s="83">
        <f t="shared" si="57"/>
        <v>1.4370837714686295</v>
      </c>
      <c r="N486" s="83">
        <f t="shared" si="58"/>
        <v>4.4424297370806896</v>
      </c>
      <c r="O486" s="83">
        <f t="shared" si="59"/>
        <v>10.244845360824742</v>
      </c>
      <c r="P486" s="83">
        <f t="shared" si="55"/>
        <v>4.8980933596318215</v>
      </c>
    </row>
    <row r="487" spans="2:16">
      <c r="B487" s="54" t="s">
        <v>983</v>
      </c>
      <c r="C487" s="84">
        <f>Brazil!C461+China!C575+'South Africa'!C365+Australia!C563+Indonesia!C403+India!C333+'WC Canada'!C56</f>
        <v>0</v>
      </c>
      <c r="D487" s="84">
        <f>Brazil!D461+China!D575+'South Africa'!D365+Australia!D563+Indonesia!D403+India!D333+'WC Canada'!D56</f>
        <v>49</v>
      </c>
      <c r="E487" s="84">
        <f>Brazil!E461+China!E575+'South Africa'!E365+Australia!E563+Indonesia!E403+India!E333+'WC Canada'!E56</f>
        <v>102</v>
      </c>
      <c r="F487" s="84">
        <f>Brazil!F461+China!F575+'South Africa'!F365+Australia!F563+Indonesia!F403+India!F333+'WC Canada'!F56</f>
        <v>168</v>
      </c>
      <c r="G487" s="84">
        <f>Brazil!G461+Australia!G563</f>
        <v>0</v>
      </c>
      <c r="H487" s="84">
        <f>Brazil!H461+Australia!H563</f>
        <v>0</v>
      </c>
      <c r="I487" s="84">
        <f>Brazil!I461+China!G575+'South Africa'!G365+Australia!I563+Indonesia!G403+India!G333+'WC Canada'!G56</f>
        <v>325</v>
      </c>
      <c r="J487" s="83">
        <f t="shared" si="54"/>
        <v>5.3418803418803416</v>
      </c>
      <c r="K487" s="54" t="str">
        <f t="shared" si="44"/>
        <v>week 24/14</v>
      </c>
      <c r="L487" s="83">
        <f t="shared" si="56"/>
        <v>0</v>
      </c>
      <c r="M487" s="83">
        <f t="shared" si="57"/>
        <v>1.717490361023484</v>
      </c>
      <c r="N487" s="83">
        <f t="shared" si="58"/>
        <v>4.6237533998186766</v>
      </c>
      <c r="O487" s="83">
        <f t="shared" si="59"/>
        <v>10.824742268041238</v>
      </c>
      <c r="P487" s="83">
        <f t="shared" si="55"/>
        <v>5.3418803418803416</v>
      </c>
    </row>
    <row r="488" spans="2:16">
      <c r="B488" s="54" t="s">
        <v>985</v>
      </c>
      <c r="C488" s="84">
        <f>Brazil!C462+China!C576+'South Africa'!C366+Australia!C564+Indonesia!C404+India!C334+'WC Canada'!C57</f>
        <v>0</v>
      </c>
      <c r="D488" s="84">
        <f>Brazil!D462+China!D576+'South Africa'!D366+Australia!D564+Indonesia!D404+India!D334+'WC Canada'!D57</f>
        <v>51</v>
      </c>
      <c r="E488" s="84">
        <f>Brazil!E462+China!E576+'South Africa'!E366+Australia!E564+Indonesia!E404+India!E334+'WC Canada'!E57</f>
        <v>98</v>
      </c>
      <c r="F488" s="84">
        <f>Brazil!F462+China!F576+'South Africa'!F366+Australia!F564+Indonesia!F404+India!F334+'WC Canada'!F57</f>
        <v>147</v>
      </c>
      <c r="G488" s="84">
        <f>Brazil!G462+Australia!G564</f>
        <v>0</v>
      </c>
      <c r="H488" s="84">
        <f>Brazil!H462+Australia!H564</f>
        <v>0</v>
      </c>
      <c r="I488" s="84">
        <f>Brazil!I462+China!G576+'South Africa'!G366+Australia!I564+Indonesia!G404+India!G334+'WC Canada'!G57</f>
        <v>302</v>
      </c>
      <c r="J488" s="83">
        <f t="shared" si="54"/>
        <v>4.9638395792241949</v>
      </c>
      <c r="K488" s="54" t="str">
        <f t="shared" si="44"/>
        <v>week 25/14</v>
      </c>
      <c r="L488" s="83">
        <f t="shared" si="56"/>
        <v>0</v>
      </c>
      <c r="M488" s="83">
        <f t="shared" si="57"/>
        <v>1.7875920084121977</v>
      </c>
      <c r="N488" s="83">
        <f t="shared" si="58"/>
        <v>4.4424297370806896</v>
      </c>
      <c r="O488" s="83">
        <f t="shared" si="59"/>
        <v>9.4716494845360817</v>
      </c>
      <c r="P488" s="83">
        <f t="shared" si="55"/>
        <v>4.9638395792241949</v>
      </c>
    </row>
    <row r="489" spans="2:16">
      <c r="B489" s="54" t="s">
        <v>987</v>
      </c>
      <c r="C489" s="84">
        <f>Brazil!C463+China!C577+'South Africa'!C367+Australia!C565+Indonesia!C405+India!C335+'WC Canada'!C58</f>
        <v>0</v>
      </c>
      <c r="D489" s="84">
        <f>Brazil!D463+China!D577+'South Africa'!D367+Australia!D565+Indonesia!D405+India!D335+'WC Canada'!D58</f>
        <v>64</v>
      </c>
      <c r="E489" s="84">
        <f>Brazil!E463+China!E577+'South Africa'!E367+Australia!E565+Indonesia!E405+India!E335+'WC Canada'!E58</f>
        <v>128</v>
      </c>
      <c r="F489" s="84">
        <f>Brazil!F463+China!F577+'South Africa'!F367+Australia!F565+Indonesia!F405+India!F335+'WC Canada'!F58</f>
        <v>173</v>
      </c>
      <c r="G489" s="84">
        <f>Brazil!G463+Australia!G565</f>
        <v>0</v>
      </c>
      <c r="H489" s="84">
        <f>Brazil!H463+Australia!H565</f>
        <v>0</v>
      </c>
      <c r="I489" s="84">
        <f>Brazil!I463+China!G577+'South Africa'!G367+Australia!I565+Indonesia!G405+India!G335+'WC Canada'!G58</f>
        <v>370</v>
      </c>
      <c r="J489" s="83">
        <f t="shared" si="54"/>
        <v>6.0815253122945432</v>
      </c>
      <c r="K489" s="54" t="str">
        <f t="shared" si="44"/>
        <v>week 26/14</v>
      </c>
      <c r="L489" s="83">
        <f t="shared" si="56"/>
        <v>0</v>
      </c>
      <c r="M489" s="83">
        <f t="shared" si="57"/>
        <v>2.2432527164388363</v>
      </c>
      <c r="N489" s="83">
        <f t="shared" si="58"/>
        <v>5.8023572076155938</v>
      </c>
      <c r="O489" s="83">
        <f t="shared" si="59"/>
        <v>11.146907216494846</v>
      </c>
      <c r="P489" s="83">
        <f t="shared" si="55"/>
        <v>6.0815253122945432</v>
      </c>
    </row>
    <row r="490" spans="2:16">
      <c r="B490" s="54" t="s">
        <v>989</v>
      </c>
      <c r="C490" s="84">
        <f>Brazil!C464+China!C578+'South Africa'!C368+Australia!C566+Indonesia!C406+India!C336+'WC Canada'!C59</f>
        <v>0</v>
      </c>
      <c r="D490" s="84">
        <f>Brazil!D464+China!D578+'South Africa'!D368+Australia!D566+Indonesia!D406+India!D336+'WC Canada'!D59</f>
        <v>50</v>
      </c>
      <c r="E490" s="84">
        <f>Brazil!E464+China!E578+'South Africa'!E368+Australia!E566+Indonesia!E406+India!E336+'WC Canada'!E59</f>
        <v>130</v>
      </c>
      <c r="F490" s="84">
        <f>Brazil!F464+China!F578+'South Africa'!F368+Australia!F566+Indonesia!F406+India!F336+'WC Canada'!F59</f>
        <v>145</v>
      </c>
      <c r="G490" s="84">
        <f>Brazil!G464+Australia!G566</f>
        <v>0</v>
      </c>
      <c r="H490" s="84">
        <f>Brazil!H464+Australia!H566</f>
        <v>0</v>
      </c>
      <c r="I490" s="84">
        <f>Brazil!I464+China!G578+'South Africa'!G368+Australia!I566+Indonesia!G406+India!G336+'WC Canada'!G59</f>
        <v>333</v>
      </c>
      <c r="J490" s="83">
        <f t="shared" si="54"/>
        <v>5.4733727810650894</v>
      </c>
      <c r="K490" s="54" t="str">
        <f t="shared" si="44"/>
        <v>week 27/14</v>
      </c>
      <c r="L490" s="83">
        <f t="shared" si="56"/>
        <v>0</v>
      </c>
      <c r="M490" s="83">
        <f t="shared" si="57"/>
        <v>1.7525411847178409</v>
      </c>
      <c r="N490" s="83">
        <f t="shared" si="58"/>
        <v>5.8930190389845878</v>
      </c>
      <c r="O490" s="83">
        <f t="shared" si="59"/>
        <v>9.3427835051546388</v>
      </c>
      <c r="P490" s="83">
        <f t="shared" si="55"/>
        <v>5.4733727810650894</v>
      </c>
    </row>
    <row r="491" spans="2:16">
      <c r="B491" s="54" t="s">
        <v>992</v>
      </c>
      <c r="C491" s="84">
        <f>Brazil!C465+China!C579+'South Africa'!C369+Australia!C567+Indonesia!C407+India!C337+'WC Canada'!C60</f>
        <v>0</v>
      </c>
      <c r="D491" s="84">
        <f>Brazil!D465+China!D579+'South Africa'!D369+Australia!D567+Indonesia!D407+India!D337+'WC Canada'!D60</f>
        <v>43</v>
      </c>
      <c r="E491" s="84">
        <f>Brazil!E465+China!E579+'South Africa'!E369+Australia!E567+Indonesia!E407+India!E337+'WC Canada'!E60</f>
        <v>109</v>
      </c>
      <c r="F491" s="84">
        <f>Brazil!F465+China!F579+'South Africa'!F369+Australia!F567+Indonesia!F407+India!F337+'WC Canada'!F60</f>
        <v>162</v>
      </c>
      <c r="G491" s="84">
        <f>Brazil!G465+Australia!G567</f>
        <v>0</v>
      </c>
      <c r="H491" s="84">
        <f>Brazil!H465+Australia!H567</f>
        <v>0</v>
      </c>
      <c r="I491" s="84">
        <f>Brazil!I465+China!G579+'South Africa'!G369+Australia!I567+Indonesia!G407+India!G337+'WC Canada'!G60</f>
        <v>321</v>
      </c>
      <c r="J491" s="83">
        <f t="shared" si="54"/>
        <v>5.2761341222879681</v>
      </c>
      <c r="K491" s="54" t="str">
        <f t="shared" si="44"/>
        <v>week 28/14</v>
      </c>
      <c r="L491" s="83">
        <f t="shared" si="56"/>
        <v>0</v>
      </c>
      <c r="M491" s="83">
        <f t="shared" si="57"/>
        <v>1.5071854188573433</v>
      </c>
      <c r="N491" s="83">
        <f t="shared" si="58"/>
        <v>4.9410698096101537</v>
      </c>
      <c r="O491" s="83">
        <f t="shared" si="59"/>
        <v>10.438144329896907</v>
      </c>
      <c r="P491" s="83">
        <f t="shared" si="55"/>
        <v>5.2761341222879681</v>
      </c>
    </row>
    <row r="492" spans="2:16">
      <c r="B492" s="54" t="s">
        <v>993</v>
      </c>
      <c r="C492" s="84">
        <f>Brazil!C466+China!C580+'South Africa'!C370+Australia!C568+Indonesia!C408+India!C338+'WC Canada'!C61</f>
        <v>0</v>
      </c>
      <c r="D492" s="84">
        <f>Brazil!D466+China!D580+'South Africa'!D370+Australia!D568+Indonesia!D408+India!D338+'WC Canada'!D61</f>
        <v>68</v>
      </c>
      <c r="E492" s="84">
        <f>Brazil!E466+China!E580+'South Africa'!E370+Australia!E568+Indonesia!E408+India!E338+'WC Canada'!E61</f>
        <v>97</v>
      </c>
      <c r="F492" s="84">
        <f>Brazil!F466+China!F580+'South Africa'!F370+Australia!F568+Indonesia!F408+India!F338+'WC Canada'!F61</f>
        <v>158</v>
      </c>
      <c r="G492" s="84">
        <f>Brazil!G466+Australia!G568</f>
        <v>0</v>
      </c>
      <c r="H492" s="84">
        <f>Brazil!H466+Australia!H568</f>
        <v>0</v>
      </c>
      <c r="I492" s="84">
        <f>Brazil!I466+China!G580+'South Africa'!G370+Australia!I568+Indonesia!G408+India!G338+'WC Canada'!G61</f>
        <v>322</v>
      </c>
      <c r="J492" s="83">
        <f t="shared" si="54"/>
        <v>5.2925706771860623</v>
      </c>
      <c r="K492" s="54" t="str">
        <f t="shared" si="44"/>
        <v>week 29/14</v>
      </c>
      <c r="L492" s="83">
        <f t="shared" si="56"/>
        <v>0</v>
      </c>
      <c r="M492" s="83">
        <f t="shared" si="57"/>
        <v>2.3834560112162633</v>
      </c>
      <c r="N492" s="83">
        <f t="shared" si="58"/>
        <v>4.3970988213961917</v>
      </c>
      <c r="O492" s="83">
        <f t="shared" si="59"/>
        <v>10.18041237113402</v>
      </c>
      <c r="P492" s="83">
        <f t="shared" si="55"/>
        <v>5.2925706771860623</v>
      </c>
    </row>
    <row r="493" spans="2:16">
      <c r="B493" s="54" t="s">
        <v>996</v>
      </c>
      <c r="C493" s="84">
        <f>Brazil!C467+China!C581+'South Africa'!C371+Australia!C569+Indonesia!C409+India!C339+'WC Canada'!C62</f>
        <v>0</v>
      </c>
      <c r="D493" s="84">
        <f>Brazil!D467+China!D581+'South Africa'!D371+Australia!D569+Indonesia!D409+India!D339+'WC Canada'!D62</f>
        <v>80</v>
      </c>
      <c r="E493" s="84">
        <f>Brazil!E467+China!E581+'South Africa'!E371+Australia!E569+Indonesia!E409+India!E339+'WC Canada'!E62</f>
        <v>122</v>
      </c>
      <c r="F493" s="84">
        <f>Brazil!F467+China!F581+'South Africa'!F371+Australia!F569+Indonesia!F409+India!F339+'WC Canada'!F62</f>
        <v>178</v>
      </c>
      <c r="G493" s="84">
        <f>Brazil!G467+Australia!G569</f>
        <v>0</v>
      </c>
      <c r="H493" s="84">
        <f>Brazil!H467+Australia!H569</f>
        <v>0</v>
      </c>
      <c r="I493" s="84">
        <f>Brazil!I467+China!G581+'South Africa'!G371+Australia!I569+Indonesia!G409+India!G339+'WC Canada'!G62</f>
        <v>383</v>
      </c>
      <c r="J493" s="83">
        <f t="shared" si="54"/>
        <v>6.2952005259697579</v>
      </c>
      <c r="K493" s="54" t="str">
        <f t="shared" si="44"/>
        <v>week 30/14</v>
      </c>
      <c r="L493" s="83">
        <f t="shared" si="56"/>
        <v>0</v>
      </c>
      <c r="M493" s="83">
        <f t="shared" si="57"/>
        <v>2.8040658955485456</v>
      </c>
      <c r="N493" s="83">
        <f t="shared" si="58"/>
        <v>5.5303717135086128</v>
      </c>
      <c r="O493" s="83">
        <f t="shared" si="59"/>
        <v>11.469072164948454</v>
      </c>
      <c r="P493" s="83">
        <f t="shared" si="55"/>
        <v>6.2952005259697579</v>
      </c>
    </row>
    <row r="494" spans="2:16">
      <c r="B494" s="54" t="s">
        <v>998</v>
      </c>
      <c r="C494" s="84">
        <f>Brazil!C468+China!C582+'South Africa'!C372+Australia!C570+Indonesia!C410+India!C340+'WC Canada'!C63</f>
        <v>0</v>
      </c>
      <c r="D494" s="84">
        <f>Brazil!D468+China!D582+'South Africa'!D372+Australia!D570+Indonesia!D410+India!D340+'WC Canada'!D63</f>
        <v>51</v>
      </c>
      <c r="E494" s="84">
        <f>Brazil!E468+China!E582+'South Africa'!E372+Australia!E570+Indonesia!E410+India!E340+'WC Canada'!E63</f>
        <v>125</v>
      </c>
      <c r="F494" s="84">
        <f>Brazil!F468+China!F582+'South Africa'!F372+Australia!F570+Indonesia!F410+India!F340+'WC Canada'!F63</f>
        <v>192</v>
      </c>
      <c r="G494" s="84">
        <f>Brazil!G468+Australia!G570</f>
        <v>0</v>
      </c>
      <c r="H494" s="84">
        <f>Brazil!H468+Australia!H570</f>
        <v>0</v>
      </c>
      <c r="I494" s="84">
        <f>Brazil!I468+China!G582+'South Africa'!G372+Australia!I570+Indonesia!G410+India!G340+'WC Canada'!G63</f>
        <v>368</v>
      </c>
      <c r="J494" s="83">
        <f t="shared" si="54"/>
        <v>6.0486522024983564</v>
      </c>
      <c r="K494" s="54" t="str">
        <f t="shared" si="44"/>
        <v>week 31/14</v>
      </c>
      <c r="L494" s="83">
        <f t="shared" si="56"/>
        <v>0</v>
      </c>
      <c r="M494" s="83">
        <f t="shared" si="57"/>
        <v>1.7875920084121977</v>
      </c>
      <c r="N494" s="83">
        <f t="shared" si="58"/>
        <v>5.6663644605621029</v>
      </c>
      <c r="O494" s="83">
        <f t="shared" si="59"/>
        <v>12.371134020618557</v>
      </c>
      <c r="P494" s="83">
        <f t="shared" si="55"/>
        <v>6.0486522024983564</v>
      </c>
    </row>
    <row r="495" spans="2:16">
      <c r="B495" s="54" t="s">
        <v>1000</v>
      </c>
      <c r="C495" s="84">
        <f>Brazil!C469+China!C583+'South Africa'!C373+Australia!C571+Indonesia!C411+India!C341+'WC Canada'!C64</f>
        <v>0</v>
      </c>
      <c r="D495" s="84">
        <f>Brazil!D469+China!D583+'South Africa'!D373+Australia!D571+Indonesia!D411+India!D341+'WC Canada'!D64</f>
        <v>51</v>
      </c>
      <c r="E495" s="84">
        <f>Brazil!E469+China!E583+'South Africa'!E373+Australia!E571+Indonesia!E411+India!E341+'WC Canada'!E64</f>
        <v>99</v>
      </c>
      <c r="F495" s="84">
        <f>Brazil!F469+China!F583+'South Africa'!F373+Australia!F571+Indonesia!F411+India!F341+'WC Canada'!F64</f>
        <v>161</v>
      </c>
      <c r="G495" s="84">
        <f>Brazil!G469+Australia!G571</f>
        <v>0</v>
      </c>
      <c r="H495" s="84">
        <f>Brazil!H469+Australia!H571</f>
        <v>0</v>
      </c>
      <c r="I495" s="84">
        <f>Brazil!I469+China!G583+'South Africa'!G373+Australia!I571+Indonesia!G411+India!G341+'WC Canada'!G64</f>
        <v>311</v>
      </c>
      <c r="J495" s="83">
        <f t="shared" si="54"/>
        <v>5.1117685733070353</v>
      </c>
      <c r="K495" s="54" t="str">
        <f t="shared" si="44"/>
        <v>week 32/14</v>
      </c>
      <c r="L495" s="83">
        <f t="shared" si="56"/>
        <v>0</v>
      </c>
      <c r="M495" s="83">
        <f t="shared" si="57"/>
        <v>1.7875920084121977</v>
      </c>
      <c r="N495" s="83">
        <f t="shared" si="58"/>
        <v>4.4877606527651857</v>
      </c>
      <c r="O495" s="83">
        <f t="shared" si="59"/>
        <v>10.373711340206187</v>
      </c>
      <c r="P495" s="83">
        <f t="shared" si="55"/>
        <v>5.1117685733070353</v>
      </c>
    </row>
    <row r="496" spans="2:16">
      <c r="B496" s="54" t="s">
        <v>1003</v>
      </c>
      <c r="C496" s="84">
        <f>Brazil!C470+China!C584+'South Africa'!C374+Australia!C572+Indonesia!C412+India!C342+'WC Canada'!C65</f>
        <v>0</v>
      </c>
      <c r="D496" s="84">
        <f>Brazil!D470+China!D584+'South Africa'!D374+Australia!D572+Indonesia!D412+India!D342+'WC Canada'!D65</f>
        <v>52</v>
      </c>
      <c r="E496" s="84">
        <f>Brazil!E470+China!E584+'South Africa'!E374+Australia!E572+Indonesia!E412+India!E342+'WC Canada'!E65</f>
        <v>105</v>
      </c>
      <c r="F496" s="84">
        <f>Brazil!F470+China!F584+'South Africa'!F374+Australia!F572+Indonesia!F412+India!F342+'WC Canada'!F65</f>
        <v>158</v>
      </c>
      <c r="G496" s="84">
        <f>Brazil!G470+Australia!G572</f>
        <v>0</v>
      </c>
      <c r="H496" s="84">
        <f>Brazil!H470+Australia!H572</f>
        <v>0</v>
      </c>
      <c r="I496" s="84">
        <f>Brazil!I470+China!G584+'South Africa'!G374+Australia!I572+Indonesia!G412+India!G342+'WC Canada'!G65</f>
        <v>315</v>
      </c>
      <c r="J496" s="83">
        <f t="shared" si="54"/>
        <v>5.1775147928994087</v>
      </c>
      <c r="K496" s="54" t="str">
        <f t="shared" si="44"/>
        <v>week 33/14</v>
      </c>
      <c r="L496" s="83">
        <f t="shared" si="56"/>
        <v>0</v>
      </c>
      <c r="M496" s="83">
        <f t="shared" si="57"/>
        <v>1.8226428321065544</v>
      </c>
      <c r="N496" s="83">
        <f t="shared" si="58"/>
        <v>4.7597461468721667</v>
      </c>
      <c r="O496" s="83">
        <f t="shared" si="59"/>
        <v>10.18041237113402</v>
      </c>
      <c r="P496" s="83">
        <f t="shared" si="55"/>
        <v>5.1775147928994087</v>
      </c>
    </row>
    <row r="497" spans="2:16">
      <c r="B497" s="54" t="s">
        <v>1004</v>
      </c>
      <c r="C497" s="84">
        <f>Brazil!C471+China!C585+'South Africa'!C375+Australia!C573+Indonesia!C413+India!C343+'WC Canada'!C66</f>
        <v>0</v>
      </c>
      <c r="D497" s="84">
        <f>Brazil!D471+China!D585+'South Africa'!D375+Australia!D573+Indonesia!D413+India!D343+'WC Canada'!D66</f>
        <v>48</v>
      </c>
      <c r="E497" s="84">
        <f>Brazil!E471+China!E585+'South Africa'!E375+Australia!E573+Indonesia!E413+India!E343+'WC Canada'!E66</f>
        <v>113</v>
      </c>
      <c r="F497" s="84">
        <f>Brazil!F471+China!F585+'South Africa'!F375+Australia!F573+Indonesia!F413+India!F343+'WC Canada'!F66</f>
        <v>165</v>
      </c>
      <c r="G497" s="84">
        <f>Brazil!G471+Australia!G573</f>
        <v>0</v>
      </c>
      <c r="H497" s="84">
        <f>Brazil!H471+Australia!H573</f>
        <v>0</v>
      </c>
      <c r="I497" s="84">
        <f>Brazil!I471+China!G585+'South Africa'!G375+Australia!I573+Indonesia!G413+India!G343+'WC Canada'!G66</f>
        <v>324</v>
      </c>
      <c r="J497" s="83">
        <f t="shared" si="54"/>
        <v>5.3254437869822491</v>
      </c>
      <c r="K497" s="54" t="str">
        <f t="shared" si="44"/>
        <v>week 34/14</v>
      </c>
      <c r="L497" s="83">
        <f t="shared" si="56"/>
        <v>0</v>
      </c>
      <c r="M497" s="83">
        <f t="shared" si="57"/>
        <v>1.6824395373291272</v>
      </c>
      <c r="N497" s="83">
        <f t="shared" si="58"/>
        <v>5.1223934723481417</v>
      </c>
      <c r="O497" s="83">
        <f t="shared" si="59"/>
        <v>10.631443298969073</v>
      </c>
      <c r="P497" s="83">
        <f t="shared" si="55"/>
        <v>5.3254437869822491</v>
      </c>
    </row>
    <row r="498" spans="2:16">
      <c r="B498" s="54" t="s">
        <v>1005</v>
      </c>
      <c r="C498" s="84">
        <f>Brazil!C472+China!C586+'South Africa'!C376+Australia!C574+Indonesia!C414+India!C344+'WC Canada'!C67</f>
        <v>0</v>
      </c>
      <c r="D498" s="84">
        <f>Brazil!D472+China!D586+'South Africa'!D376+Australia!D574+Indonesia!D414+India!D344+'WC Canada'!D67</f>
        <v>57</v>
      </c>
      <c r="E498" s="84">
        <f>Brazil!E472+China!E586+'South Africa'!E376+Australia!E574+Indonesia!E414+India!E344+'WC Canada'!E67</f>
        <v>126</v>
      </c>
      <c r="F498" s="84">
        <f>Brazil!F472+China!F586+'South Africa'!F376+Australia!F574+Indonesia!F414+India!F344+'WC Canada'!F67</f>
        <v>150</v>
      </c>
      <c r="G498" s="84">
        <f>Brazil!G472+Australia!G574</f>
        <v>0</v>
      </c>
      <c r="H498" s="84">
        <f>Brazil!H472+Australia!H574</f>
        <v>0</v>
      </c>
      <c r="I498" s="84">
        <f>Brazil!I472+China!G586+'South Africa'!G376+Australia!I574+Indonesia!G414+India!G344+'WC Canada'!G67</f>
        <v>323</v>
      </c>
      <c r="J498" s="83">
        <f t="shared" si="54"/>
        <v>5.3090072320841548</v>
      </c>
      <c r="K498" s="54" t="str">
        <f t="shared" ref="K498:K547" si="60">B498</f>
        <v>week 35/14</v>
      </c>
      <c r="L498" s="83">
        <f t="shared" si="56"/>
        <v>0</v>
      </c>
      <c r="M498" s="83">
        <f t="shared" si="57"/>
        <v>1.9978969505783386</v>
      </c>
      <c r="N498" s="83">
        <f t="shared" si="58"/>
        <v>5.7116953762466007</v>
      </c>
      <c r="O498" s="83">
        <f t="shared" si="59"/>
        <v>9.6649484536082486</v>
      </c>
      <c r="P498" s="83">
        <f t="shared" si="55"/>
        <v>5.3090072320841548</v>
      </c>
    </row>
    <row r="499" spans="2:16">
      <c r="B499" s="54" t="s">
        <v>1008</v>
      </c>
      <c r="C499" s="84">
        <f>Brazil!C473+China!C587+'South Africa'!C377+Australia!C575+Indonesia!C415+India!C345+'WC Canada'!C68</f>
        <v>0</v>
      </c>
      <c r="D499" s="84">
        <f>Brazil!D473+China!D587+'South Africa'!D377+Australia!D575+Indonesia!D415+India!D345+'WC Canada'!D68</f>
        <v>44</v>
      </c>
      <c r="E499" s="84">
        <f>Brazil!E473+China!E587+'South Africa'!E377+Australia!E575+Indonesia!E415+India!E345+'WC Canada'!E68</f>
        <v>138</v>
      </c>
      <c r="F499" s="84">
        <f>Brazil!F473+China!F587+'South Africa'!F377+Australia!F575+Indonesia!F415+India!F345+'WC Canada'!F68</f>
        <v>157</v>
      </c>
      <c r="G499" s="84">
        <f>Brazil!G473+Australia!G575</f>
        <v>0</v>
      </c>
      <c r="H499" s="84">
        <f>Brazil!H473+Australia!H575</f>
        <v>0</v>
      </c>
      <c r="I499" s="84">
        <f>Brazil!I473+China!G587+'South Africa'!G377+Australia!I575+Indonesia!G415+India!G345+'WC Canada'!G68</f>
        <v>339</v>
      </c>
      <c r="J499" s="83">
        <f t="shared" si="54"/>
        <v>5.5719921104536487</v>
      </c>
      <c r="K499" s="54" t="str">
        <f t="shared" si="60"/>
        <v>week 36/14</v>
      </c>
      <c r="L499" s="83">
        <f t="shared" si="56"/>
        <v>0</v>
      </c>
      <c r="M499" s="83">
        <f t="shared" si="57"/>
        <v>1.5422362425517</v>
      </c>
      <c r="N499" s="83">
        <f t="shared" si="58"/>
        <v>6.2556663644605619</v>
      </c>
      <c r="O499" s="83">
        <f t="shared" si="59"/>
        <v>10.115979381443299</v>
      </c>
      <c r="P499" s="83">
        <f t="shared" si="55"/>
        <v>5.5719921104536487</v>
      </c>
    </row>
    <row r="500" spans="2:16">
      <c r="B500" s="54" t="s">
        <v>1010</v>
      </c>
      <c r="C500" s="84">
        <f>Brazil!C474+China!C588+'South Africa'!C378+Australia!C576+Indonesia!C416+India!C346+'WC Canada'!C69</f>
        <v>0</v>
      </c>
      <c r="D500" s="84">
        <f>Brazil!D474+China!D588+'South Africa'!D378+Australia!D576+Indonesia!D416+India!D346+'WC Canada'!D69</f>
        <v>75</v>
      </c>
      <c r="E500" s="84">
        <f>Brazil!E474+China!E588+'South Africa'!E378+Australia!E576+Indonesia!E416+India!E346+'WC Canada'!E69</f>
        <v>148</v>
      </c>
      <c r="F500" s="84">
        <f>Brazil!F474+China!F588+'South Africa'!F378+Australia!F576+Indonesia!F416+India!F346+'WC Canada'!F69</f>
        <v>175</v>
      </c>
      <c r="G500" s="84">
        <f>Brazil!G474+Australia!G576</f>
        <v>0</v>
      </c>
      <c r="H500" s="84">
        <f>Brazil!H474+Australia!H576</f>
        <v>0</v>
      </c>
      <c r="I500" s="84">
        <f>Brazil!I474+China!G588+'South Africa'!G378+Australia!I576+Indonesia!G416+India!G346+'WC Canada'!G69</f>
        <v>398</v>
      </c>
      <c r="J500" s="83">
        <f t="shared" si="54"/>
        <v>6.5417488494411575</v>
      </c>
      <c r="K500" s="54" t="str">
        <f t="shared" si="60"/>
        <v>week 37/14</v>
      </c>
      <c r="L500" s="83">
        <f t="shared" si="56"/>
        <v>0</v>
      </c>
      <c r="M500" s="83">
        <f t="shared" si="57"/>
        <v>2.6288117770767614</v>
      </c>
      <c r="N500" s="83">
        <f t="shared" si="58"/>
        <v>6.7089755213055309</v>
      </c>
      <c r="O500" s="83">
        <f t="shared" si="59"/>
        <v>11.275773195876289</v>
      </c>
      <c r="P500" s="83">
        <f t="shared" si="55"/>
        <v>6.5417488494411575</v>
      </c>
    </row>
    <row r="501" spans="2:16">
      <c r="B501" s="54" t="s">
        <v>1012</v>
      </c>
      <c r="C501" s="84">
        <f>Brazil!C475+China!C589+'South Africa'!C379+Australia!C577+Indonesia!C417+India!C347+'WC Canada'!C70</f>
        <v>0</v>
      </c>
      <c r="D501" s="84">
        <f>Brazil!D475+China!D589+'South Africa'!D379+Australia!D577+Indonesia!D417+India!D347+'WC Canada'!D70</f>
        <v>81</v>
      </c>
      <c r="E501" s="84">
        <f>Brazil!E475+China!E589+'South Africa'!E379+Australia!E577+Indonesia!E417+India!E347+'WC Canada'!E70</f>
        <v>160</v>
      </c>
      <c r="F501" s="84">
        <f>Brazil!F475+China!F589+'South Africa'!F379+Australia!F577+Indonesia!F417+India!F347+'WC Canada'!F70</f>
        <v>194</v>
      </c>
      <c r="G501" s="84">
        <f>Brazil!G475+Australia!G577</f>
        <v>0</v>
      </c>
      <c r="H501" s="84">
        <f>Brazil!H475+Australia!H577</f>
        <v>0</v>
      </c>
      <c r="I501" s="84">
        <f>Brazil!I475+China!G589+'South Africa'!G379+Australia!I577+Indonesia!G417+India!G347+'WC Canada'!G70</f>
        <v>435</v>
      </c>
      <c r="J501" s="83">
        <f t="shared" si="54"/>
        <v>7.1499013806706122</v>
      </c>
      <c r="K501" s="54" t="str">
        <f t="shared" si="60"/>
        <v>week 38/14</v>
      </c>
      <c r="L501" s="83">
        <f t="shared" si="56"/>
        <v>0</v>
      </c>
      <c r="M501" s="83">
        <f t="shared" si="57"/>
        <v>2.8391167192429023</v>
      </c>
      <c r="N501" s="83">
        <f t="shared" si="58"/>
        <v>7.252946509519492</v>
      </c>
      <c r="O501" s="83">
        <f t="shared" si="59"/>
        <v>12.5</v>
      </c>
      <c r="P501" s="83">
        <f t="shared" si="55"/>
        <v>7.1499013806706122</v>
      </c>
    </row>
    <row r="502" spans="2:16">
      <c r="B502" s="54" t="s">
        <v>1014</v>
      </c>
      <c r="C502" s="84">
        <f>Brazil!C476+China!C590+'South Africa'!C380+Australia!C578+Indonesia!C418+India!C348+'WC Canada'!C71</f>
        <v>0</v>
      </c>
      <c r="D502" s="84">
        <f>Brazil!D476+China!D590+'South Africa'!D380+Australia!D578+Indonesia!D418+India!D348+'WC Canada'!D71</f>
        <v>68</v>
      </c>
      <c r="E502" s="84">
        <f>Brazil!E476+China!E590+'South Africa'!E380+Australia!E578+Indonesia!E418+India!E348+'WC Canada'!E71</f>
        <v>162</v>
      </c>
      <c r="F502" s="84">
        <f>Brazil!F476+China!F590+'South Africa'!F380+Australia!F578+Indonesia!F418+India!F348+'WC Canada'!F71</f>
        <v>164</v>
      </c>
      <c r="G502" s="84">
        <f>Brazil!G476+Australia!G578</f>
        <v>0</v>
      </c>
      <c r="H502" s="84">
        <f>Brazil!H476+Australia!H578</f>
        <v>0</v>
      </c>
      <c r="I502" s="84">
        <f>Brazil!I476+China!G590+'South Africa'!G380+Australia!I578+Indonesia!G418+India!G348+'WC Canada'!G71</f>
        <v>429</v>
      </c>
      <c r="J502" s="83">
        <f t="shared" si="54"/>
        <v>7.0512820512820511</v>
      </c>
      <c r="K502" s="54" t="str">
        <f t="shared" si="60"/>
        <v>week 39/14</v>
      </c>
      <c r="L502" s="83">
        <f t="shared" si="56"/>
        <v>0</v>
      </c>
      <c r="M502" s="83">
        <f t="shared" si="57"/>
        <v>2.3834560112162633</v>
      </c>
      <c r="N502" s="83">
        <f t="shared" si="58"/>
        <v>7.3436083408884851</v>
      </c>
      <c r="O502" s="83">
        <f t="shared" si="59"/>
        <v>10.56701030927835</v>
      </c>
      <c r="P502" s="83">
        <f t="shared" si="55"/>
        <v>7.0512820512820511</v>
      </c>
    </row>
    <row r="503" spans="2:16">
      <c r="B503" s="54" t="s">
        <v>1015</v>
      </c>
      <c r="C503" s="84">
        <f>Brazil!C477+China!C591+'South Africa'!C381+Australia!C579+Indonesia!C419+India!C349+'WC Canada'!C72</f>
        <v>0</v>
      </c>
      <c r="D503" s="84">
        <f>Brazil!D477+China!D591+'South Africa'!D381+Australia!D579+Indonesia!D419+India!D349+'WC Canada'!D72</f>
        <v>30</v>
      </c>
      <c r="E503" s="84">
        <f>Brazil!E477+China!E591+'South Africa'!E381+Australia!E579+Indonesia!E419+India!E349+'WC Canada'!E72</f>
        <v>139</v>
      </c>
      <c r="F503" s="84">
        <f>Brazil!F477+China!F591+'South Africa'!F381+Australia!F579+Indonesia!F419+India!F349+'WC Canada'!F72</f>
        <v>164</v>
      </c>
      <c r="G503" s="84">
        <f>Brazil!G477+Australia!G579</f>
        <v>0</v>
      </c>
      <c r="H503" s="84">
        <f>Brazil!H477+Australia!H579</f>
        <v>0</v>
      </c>
      <c r="I503" s="84">
        <f>Brazil!I477+China!G591+'South Africa'!G381+Australia!I579+Indonesia!G419+India!G349+'WC Canada'!G72</f>
        <v>338</v>
      </c>
      <c r="J503" s="83">
        <f t="shared" si="54"/>
        <v>5.5555555555555554</v>
      </c>
      <c r="K503" s="54" t="str">
        <f t="shared" si="60"/>
        <v>week 40/14</v>
      </c>
      <c r="L503" s="83">
        <f t="shared" si="56"/>
        <v>0</v>
      </c>
      <c r="M503" s="83">
        <f t="shared" si="57"/>
        <v>1.0515247108307046</v>
      </c>
      <c r="N503" s="83">
        <f t="shared" si="58"/>
        <v>6.300997280145058</v>
      </c>
      <c r="O503" s="83">
        <f t="shared" si="59"/>
        <v>10.56701030927835</v>
      </c>
      <c r="P503" s="83">
        <f t="shared" si="55"/>
        <v>5.5555555555555554</v>
      </c>
    </row>
    <row r="504" spans="2:16">
      <c r="B504" s="54" t="s">
        <v>1018</v>
      </c>
      <c r="C504" s="84">
        <f>Brazil!C478+China!C592+'South Africa'!C382+Australia!C580+Indonesia!C420+India!C350+'WC Canada'!C73</f>
        <v>0</v>
      </c>
      <c r="D504" s="84">
        <f>Brazil!D478+China!D592+'South Africa'!D382+Australia!D580+Indonesia!D420+India!D350+'WC Canada'!D73</f>
        <v>48</v>
      </c>
      <c r="E504" s="84">
        <f>Brazil!E478+China!E592+'South Africa'!E382+Australia!E580+Indonesia!E420+India!E350+'WC Canada'!E73</f>
        <v>112</v>
      </c>
      <c r="F504" s="84">
        <f>Brazil!F478+China!F592+'South Africa'!F382+Australia!F580+Indonesia!F420+India!F350+'WC Canada'!F73</f>
        <v>144</v>
      </c>
      <c r="G504" s="84">
        <f>Brazil!G478+Australia!G580</f>
        <v>0</v>
      </c>
      <c r="H504" s="84">
        <f>Brazil!H478+Australia!H580</f>
        <v>0</v>
      </c>
      <c r="I504" s="84">
        <f>Brazil!I478+China!G592+'South Africa'!G382+Australia!I580+Indonesia!G420+India!G350+'WC Canada'!G73</f>
        <v>304</v>
      </c>
      <c r="J504" s="83">
        <f t="shared" si="54"/>
        <v>4.9967126890203817</v>
      </c>
      <c r="K504" s="54" t="str">
        <f t="shared" si="60"/>
        <v>week 41/14</v>
      </c>
      <c r="L504" s="83">
        <f t="shared" si="56"/>
        <v>0</v>
      </c>
      <c r="M504" s="83">
        <f t="shared" si="57"/>
        <v>1.6824395373291272</v>
      </c>
      <c r="N504" s="83">
        <f t="shared" si="58"/>
        <v>5.0770625566636447</v>
      </c>
      <c r="O504" s="83">
        <f t="shared" si="59"/>
        <v>9.2783505154639183</v>
      </c>
      <c r="P504" s="83">
        <f t="shared" si="55"/>
        <v>4.9967126890203817</v>
      </c>
    </row>
    <row r="505" spans="2:16">
      <c r="B505" s="54" t="s">
        <v>1019</v>
      </c>
      <c r="C505" s="84">
        <f>Brazil!C479+China!C593+'South Africa'!C383+Australia!C581+Indonesia!C421+India!C351+'WC Canada'!C74</f>
        <v>0</v>
      </c>
      <c r="D505" s="84">
        <f>Brazil!D479+China!D593+'South Africa'!D383+Australia!D581+Indonesia!D421+India!D351+'WC Canada'!D74</f>
        <v>42</v>
      </c>
      <c r="E505" s="84">
        <f>Brazil!E479+China!E593+'South Africa'!E383+Australia!E581+Indonesia!E421+India!E351+'WC Canada'!E74</f>
        <v>110</v>
      </c>
      <c r="F505" s="84">
        <f>Brazil!F479+China!F593+'South Africa'!F383+Australia!F581+Indonesia!F421+India!F351+'WC Canada'!F74</f>
        <v>168</v>
      </c>
      <c r="G505" s="84">
        <f>Brazil!G479+Australia!G581</f>
        <v>0</v>
      </c>
      <c r="H505" s="84">
        <f>Brazil!H479+Australia!H581</f>
        <v>0</v>
      </c>
      <c r="I505" s="84">
        <f>Brazil!I479+China!G593+'South Africa'!G383+Australia!I581+Indonesia!G421+India!G351+'WC Canada'!G74</f>
        <v>320</v>
      </c>
      <c r="J505" s="83">
        <f t="shared" si="54"/>
        <v>5.2596975673898756</v>
      </c>
      <c r="K505" s="54" t="str">
        <f t="shared" si="60"/>
        <v>week 42/14</v>
      </c>
      <c r="L505" s="83">
        <f t="shared" si="56"/>
        <v>0</v>
      </c>
      <c r="M505" s="83">
        <f t="shared" si="57"/>
        <v>1.4721345951629863</v>
      </c>
      <c r="N505" s="83">
        <f t="shared" si="58"/>
        <v>4.9864007252946516</v>
      </c>
      <c r="O505" s="83">
        <f t="shared" si="59"/>
        <v>10.824742268041238</v>
      </c>
      <c r="P505" s="83">
        <f t="shared" si="55"/>
        <v>5.2596975673898756</v>
      </c>
    </row>
    <row r="506" spans="2:16">
      <c r="B506" s="54" t="s">
        <v>1022</v>
      </c>
      <c r="C506" s="84">
        <f>Brazil!C480+China!C594+'South Africa'!C384+Australia!C582+Indonesia!C422+India!C352+'WC Canada'!C75</f>
        <v>0</v>
      </c>
      <c r="D506" s="84">
        <f>Brazil!D480+China!D594+'South Africa'!D384+Australia!D582+Indonesia!D422+India!D352+'WC Canada'!D75</f>
        <v>50</v>
      </c>
      <c r="E506" s="84">
        <f>Brazil!E480+China!E594+'South Africa'!E384+Australia!E582+Indonesia!E422+India!E352+'WC Canada'!E75</f>
        <v>129</v>
      </c>
      <c r="F506" s="84">
        <f>Brazil!F480+China!F594+'South Africa'!F384+Australia!F582+Indonesia!F422+India!F352+'WC Canada'!F75</f>
        <v>162</v>
      </c>
      <c r="G506" s="84">
        <f>Brazil!G480+Australia!G582</f>
        <v>0</v>
      </c>
      <c r="H506" s="84">
        <f>Brazil!H480+Australia!H582</f>
        <v>0</v>
      </c>
      <c r="I506" s="84">
        <f>Brazil!I480+China!G594+'South Africa'!G384+Australia!I582+Indonesia!G422+India!G352+'WC Canada'!G75</f>
        <v>331</v>
      </c>
      <c r="J506" s="83">
        <f t="shared" si="54"/>
        <v>5.4404996712689027</v>
      </c>
      <c r="K506" s="54" t="str">
        <f t="shared" si="60"/>
        <v>week 43/14</v>
      </c>
      <c r="L506" s="83">
        <f t="shared" si="56"/>
        <v>0</v>
      </c>
      <c r="M506" s="83">
        <f t="shared" si="57"/>
        <v>1.7525411847178409</v>
      </c>
      <c r="N506" s="83">
        <f t="shared" si="58"/>
        <v>5.8476881233000908</v>
      </c>
      <c r="O506" s="83">
        <f t="shared" si="59"/>
        <v>10.438144329896907</v>
      </c>
      <c r="P506" s="83">
        <f t="shared" si="55"/>
        <v>5.4404996712689027</v>
      </c>
    </row>
    <row r="507" spans="2:16">
      <c r="B507" s="54" t="s">
        <v>1024</v>
      </c>
      <c r="C507" s="84">
        <f>Brazil!C481+China!C595+'South Africa'!C385+Australia!C583+Indonesia!C423+India!C353+'WC Canada'!C76</f>
        <v>0</v>
      </c>
      <c r="D507" s="84">
        <f>Brazil!D481+China!D595+'South Africa'!D385+Australia!D583+Indonesia!D423+India!D353+'WC Canada'!D76</f>
        <v>73</v>
      </c>
      <c r="E507" s="84">
        <f>Brazil!E481+China!E595+'South Africa'!E385+Australia!E583+Indonesia!E423+India!E353+'WC Canada'!E76</f>
        <v>151</v>
      </c>
      <c r="F507" s="84">
        <f>Brazil!F481+China!F595+'South Africa'!F385+Australia!F583+Indonesia!F423+India!F353+'WC Canada'!F76</f>
        <v>162</v>
      </c>
      <c r="G507" s="84">
        <f>Brazil!G481+Australia!G583</f>
        <v>0</v>
      </c>
      <c r="H507" s="84">
        <f>Brazil!H481+Australia!H583</f>
        <v>0</v>
      </c>
      <c r="I507" s="84">
        <f>Brazil!I481+China!G595+'South Africa'!G385+Australia!I583+Indonesia!G423+India!G353+'WC Canada'!G76</f>
        <v>372</v>
      </c>
      <c r="J507" s="83">
        <f t="shared" si="54"/>
        <v>6.1143984220907299</v>
      </c>
      <c r="K507" s="54" t="str">
        <f t="shared" si="60"/>
        <v>week 44/14</v>
      </c>
      <c r="L507" s="83">
        <f t="shared" si="56"/>
        <v>0</v>
      </c>
      <c r="M507" s="83">
        <f t="shared" si="57"/>
        <v>2.5587101296880475</v>
      </c>
      <c r="N507" s="83">
        <f t="shared" si="58"/>
        <v>6.8449682683590209</v>
      </c>
      <c r="O507" s="83">
        <f t="shared" si="59"/>
        <v>10.438144329896907</v>
      </c>
      <c r="P507" s="83">
        <f t="shared" si="55"/>
        <v>6.1143984220907299</v>
      </c>
    </row>
    <row r="508" spans="2:16">
      <c r="B508" s="54" t="s">
        <v>1025</v>
      </c>
      <c r="C508" s="84">
        <f>Brazil!C482+China!C596+'South Africa'!C386+Australia!C584+Indonesia!C424+India!C354+'WC Canada'!C77</f>
        <v>0</v>
      </c>
      <c r="D508" s="84">
        <f>Brazil!D482+China!D596+'South Africa'!D386+Australia!D584+Indonesia!D424+India!D354+'WC Canada'!D77</f>
        <v>71</v>
      </c>
      <c r="E508" s="84">
        <f>Brazil!E482+China!E596+'South Africa'!E386+Australia!E584+Indonesia!E424+India!E354+'WC Canada'!E77</f>
        <v>147</v>
      </c>
      <c r="F508" s="84">
        <f>Brazil!F482+China!F596+'South Africa'!F386+Australia!F584+Indonesia!F424+India!F354+'WC Canada'!F77</f>
        <v>168</v>
      </c>
      <c r="G508" s="84">
        <f>Brazil!G482+Australia!G584</f>
        <v>0</v>
      </c>
      <c r="H508" s="84">
        <f>Brazil!H482+Australia!H584</f>
        <v>0</v>
      </c>
      <c r="I508" s="84">
        <f>Brazil!I482+China!G596+'South Africa'!G386+Australia!I584+Indonesia!G424+India!G354+'WC Canada'!G77</f>
        <v>386</v>
      </c>
      <c r="J508" s="83">
        <f t="shared" si="54"/>
        <v>6.3445101906640362</v>
      </c>
      <c r="K508" s="54" t="str">
        <f t="shared" si="60"/>
        <v>week 45/14</v>
      </c>
      <c r="L508" s="83">
        <f t="shared" si="56"/>
        <v>0</v>
      </c>
      <c r="M508" s="83">
        <f t="shared" si="57"/>
        <v>2.488608482299334</v>
      </c>
      <c r="N508" s="83">
        <f t="shared" si="58"/>
        <v>6.663644605621033</v>
      </c>
      <c r="O508" s="83">
        <f t="shared" si="59"/>
        <v>10.824742268041238</v>
      </c>
      <c r="P508" s="83">
        <f t="shared" si="55"/>
        <v>6.3445101906640362</v>
      </c>
    </row>
    <row r="509" spans="2:16">
      <c r="B509" s="54" t="s">
        <v>1028</v>
      </c>
      <c r="C509" s="84">
        <f>Brazil!C483+China!C597+'South Africa'!C387+Australia!C585+Indonesia!C425+India!C355+'WC Canada'!C78</f>
        <v>0</v>
      </c>
      <c r="D509" s="84">
        <f>Brazil!D483+China!D597+'South Africa'!D387+Australia!D585+Indonesia!D425+India!D355+'WC Canada'!D78</f>
        <v>59</v>
      </c>
      <c r="E509" s="84">
        <f>Brazil!E483+China!E597+'South Africa'!E387+Australia!E585+Indonesia!E425+India!E355+'WC Canada'!E78</f>
        <v>152</v>
      </c>
      <c r="F509" s="84">
        <f>Brazil!F483+China!F597+'South Africa'!F387+Australia!F585+Indonesia!F425+India!F355+'WC Canada'!F78</f>
        <v>180</v>
      </c>
      <c r="G509" s="84">
        <f>Brazil!G483+Australia!G585</f>
        <v>0</v>
      </c>
      <c r="H509" s="84">
        <f>Brazil!H483+Australia!H585</f>
        <v>0</v>
      </c>
      <c r="I509" s="84">
        <f>Brazil!I483+China!G597+'South Africa'!G387+Australia!I585+Indonesia!G425+India!G355+'WC Canada'!G78</f>
        <v>391</v>
      </c>
      <c r="J509" s="83">
        <f t="shared" si="54"/>
        <v>6.4266929651545039</v>
      </c>
      <c r="K509" s="54" t="str">
        <f t="shared" si="60"/>
        <v>week 46/14</v>
      </c>
      <c r="L509" s="83">
        <f t="shared" si="56"/>
        <v>0</v>
      </c>
      <c r="M509" s="83">
        <f t="shared" si="57"/>
        <v>2.0679985979670521</v>
      </c>
      <c r="N509" s="83">
        <f t="shared" si="58"/>
        <v>6.8902991840435179</v>
      </c>
      <c r="O509" s="83">
        <f t="shared" si="59"/>
        <v>11.597938144329897</v>
      </c>
      <c r="P509" s="83">
        <f t="shared" si="55"/>
        <v>6.4266929651545039</v>
      </c>
    </row>
    <row r="510" spans="2:16">
      <c r="B510" s="54" t="s">
        <v>1030</v>
      </c>
      <c r="C510" s="84">
        <f>Brazil!C484+China!C598+'South Africa'!C388+Australia!C586+Indonesia!C426+India!C356+'WC Canada'!C79</f>
        <v>0</v>
      </c>
      <c r="D510" s="84">
        <f>Brazil!D484+China!D598+'South Africa'!D388+Australia!D586+Indonesia!D426+India!D356+'WC Canada'!D79</f>
        <v>61</v>
      </c>
      <c r="E510" s="84">
        <f>Brazil!E484+China!E598+'South Africa'!E388+Australia!E586+Indonesia!E426+India!E356+'WC Canada'!E79</f>
        <v>125</v>
      </c>
      <c r="F510" s="84">
        <f>Brazil!F484+China!F598+'South Africa'!F388+Australia!F586+Indonesia!F426+India!F356+'WC Canada'!F79</f>
        <v>178</v>
      </c>
      <c r="G510" s="84">
        <f>Brazil!G484+Australia!G586</f>
        <v>0</v>
      </c>
      <c r="H510" s="84">
        <f>Brazil!H484+Australia!H586</f>
        <v>0</v>
      </c>
      <c r="I510" s="84">
        <f>Brazil!I484+China!G598+'South Africa'!G388+Australia!I586+Indonesia!G426+India!G356+'WC Canada'!G79</f>
        <v>364</v>
      </c>
      <c r="J510" s="83">
        <f t="shared" ref="J510:J541" si="61">I510/6084*100</f>
        <v>5.982905982905983</v>
      </c>
      <c r="K510" s="54" t="str">
        <f t="shared" si="60"/>
        <v>week 47/14</v>
      </c>
      <c r="L510" s="83">
        <f t="shared" si="56"/>
        <v>0</v>
      </c>
      <c r="M510" s="83">
        <f t="shared" si="57"/>
        <v>2.138100245355766</v>
      </c>
      <c r="N510" s="83">
        <f t="shared" si="58"/>
        <v>5.6663644605621029</v>
      </c>
      <c r="O510" s="83">
        <f t="shared" si="59"/>
        <v>11.469072164948454</v>
      </c>
      <c r="P510" s="83">
        <f t="shared" ref="P510:P524" si="62">I510/6084*100</f>
        <v>5.982905982905983</v>
      </c>
    </row>
    <row r="511" spans="2:16">
      <c r="B511" s="54" t="s">
        <v>1032</v>
      </c>
      <c r="C511" s="84">
        <f>Brazil!C485+China!C599+'South Africa'!C389+Australia!C587+Indonesia!C427+India!C357+'WC Canada'!C80</f>
        <v>0</v>
      </c>
      <c r="D511" s="84">
        <f>Brazil!D485+China!D599+'South Africa'!D389+Australia!D587+Indonesia!D427+India!D357+'WC Canada'!D80</f>
        <v>48</v>
      </c>
      <c r="E511" s="84">
        <f>Brazil!E485+China!E599+'South Africa'!E389+Australia!E587+Indonesia!E427+India!E357+'WC Canada'!E80</f>
        <v>117</v>
      </c>
      <c r="F511" s="84">
        <f>Brazil!F485+China!F599+'South Africa'!F389+Australia!F587+Indonesia!F427+India!F357+'WC Canada'!F80</f>
        <v>188</v>
      </c>
      <c r="G511" s="84">
        <f>Brazil!G485+Australia!G587</f>
        <v>0</v>
      </c>
      <c r="H511" s="84">
        <f>Brazil!H485+Australia!H587</f>
        <v>0</v>
      </c>
      <c r="I511" s="84">
        <f>Brazil!I485+China!G599+'South Africa'!G389+Australia!I587+Indonesia!G427+India!G357+'WC Canada'!G80</f>
        <v>353</v>
      </c>
      <c r="J511" s="83">
        <f t="shared" si="61"/>
        <v>5.8021038790269559</v>
      </c>
      <c r="K511" s="54" t="str">
        <f t="shared" si="60"/>
        <v>week 48/14</v>
      </c>
      <c r="L511" s="83">
        <f t="shared" ref="L511:L524" si="63">C511/2853*100</f>
        <v>0</v>
      </c>
      <c r="M511" s="83">
        <f t="shared" ref="M511:M524" si="64">D511/2853*100</f>
        <v>1.6824395373291272</v>
      </c>
      <c r="N511" s="83">
        <f t="shared" ref="N511:N524" si="65">E511/2206*100</f>
        <v>5.3037171350861287</v>
      </c>
      <c r="O511" s="83">
        <f t="shared" ref="O511:O524" si="66">F511/1552*100</f>
        <v>12.11340206185567</v>
      </c>
      <c r="P511" s="83">
        <f t="shared" si="62"/>
        <v>5.8021038790269559</v>
      </c>
    </row>
    <row r="512" spans="2:16">
      <c r="B512" s="54" t="s">
        <v>1034</v>
      </c>
      <c r="C512" s="84">
        <f>Brazil!C486+China!C600+'South Africa'!C390+Australia!C588+Indonesia!C428+India!C358+'WC Canada'!C81</f>
        <v>0</v>
      </c>
      <c r="D512" s="84">
        <f>Brazil!D486+China!D600+'South Africa'!D390+Australia!D588+Indonesia!D428+India!D358+'WC Canada'!D81</f>
        <v>51</v>
      </c>
      <c r="E512" s="84">
        <f>Brazil!E486+China!E600+'South Africa'!E390+Australia!E588+Indonesia!E428+India!E358+'WC Canada'!E81</f>
        <v>123</v>
      </c>
      <c r="F512" s="84">
        <f>Brazil!F486+China!F600+'South Africa'!F390+Australia!F588+Indonesia!F428+India!F358+'WC Canada'!F81</f>
        <v>193</v>
      </c>
      <c r="G512" s="84">
        <f>Brazil!G486+Australia!G588</f>
        <v>0</v>
      </c>
      <c r="H512" s="84">
        <f>Brazil!H486+Australia!H588</f>
        <v>0</v>
      </c>
      <c r="I512" s="84">
        <f>Brazil!I486+China!G600+'South Africa'!G390+Australia!I588+Indonesia!G428+India!G358+'WC Canada'!G81</f>
        <v>367</v>
      </c>
      <c r="J512" s="83">
        <f t="shared" si="61"/>
        <v>6.0322156476002631</v>
      </c>
      <c r="K512" s="54" t="str">
        <f t="shared" si="60"/>
        <v>week 49/14</v>
      </c>
      <c r="L512" s="83">
        <f t="shared" si="63"/>
        <v>0</v>
      </c>
      <c r="M512" s="83">
        <f t="shared" si="64"/>
        <v>1.7875920084121977</v>
      </c>
      <c r="N512" s="83">
        <f t="shared" si="65"/>
        <v>5.5757026291931098</v>
      </c>
      <c r="O512" s="83">
        <f t="shared" si="66"/>
        <v>12.435567010309278</v>
      </c>
      <c r="P512" s="83">
        <f t="shared" si="62"/>
        <v>6.0322156476002631</v>
      </c>
    </row>
    <row r="513" spans="2:16">
      <c r="B513" s="54" t="s">
        <v>1036</v>
      </c>
      <c r="C513" s="84">
        <f>Brazil!C487+China!C601+'South Africa'!C391+Australia!C589+Indonesia!C429+India!C359+'WC Canada'!C82</f>
        <v>0</v>
      </c>
      <c r="D513" s="84">
        <f>Brazil!D487+China!D601+'South Africa'!D391+Australia!D589+Indonesia!D429+India!D359+'WC Canada'!D82</f>
        <v>59</v>
      </c>
      <c r="E513" s="84">
        <f>Brazil!E487+China!E601+'South Africa'!E391+Australia!E589+Indonesia!E429+India!E359+'WC Canada'!E82</f>
        <v>121</v>
      </c>
      <c r="F513" s="84">
        <f>Brazil!F487+China!F601+'South Africa'!F391+Australia!F589+Indonesia!F429+India!F359+'WC Canada'!F82</f>
        <v>193</v>
      </c>
      <c r="G513" s="84">
        <f>Brazil!G487+Australia!G589</f>
        <v>0</v>
      </c>
      <c r="H513" s="84">
        <f>Brazil!H487+Australia!H589</f>
        <v>0</v>
      </c>
      <c r="I513" s="84">
        <f>Brazil!I487+China!G601+'South Africa'!G391+Australia!I589+Indonesia!G429+India!G359+'WC Canada'!G82</f>
        <v>373</v>
      </c>
      <c r="J513" s="83">
        <f t="shared" si="61"/>
        <v>6.1308349769888233</v>
      </c>
      <c r="K513" s="54" t="str">
        <f t="shared" si="60"/>
        <v>week 50/14</v>
      </c>
      <c r="L513" s="83">
        <f t="shared" si="63"/>
        <v>0</v>
      </c>
      <c r="M513" s="83">
        <f t="shared" si="64"/>
        <v>2.0679985979670521</v>
      </c>
      <c r="N513" s="83">
        <f t="shared" si="65"/>
        <v>5.4850407978241158</v>
      </c>
      <c r="O513" s="83">
        <f t="shared" si="66"/>
        <v>12.435567010309278</v>
      </c>
      <c r="P513" s="83">
        <f t="shared" si="62"/>
        <v>6.1308349769888233</v>
      </c>
    </row>
    <row r="514" spans="2:16">
      <c r="B514" s="54" t="s">
        <v>1038</v>
      </c>
      <c r="C514" s="84">
        <f>Brazil!C488+China!C602+'South Africa'!C392+Australia!C590+Indonesia!C430+India!C360+'WC Canada'!C83</f>
        <v>0</v>
      </c>
      <c r="D514" s="84">
        <f>Brazil!D488+China!D602+'South Africa'!D392+Australia!D590+Indonesia!D430+India!D360+'WC Canada'!D83</f>
        <v>42</v>
      </c>
      <c r="E514" s="84">
        <f>Brazil!E488+China!E602+'South Africa'!E392+Australia!E590+Indonesia!E430+India!E360+'WC Canada'!E83</f>
        <v>148</v>
      </c>
      <c r="F514" s="84">
        <f>Brazil!F488+China!F602+'South Africa'!F392+Australia!F590+Indonesia!F430+India!F360+'WC Canada'!F83</f>
        <v>196</v>
      </c>
      <c r="G514" s="84">
        <f>Brazil!G488+Australia!G590</f>
        <v>0</v>
      </c>
      <c r="H514" s="84">
        <f>Brazil!H488+Australia!H590</f>
        <v>0</v>
      </c>
      <c r="I514" s="84">
        <f>Brazil!I488+China!G602+'South Africa'!G392+Australia!I590+Indonesia!G430+India!G360+'WC Canada'!G83</f>
        <v>386</v>
      </c>
      <c r="J514" s="83">
        <f t="shared" si="61"/>
        <v>6.3445101906640362</v>
      </c>
      <c r="K514" s="54" t="str">
        <f t="shared" si="60"/>
        <v>week 51/14</v>
      </c>
      <c r="L514" s="83">
        <f t="shared" si="63"/>
        <v>0</v>
      </c>
      <c r="M514" s="83">
        <f t="shared" si="64"/>
        <v>1.4721345951629863</v>
      </c>
      <c r="N514" s="83">
        <f t="shared" si="65"/>
        <v>6.7089755213055309</v>
      </c>
      <c r="O514" s="83">
        <f t="shared" si="66"/>
        <v>12.628865979381443</v>
      </c>
      <c r="P514" s="83">
        <f t="shared" si="62"/>
        <v>6.3445101906640362</v>
      </c>
    </row>
    <row r="515" spans="2:16">
      <c r="B515" s="54" t="s">
        <v>1040</v>
      </c>
      <c r="C515" s="84">
        <f>Brazil!C489+China!C603+'South Africa'!C393+Australia!C591+Indonesia!C431+India!C361+'WC Canada'!C84</f>
        <v>0</v>
      </c>
      <c r="D515" s="84">
        <f>Brazil!D489+China!D603+'South Africa'!D393+Australia!D591+Indonesia!D431+India!D361+'WC Canada'!D84</f>
        <v>67</v>
      </c>
      <c r="E515" s="84">
        <f>Brazil!E489+China!E603+'South Africa'!E393+Australia!E591+Indonesia!E431+India!E361+'WC Canada'!E84</f>
        <v>186</v>
      </c>
      <c r="F515" s="84">
        <f>Brazil!F489+China!F603+'South Africa'!F393+Australia!F591+Indonesia!F431+India!F361+'WC Canada'!F84</f>
        <v>207</v>
      </c>
      <c r="G515" s="84">
        <f>Brazil!G489+Australia!G591</f>
        <v>0</v>
      </c>
      <c r="H515" s="84">
        <f>Brazil!H489+Australia!H591</f>
        <v>0</v>
      </c>
      <c r="I515" s="84">
        <f>Brazil!I489+China!G603+'South Africa'!G393+Australia!I591+Indonesia!G431+India!G361+'WC Canada'!G84</f>
        <v>460</v>
      </c>
      <c r="J515" s="83">
        <f t="shared" si="61"/>
        <v>7.5608152531229464</v>
      </c>
      <c r="K515" s="54" t="str">
        <f t="shared" si="60"/>
        <v>week 52/14</v>
      </c>
      <c r="L515" s="83">
        <f t="shared" si="63"/>
        <v>0</v>
      </c>
      <c r="M515" s="83">
        <f t="shared" si="64"/>
        <v>2.3484051875219065</v>
      </c>
      <c r="N515" s="83">
        <f t="shared" si="65"/>
        <v>8.4315503173164092</v>
      </c>
      <c r="O515" s="83">
        <f t="shared" si="66"/>
        <v>13.337628865979381</v>
      </c>
      <c r="P515" s="83">
        <f t="shared" si="62"/>
        <v>7.5608152531229464</v>
      </c>
    </row>
    <row r="516" spans="2:16">
      <c r="B516" s="54" t="s">
        <v>1043</v>
      </c>
      <c r="C516" s="84">
        <f>Brazil!C490+China!C604+'South Africa'!C394+Australia!C592+Indonesia!C432+India!C362+'WC Canada'!C85</f>
        <v>0</v>
      </c>
      <c r="D516" s="84">
        <f>Brazil!D490+China!D604+'South Africa'!D394+Australia!D592+Indonesia!D432+India!D362+'WC Canada'!D85</f>
        <v>56</v>
      </c>
      <c r="E516" s="84">
        <f>Brazil!E490+China!E604+'South Africa'!E394+Australia!E592+Indonesia!E432+India!E362+'WC Canada'!E85</f>
        <v>141</v>
      </c>
      <c r="F516" s="84">
        <f>Brazil!F490+China!F604+'South Africa'!F394+Australia!F592+Indonesia!F432+India!F362+'WC Canada'!F85</f>
        <v>198</v>
      </c>
      <c r="G516" s="84">
        <f>Brazil!G490+Australia!G592</f>
        <v>0</v>
      </c>
      <c r="H516" s="84">
        <f>Brazil!H490+Australia!H592</f>
        <v>0</v>
      </c>
      <c r="I516" s="84">
        <f>Brazil!I490+China!G604+'South Africa'!G394+Australia!I592+Indonesia!G432+India!G362+'WC Canada'!G85</f>
        <v>395</v>
      </c>
      <c r="J516" s="83">
        <f t="shared" si="61"/>
        <v>6.4924391847468774</v>
      </c>
      <c r="K516" s="54" t="str">
        <f t="shared" si="60"/>
        <v>week 1/15</v>
      </c>
      <c r="L516" s="83">
        <f t="shared" si="63"/>
        <v>0</v>
      </c>
      <c r="M516" s="83">
        <f t="shared" si="64"/>
        <v>1.9628461268839819</v>
      </c>
      <c r="N516" s="83">
        <f t="shared" si="65"/>
        <v>6.3916591115140529</v>
      </c>
      <c r="O516" s="83">
        <f t="shared" si="66"/>
        <v>12.757731958762886</v>
      </c>
      <c r="P516" s="83">
        <f t="shared" si="62"/>
        <v>6.4924391847468774</v>
      </c>
    </row>
    <row r="517" spans="2:16">
      <c r="B517" s="54" t="s">
        <v>1046</v>
      </c>
      <c r="C517" s="84">
        <f>Brazil!C491+China!C605+'South Africa'!C395+Australia!C593+Indonesia!C433+India!C363+'WC Canada'!C86</f>
        <v>0</v>
      </c>
      <c r="D517" s="84">
        <f>Brazil!D491+China!D605+'South Africa'!D395+Australia!D593+Indonesia!D433+India!D363+'WC Canada'!D86</f>
        <v>56</v>
      </c>
      <c r="E517" s="84">
        <f>Brazil!E491+China!E605+'South Africa'!E395+Australia!E593+Indonesia!E433+India!E363+'WC Canada'!E86</f>
        <v>119</v>
      </c>
      <c r="F517" s="84">
        <f>Brazil!F491+China!F605+'South Africa'!F395+Australia!F593+Indonesia!F433+India!F363+'WC Canada'!F86</f>
        <v>183</v>
      </c>
      <c r="G517" s="84">
        <f>Brazil!G491+Australia!G593</f>
        <v>0</v>
      </c>
      <c r="H517" s="84">
        <f>Brazil!H491+Australia!H593</f>
        <v>0</v>
      </c>
      <c r="I517" s="84">
        <f>Brazil!I491+China!G605+'South Africa'!G395+Australia!I593+Indonesia!G433+India!G363+'WC Canada'!G86</f>
        <v>358</v>
      </c>
      <c r="J517" s="83">
        <f t="shared" si="61"/>
        <v>5.8842866535174227</v>
      </c>
      <c r="K517" s="54" t="str">
        <f t="shared" si="60"/>
        <v>week 2/15</v>
      </c>
      <c r="L517" s="83">
        <f t="shared" si="63"/>
        <v>0</v>
      </c>
      <c r="M517" s="83">
        <f t="shared" si="64"/>
        <v>1.9628461268839819</v>
      </c>
      <c r="N517" s="83">
        <f t="shared" si="65"/>
        <v>5.3943789664551227</v>
      </c>
      <c r="O517" s="83">
        <f t="shared" si="66"/>
        <v>11.791237113402062</v>
      </c>
      <c r="P517" s="83">
        <f t="shared" si="62"/>
        <v>5.8842866535174227</v>
      </c>
    </row>
    <row r="518" spans="2:16">
      <c r="B518" s="54" t="s">
        <v>1049</v>
      </c>
      <c r="C518" s="84">
        <f>Brazil!C492+China!C606+'South Africa'!C396+Australia!C594+Indonesia!C434+India!C364+'WC Canada'!C87</f>
        <v>0</v>
      </c>
      <c r="D518" s="84">
        <f>Brazil!D492+China!D606+'South Africa'!D396+Australia!D594+Indonesia!D434+India!D364+'WC Canada'!D87</f>
        <v>44</v>
      </c>
      <c r="E518" s="84">
        <f>Brazil!E492+China!E606+'South Africa'!E396+Australia!E594+Indonesia!E434+India!E364+'WC Canada'!E87</f>
        <v>114</v>
      </c>
      <c r="F518" s="84">
        <f>Brazil!F492+China!F606+'South Africa'!F396+Australia!F594+Indonesia!F434+India!F364+'WC Canada'!F87</f>
        <v>165</v>
      </c>
      <c r="G518" s="84">
        <f>Brazil!G492+Australia!G594</f>
        <v>0</v>
      </c>
      <c r="H518" s="84">
        <f>Brazil!H492+Australia!H594</f>
        <v>0</v>
      </c>
      <c r="I518" s="84">
        <f>Brazil!I492+China!G606+'South Africa'!G396+Australia!I594+Indonesia!G434+India!G364+'WC Canada'!G87</f>
        <v>323</v>
      </c>
      <c r="J518" s="83">
        <f t="shared" si="61"/>
        <v>5.3090072320841548</v>
      </c>
      <c r="K518" s="54" t="str">
        <f t="shared" si="60"/>
        <v>week 3/15</v>
      </c>
      <c r="L518" s="83">
        <f t="shared" si="63"/>
        <v>0</v>
      </c>
      <c r="M518" s="83">
        <f t="shared" si="64"/>
        <v>1.5422362425517</v>
      </c>
      <c r="N518" s="83">
        <f t="shared" si="65"/>
        <v>5.1677243880326387</v>
      </c>
      <c r="O518" s="83">
        <f t="shared" si="66"/>
        <v>10.631443298969073</v>
      </c>
      <c r="P518" s="83">
        <f t="shared" si="62"/>
        <v>5.3090072320841548</v>
      </c>
    </row>
    <row r="519" spans="2:16">
      <c r="B519" s="54" t="s">
        <v>1054</v>
      </c>
      <c r="C519" s="84">
        <f>Brazil!C493+China!C607+'South Africa'!C397+Australia!C595+Indonesia!C435+India!C365+'WC Canada'!C88</f>
        <v>0</v>
      </c>
      <c r="D519" s="84">
        <f>Brazil!D493+China!D607+'South Africa'!D397+Australia!D595+Indonesia!D435+India!D365+'WC Canada'!D88</f>
        <v>60</v>
      </c>
      <c r="E519" s="84">
        <f>Brazil!E493+China!E607+'South Africa'!E397+Australia!E595+Indonesia!E435+India!E365+'WC Canada'!E88</f>
        <v>120</v>
      </c>
      <c r="F519" s="84">
        <f>Brazil!F493+China!F607+'South Africa'!F397+Australia!F595+Indonesia!F435+India!F365+'WC Canada'!F88</f>
        <v>182</v>
      </c>
      <c r="G519" s="84">
        <f>Brazil!G493+Australia!G595</f>
        <v>0</v>
      </c>
      <c r="H519" s="84">
        <f>Brazil!H493+Australia!H595</f>
        <v>0</v>
      </c>
      <c r="I519" s="84">
        <f>Brazil!I493+China!G607+'South Africa'!G397+Australia!I595+Indonesia!G435+India!G365+'WC Canada'!G88</f>
        <v>362</v>
      </c>
      <c r="J519" s="83">
        <f t="shared" si="61"/>
        <v>5.9500328731097962</v>
      </c>
      <c r="K519" s="54" t="str">
        <f t="shared" si="60"/>
        <v>week 4/15</v>
      </c>
      <c r="L519" s="83">
        <f t="shared" si="63"/>
        <v>0</v>
      </c>
      <c r="M519" s="83">
        <f t="shared" si="64"/>
        <v>2.1030494216614093</v>
      </c>
      <c r="N519" s="83">
        <f t="shared" si="65"/>
        <v>5.4397098821396188</v>
      </c>
      <c r="O519" s="83">
        <f t="shared" si="66"/>
        <v>11.726804123711339</v>
      </c>
      <c r="P519" s="83">
        <f t="shared" si="62"/>
        <v>5.9500328731097962</v>
      </c>
    </row>
    <row r="520" spans="2:16">
      <c r="B520" s="54" t="s">
        <v>1055</v>
      </c>
      <c r="C520" s="84">
        <f>Brazil!C494+China!C608+'South Africa'!C398+Australia!C596+Indonesia!C436+India!C366+'WC Canada'!C89</f>
        <v>0</v>
      </c>
      <c r="D520" s="84">
        <f>Brazil!D494+China!D608+'South Africa'!D398+Australia!D596+Indonesia!D436+India!D366+'WC Canada'!D89</f>
        <v>55</v>
      </c>
      <c r="E520" s="84">
        <f>Brazil!E494+China!E608+'South Africa'!E398+Australia!E596+Indonesia!E436+India!E366+'WC Canada'!E89</f>
        <v>112</v>
      </c>
      <c r="F520" s="84">
        <f>Brazil!F494+China!F608+'South Africa'!F398+Australia!F596+Indonesia!F436+India!F366+'WC Canada'!F89</f>
        <v>161</v>
      </c>
      <c r="G520" s="84">
        <f>Brazil!G494+Australia!G596</f>
        <v>0</v>
      </c>
      <c r="H520" s="84">
        <f>Brazil!H494+Australia!H596</f>
        <v>0</v>
      </c>
      <c r="I520" s="84">
        <f>Brazil!I494+China!G608+'South Africa'!G398+Australia!I596+Indonesia!G436+India!G366+'WC Canada'!G89</f>
        <v>328</v>
      </c>
      <c r="J520" s="83">
        <f t="shared" si="61"/>
        <v>5.3911900065746217</v>
      </c>
      <c r="K520" s="54" t="str">
        <f t="shared" si="60"/>
        <v>week 5/15</v>
      </c>
      <c r="L520" s="83">
        <f t="shared" si="63"/>
        <v>0</v>
      </c>
      <c r="M520" s="83">
        <f t="shared" si="64"/>
        <v>1.9277953031896251</v>
      </c>
      <c r="N520" s="83">
        <f t="shared" si="65"/>
        <v>5.0770625566636447</v>
      </c>
      <c r="O520" s="83">
        <f t="shared" si="66"/>
        <v>10.373711340206187</v>
      </c>
      <c r="P520" s="83">
        <f t="shared" si="62"/>
        <v>5.3911900065746217</v>
      </c>
    </row>
    <row r="521" spans="2:16">
      <c r="B521" s="54" t="s">
        <v>1058</v>
      </c>
      <c r="C521" s="84">
        <f>Brazil!C495+China!C609+'South Africa'!C399+Australia!C597+Indonesia!C437+India!C367+'WC Canada'!C90</f>
        <v>0</v>
      </c>
      <c r="D521" s="84">
        <f>Brazil!D495+China!D609+'South Africa'!D399+Australia!D597+Indonesia!D437+India!D367+'WC Canada'!D90</f>
        <v>54</v>
      </c>
      <c r="E521" s="84">
        <f>Brazil!E495+China!E609+'South Africa'!E399+Australia!E597+Indonesia!E437+India!E367+'WC Canada'!E90</f>
        <v>113</v>
      </c>
      <c r="F521" s="84">
        <f>Brazil!F495+China!F609+'South Africa'!F399+Australia!F597+Indonesia!F437+India!F367+'WC Canada'!F90</f>
        <v>165</v>
      </c>
      <c r="G521" s="84">
        <f>Brazil!G495+Australia!G597</f>
        <v>0</v>
      </c>
      <c r="H521" s="84">
        <f>Brazil!H495+Australia!H597</f>
        <v>0</v>
      </c>
      <c r="I521" s="84">
        <f>Brazil!I495+China!G609+'South Africa'!G399+Australia!I597+Indonesia!G437+India!G367+'WC Canada'!G90</f>
        <v>332</v>
      </c>
      <c r="J521" s="83">
        <f t="shared" si="61"/>
        <v>5.4569362261669951</v>
      </c>
      <c r="K521" s="54" t="str">
        <f t="shared" si="60"/>
        <v>week 6/15</v>
      </c>
      <c r="L521" s="83">
        <f t="shared" si="63"/>
        <v>0</v>
      </c>
      <c r="M521" s="83">
        <f t="shared" si="64"/>
        <v>1.8927444794952681</v>
      </c>
      <c r="N521" s="83">
        <f t="shared" si="65"/>
        <v>5.1223934723481417</v>
      </c>
      <c r="O521" s="83">
        <f t="shared" si="66"/>
        <v>10.631443298969073</v>
      </c>
      <c r="P521" s="83">
        <f t="shared" si="62"/>
        <v>5.4569362261669951</v>
      </c>
    </row>
    <row r="522" spans="2:16">
      <c r="B522" s="54" t="s">
        <v>1061</v>
      </c>
      <c r="C522" s="84">
        <f>Brazil!C496+China!C610+'South Africa'!C400+Australia!C598+Indonesia!C438+India!C368+'WC Canada'!C91</f>
        <v>0</v>
      </c>
      <c r="D522" s="84">
        <f>Brazil!D496+China!D610+'South Africa'!D400+Australia!D598+Indonesia!D438+India!D368+'WC Canada'!D91</f>
        <v>54</v>
      </c>
      <c r="E522" s="84">
        <f>Brazil!E496+China!E610+'South Africa'!E400+Australia!E598+Indonesia!E438+India!E368+'WC Canada'!E91</f>
        <v>119</v>
      </c>
      <c r="F522" s="84">
        <f>Brazil!F496+China!F610+'South Africa'!F400+Australia!F598+Indonesia!F438+India!F368+'WC Canada'!F91</f>
        <v>156</v>
      </c>
      <c r="G522" s="84">
        <f>Brazil!G496+Australia!G598</f>
        <v>0</v>
      </c>
      <c r="H522" s="84">
        <f>Brazil!H496+Australia!H598</f>
        <v>0</v>
      </c>
      <c r="I522" s="84">
        <f>Brazil!I496+China!G610+'South Africa'!G400+Australia!I598+Indonesia!G438+India!G368+'WC Canada'!G91</f>
        <v>329</v>
      </c>
      <c r="J522" s="83">
        <f t="shared" si="61"/>
        <v>5.4076265614727159</v>
      </c>
      <c r="K522" s="54" t="str">
        <f t="shared" si="60"/>
        <v>week 7/15</v>
      </c>
      <c r="L522" s="83">
        <f t="shared" si="63"/>
        <v>0</v>
      </c>
      <c r="M522" s="83">
        <f t="shared" si="64"/>
        <v>1.8927444794952681</v>
      </c>
      <c r="N522" s="83">
        <f t="shared" si="65"/>
        <v>5.3943789664551227</v>
      </c>
      <c r="O522" s="83">
        <f t="shared" si="66"/>
        <v>10.051546391752577</v>
      </c>
      <c r="P522" s="83">
        <f t="shared" si="62"/>
        <v>5.4076265614727159</v>
      </c>
    </row>
    <row r="523" spans="2:16">
      <c r="B523" s="54" t="s">
        <v>1064</v>
      </c>
      <c r="C523" s="84">
        <f>Brazil!C497+China!C611+'South Africa'!C401+Australia!C599+Indonesia!C439+India!C369+'WC Canada'!C92</f>
        <v>0</v>
      </c>
      <c r="D523" s="84">
        <f>Brazil!D497+China!D611+'South Africa'!D401+Australia!D599+Indonesia!D439+India!D369+'WC Canada'!D92</f>
        <v>76</v>
      </c>
      <c r="E523" s="84">
        <f>Brazil!E497+China!E611+'South Africa'!E401+Australia!E599+Indonesia!E439+India!E369+'WC Canada'!E92</f>
        <v>145</v>
      </c>
      <c r="F523" s="84">
        <f>Brazil!F497+China!F611+'South Africa'!F401+Australia!F599+Indonesia!F439+India!F369+'WC Canada'!F92</f>
        <v>162</v>
      </c>
      <c r="G523" s="84">
        <f>Brazil!G497+Australia!G599</f>
        <v>0</v>
      </c>
      <c r="H523" s="84">
        <f>Brazil!H497+Australia!H599</f>
        <v>0</v>
      </c>
      <c r="I523" s="84">
        <f>Brazil!I497+China!G611+'South Africa'!G401+Australia!I599+Indonesia!G439+India!G369+'WC Canada'!G92</f>
        <v>383</v>
      </c>
      <c r="J523" s="83">
        <f t="shared" si="61"/>
        <v>6.2952005259697579</v>
      </c>
      <c r="K523" s="54" t="str">
        <f t="shared" si="60"/>
        <v>week 8/15</v>
      </c>
      <c r="L523" s="83">
        <f t="shared" si="63"/>
        <v>0</v>
      </c>
      <c r="M523" s="83">
        <f t="shared" si="64"/>
        <v>2.6638626007711181</v>
      </c>
      <c r="N523" s="83">
        <f t="shared" si="65"/>
        <v>6.5729827742520399</v>
      </c>
      <c r="O523" s="83">
        <f t="shared" si="66"/>
        <v>10.438144329896907</v>
      </c>
      <c r="P523" s="83">
        <f t="shared" si="62"/>
        <v>6.2952005259697579</v>
      </c>
    </row>
    <row r="524" spans="2:16">
      <c r="B524" s="54" t="s">
        <v>1067</v>
      </c>
      <c r="C524" s="84">
        <f>Brazil!C498+China!C612+'South Africa'!C402+Australia!C600+Indonesia!C440+India!C370+'WC Canada'!C93</f>
        <v>0</v>
      </c>
      <c r="D524" s="84">
        <f>Brazil!D498+China!D612+'South Africa'!D402+Australia!D600+Indonesia!D440+India!D370+'WC Canada'!D93</f>
        <v>50</v>
      </c>
      <c r="E524" s="84">
        <f>Brazil!E498+China!E612+'South Africa'!E402+Australia!E600+Indonesia!E440+India!E370+'WC Canada'!E93</f>
        <v>168</v>
      </c>
      <c r="F524" s="84">
        <f>Brazil!F498+China!F612+'South Africa'!F402+Australia!F600+Indonesia!F440+India!F370+'WC Canada'!F93</f>
        <v>152</v>
      </c>
      <c r="G524" s="84">
        <f>Brazil!G498+Australia!G600</f>
        <v>0</v>
      </c>
      <c r="H524" s="84">
        <f>Brazil!H498+Australia!H600</f>
        <v>0</v>
      </c>
      <c r="I524" s="84">
        <f>Brazil!I498+China!G612+'South Africa'!G402+Australia!I600+Indonesia!G440+India!G370+'WC Canada'!G93</f>
        <v>370</v>
      </c>
      <c r="J524" s="83">
        <f t="shared" si="61"/>
        <v>6.0815253122945432</v>
      </c>
      <c r="K524" s="54" t="str">
        <f t="shared" si="60"/>
        <v>week 9/15</v>
      </c>
      <c r="L524" s="83">
        <f t="shared" si="63"/>
        <v>0</v>
      </c>
      <c r="M524" s="83">
        <f t="shared" si="64"/>
        <v>1.7525411847178409</v>
      </c>
      <c r="N524" s="83">
        <f t="shared" si="65"/>
        <v>7.615593834995467</v>
      </c>
      <c r="O524" s="83">
        <f t="shared" si="66"/>
        <v>9.7938144329896915</v>
      </c>
      <c r="P524" s="83">
        <f t="shared" si="62"/>
        <v>6.0815253122945432</v>
      </c>
    </row>
    <row r="525" spans="2:16">
      <c r="B525" s="54" t="s">
        <v>1079</v>
      </c>
      <c r="C525" s="84">
        <f>Brazil!C499+China!C613+'South Africa'!C403+Australia!C601+Indonesia!C441+India!C371+'WC Canada'!C94</f>
        <v>7</v>
      </c>
      <c r="D525" s="84">
        <f>Brazil!D499+China!D613+'South Africa'!D403+Australia!D601+Indonesia!D441+India!D371+'WC Canada'!D94</f>
        <v>65</v>
      </c>
      <c r="E525" s="84">
        <f>Brazil!E499+China!E613+'South Africa'!E403+Australia!E601+Indonesia!E441+India!E371+'WC Canada'!E94</f>
        <v>119</v>
      </c>
      <c r="F525" s="84">
        <f>Brazil!F499+China!F613+'South Africa'!F403+Australia!F601+Indonesia!F441+India!F371+'WC Canada'!F94</f>
        <v>151</v>
      </c>
      <c r="G525" s="84">
        <f>Brazil!G499+Australia!G601</f>
        <v>0</v>
      </c>
      <c r="H525" s="84">
        <f>Brazil!H499+Australia!H601</f>
        <v>0</v>
      </c>
      <c r="I525" s="84">
        <f>Brazil!I499+China!G613+'South Africa'!G403+Australia!I601+Indonesia!G441+India!G371+'WC Canada'!G94</f>
        <v>342</v>
      </c>
      <c r="J525" s="83">
        <f t="shared" si="61"/>
        <v>5.6213017751479288</v>
      </c>
      <c r="K525" s="54" t="str">
        <f t="shared" si="60"/>
        <v>week 10/15</v>
      </c>
      <c r="L525" s="83">
        <f t="shared" ref="L525:L547" si="67">C525/2255*100</f>
        <v>0.31042128603104213</v>
      </c>
      <c r="M525" s="83">
        <f t="shared" ref="M525:M547" si="68">D525/2875*100</f>
        <v>2.2608695652173916</v>
      </c>
      <c r="N525" s="83">
        <f t="shared" ref="N525:N547" si="69">E525/2432*100</f>
        <v>4.8930921052631584</v>
      </c>
      <c r="O525" s="83">
        <f t="shared" ref="O525:O547" si="70">F525/1585*100</f>
        <v>9.5268138801261824</v>
      </c>
      <c r="P525" s="83">
        <f t="shared" ref="P525:P547" si="71">I525/9147*100</f>
        <v>3.7389307969826175</v>
      </c>
    </row>
    <row r="526" spans="2:16">
      <c r="B526" s="54" t="s">
        <v>1080</v>
      </c>
      <c r="C526" s="84">
        <f>Brazil!C500+China!C614+'South Africa'!C404+Australia!C602+Indonesia!C442+India!C372+'WC Canada'!C95</f>
        <v>20</v>
      </c>
      <c r="D526" s="84">
        <f>Brazil!D500+China!D614+'South Africa'!D404+Australia!D602+Indonesia!D442+India!D372+'WC Canada'!D95</f>
        <v>68</v>
      </c>
      <c r="E526" s="84">
        <f>Brazil!E500+China!E614+'South Africa'!E404+Australia!E602+Indonesia!E442+India!E372+'WC Canada'!E95</f>
        <v>101</v>
      </c>
      <c r="F526" s="84">
        <f>Brazil!F500+China!F614+'South Africa'!F404+Australia!F602+Indonesia!F442+India!F372+'WC Canada'!F95</f>
        <v>159</v>
      </c>
      <c r="G526" s="84">
        <f>Brazil!G500+Australia!G602</f>
        <v>0</v>
      </c>
      <c r="H526" s="84">
        <f>Brazil!H500+Australia!H602</f>
        <v>0</v>
      </c>
      <c r="I526" s="84">
        <f>Brazil!I500+China!G614+'South Africa'!G404+Australia!I602+Indonesia!G442+India!G372+'WC Canada'!G95</f>
        <v>348</v>
      </c>
      <c r="J526" s="83">
        <f t="shared" si="61"/>
        <v>5.7199211045364891</v>
      </c>
      <c r="K526" s="54" t="str">
        <f t="shared" si="60"/>
        <v>week 11/15</v>
      </c>
      <c r="L526" s="83">
        <f t="shared" si="67"/>
        <v>0.88691796008869184</v>
      </c>
      <c r="M526" s="83">
        <f t="shared" si="68"/>
        <v>2.3652173913043479</v>
      </c>
      <c r="N526" s="83">
        <f t="shared" si="69"/>
        <v>4.1529605263157894</v>
      </c>
      <c r="O526" s="83">
        <f t="shared" si="70"/>
        <v>10.031545741324921</v>
      </c>
      <c r="P526" s="83">
        <f t="shared" si="71"/>
        <v>3.8045260741226632</v>
      </c>
    </row>
    <row r="527" spans="2:16">
      <c r="B527" s="54" t="s">
        <v>1083</v>
      </c>
      <c r="C527" s="84">
        <f>Brazil!C501+China!C615+'South Africa'!C405+Australia!C603+Indonesia!C443+India!C373+'WC Canada'!C96</f>
        <v>11</v>
      </c>
      <c r="D527" s="84">
        <f>Brazil!D501+China!D615+'South Africa'!D405+Australia!D603+Indonesia!D443+India!D373+'WC Canada'!D96</f>
        <v>61</v>
      </c>
      <c r="E527" s="84">
        <f>Brazil!E501+China!E615+'South Africa'!E405+Australia!E603+Indonesia!E443+India!E373+'WC Canada'!E96</f>
        <v>90</v>
      </c>
      <c r="F527" s="84">
        <f>Brazil!F501+China!F615+'South Africa'!F405+Australia!F603+Indonesia!F443+India!F373+'WC Canada'!F96</f>
        <v>200</v>
      </c>
      <c r="G527" s="84">
        <f>Brazil!G501+Australia!G603</f>
        <v>0</v>
      </c>
      <c r="H527" s="84">
        <f>Brazil!H501+Australia!H603</f>
        <v>0</v>
      </c>
      <c r="I527" s="84">
        <f>Brazil!I501+China!G615+'South Africa'!G405+Australia!I603+Indonesia!G443+India!G373+'WC Canada'!G96</f>
        <v>362</v>
      </c>
      <c r="J527" s="83">
        <f t="shared" si="61"/>
        <v>5.9500328731097962</v>
      </c>
      <c r="K527" s="54" t="str">
        <f t="shared" si="60"/>
        <v>week 12/15</v>
      </c>
      <c r="L527" s="83">
        <f t="shared" si="67"/>
        <v>0.48780487804878048</v>
      </c>
      <c r="M527" s="83">
        <f t="shared" si="68"/>
        <v>2.1217391304347828</v>
      </c>
      <c r="N527" s="83">
        <f t="shared" si="69"/>
        <v>3.7006578947368416</v>
      </c>
      <c r="O527" s="83">
        <f t="shared" si="70"/>
        <v>12.618296529968454</v>
      </c>
      <c r="P527" s="83">
        <f t="shared" si="71"/>
        <v>3.9575817207827706</v>
      </c>
    </row>
    <row r="528" spans="2:16">
      <c r="B528" s="54" t="s">
        <v>1088</v>
      </c>
      <c r="C528" s="84">
        <f>Brazil!C502+China!C616+'South Africa'!C406+Australia!C604+Indonesia!C444+India!C374+'WC Canada'!C97</f>
        <v>17</v>
      </c>
      <c r="D528" s="84">
        <f>Brazil!D502+China!D616+'South Africa'!D406+Australia!D604+Indonesia!D444+India!D374+'WC Canada'!D97</f>
        <v>51</v>
      </c>
      <c r="E528" s="84">
        <f>Brazil!E502+China!E616+'South Africa'!E406+Australia!E604+Indonesia!E444+India!E374+'WC Canada'!E97</f>
        <v>89</v>
      </c>
      <c r="F528" s="84">
        <f>Brazil!F502+China!F616+'South Africa'!F406+Australia!F604+Indonesia!F444+India!F374+'WC Canada'!F97</f>
        <v>185</v>
      </c>
      <c r="G528" s="84">
        <f>Brazil!G502+Australia!G604</f>
        <v>0</v>
      </c>
      <c r="H528" s="84">
        <f>Brazil!H502+Australia!H604</f>
        <v>0</v>
      </c>
      <c r="I528" s="84">
        <f>Brazil!I502+China!G616+'South Africa'!G406+Australia!I604+Indonesia!G444+India!G374+'WC Canada'!G97</f>
        <v>342</v>
      </c>
      <c r="J528" s="83">
        <f t="shared" si="61"/>
        <v>5.6213017751479288</v>
      </c>
      <c r="K528" s="54" t="str">
        <f t="shared" si="60"/>
        <v>week 13/15</v>
      </c>
      <c r="L528" s="83">
        <f t="shared" si="67"/>
        <v>0.75388026607538805</v>
      </c>
      <c r="M528" s="83">
        <f t="shared" si="68"/>
        <v>1.7739130434782608</v>
      </c>
      <c r="N528" s="83">
        <f t="shared" si="69"/>
        <v>3.6595394736842106</v>
      </c>
      <c r="O528" s="83">
        <f t="shared" si="70"/>
        <v>11.67192429022082</v>
      </c>
      <c r="P528" s="83">
        <f t="shared" si="71"/>
        <v>3.7389307969826175</v>
      </c>
    </row>
    <row r="529" spans="2:16">
      <c r="B529" s="54" t="s">
        <v>1091</v>
      </c>
      <c r="C529" s="84">
        <f>Brazil!C503+China!C617+'South Africa'!C407+Australia!C605+Indonesia!C445+India!C375+'WC Canada'!C98</f>
        <v>16</v>
      </c>
      <c r="D529" s="84">
        <f>Brazil!D503+China!D617+'South Africa'!D407+Australia!D605+Indonesia!D445+India!D375+'WC Canada'!D98</f>
        <v>48</v>
      </c>
      <c r="E529" s="84">
        <f>Brazil!E503+China!E617+'South Africa'!E407+Australia!E605+Indonesia!E445+India!E375+'WC Canada'!E98</f>
        <v>90</v>
      </c>
      <c r="F529" s="84">
        <f>Brazil!F503+China!F617+'South Africa'!F407+Australia!F605+Indonesia!F445+India!F375+'WC Canada'!F98</f>
        <v>155</v>
      </c>
      <c r="G529" s="84">
        <f>Brazil!G503+Australia!G605</f>
        <v>0</v>
      </c>
      <c r="H529" s="84">
        <f>Brazil!H503+Australia!H605</f>
        <v>0</v>
      </c>
      <c r="I529" s="84">
        <f>Brazil!I503+China!G617+'South Africa'!G407+Australia!I605+Indonesia!G445+India!G375+'WC Canada'!G98</f>
        <v>309</v>
      </c>
      <c r="J529" s="83">
        <f t="shared" si="61"/>
        <v>5.0788954635108485</v>
      </c>
      <c r="K529" s="54" t="str">
        <f t="shared" si="60"/>
        <v>week 14/15</v>
      </c>
      <c r="L529" s="83">
        <f t="shared" si="67"/>
        <v>0.70953436807095338</v>
      </c>
      <c r="M529" s="83">
        <f t="shared" si="68"/>
        <v>1.6695652173913043</v>
      </c>
      <c r="N529" s="83">
        <f t="shared" si="69"/>
        <v>3.7006578947368416</v>
      </c>
      <c r="O529" s="83">
        <f t="shared" si="70"/>
        <v>9.7791798107255516</v>
      </c>
      <c r="P529" s="83">
        <f t="shared" si="71"/>
        <v>3.3781567727123645</v>
      </c>
    </row>
    <row r="530" spans="2:16">
      <c r="B530" s="54" t="s">
        <v>1094</v>
      </c>
      <c r="C530" s="84">
        <f>Brazil!C504+China!C618+'South Africa'!C408+Australia!C606+Indonesia!C446+India!C376+'WC Canada'!C99</f>
        <v>20</v>
      </c>
      <c r="D530" s="84">
        <f>Brazil!D504+China!D618+'South Africa'!D408+Australia!D606+Indonesia!D446+India!D376+'WC Canada'!D99</f>
        <v>51</v>
      </c>
      <c r="E530" s="84">
        <f>Brazil!E504+China!E618+'South Africa'!E408+Australia!E606+Indonesia!E446+India!E376+'WC Canada'!E99</f>
        <v>114</v>
      </c>
      <c r="F530" s="84">
        <f>Brazil!F504+China!F618+'South Africa'!F408+Australia!F606+Indonesia!F446+India!F376+'WC Canada'!F99</f>
        <v>171</v>
      </c>
      <c r="G530" s="84">
        <f>Brazil!G504+Australia!G606</f>
        <v>0</v>
      </c>
      <c r="H530" s="84">
        <f>Brazil!H504+Australia!H606</f>
        <v>0</v>
      </c>
      <c r="I530" s="84">
        <f>Brazil!I504+China!G618+'South Africa'!G408+Australia!I606+Indonesia!G446+India!G376+'WC Canada'!G99</f>
        <v>356</v>
      </c>
      <c r="J530" s="83">
        <f t="shared" si="61"/>
        <v>5.851413543721236</v>
      </c>
      <c r="K530" s="54" t="str">
        <f t="shared" si="60"/>
        <v>week 15/15</v>
      </c>
      <c r="L530" s="83">
        <f t="shared" si="67"/>
        <v>0.88691796008869184</v>
      </c>
      <c r="M530" s="83">
        <f t="shared" si="68"/>
        <v>1.7739130434782608</v>
      </c>
      <c r="N530" s="83">
        <f t="shared" si="69"/>
        <v>4.6875</v>
      </c>
      <c r="O530" s="83">
        <f t="shared" si="70"/>
        <v>10.788643533123029</v>
      </c>
      <c r="P530" s="83">
        <f t="shared" si="71"/>
        <v>3.8919864436427245</v>
      </c>
    </row>
    <row r="531" spans="2:16">
      <c r="B531" s="54" t="s">
        <v>1097</v>
      </c>
      <c r="C531" s="84">
        <f>Brazil!C505+China!C619+'South Africa'!C409+Australia!C607+Indonesia!C447+India!C377+'WC Canada'!C100</f>
        <v>11</v>
      </c>
      <c r="D531" s="84">
        <f>Brazil!D505+China!D619+'South Africa'!D409+Australia!D607+Indonesia!D447+India!D377+'WC Canada'!D100</f>
        <v>66</v>
      </c>
      <c r="E531" s="84">
        <f>Brazil!E505+China!E619+'South Africa'!E409+Australia!E607+Indonesia!E447+India!E377+'WC Canada'!E100</f>
        <v>94</v>
      </c>
      <c r="F531" s="84">
        <f>Brazil!F505+China!F619+'South Africa'!F409+Australia!F607+Indonesia!F447+India!F377+'WC Canada'!F100</f>
        <v>143</v>
      </c>
      <c r="G531" s="84">
        <f>Brazil!G505+Australia!G607</f>
        <v>0</v>
      </c>
      <c r="H531" s="84">
        <f>Brazil!H505+Australia!H607</f>
        <v>0</v>
      </c>
      <c r="I531" s="84">
        <f>Brazil!I505+China!G619+'South Africa'!G409+Australia!I607+Indonesia!G447+India!G377+'WC Canada'!G100</f>
        <v>314</v>
      </c>
      <c r="J531" s="83">
        <f t="shared" si="61"/>
        <v>5.1610782380013145</v>
      </c>
      <c r="K531" s="54" t="str">
        <f t="shared" si="60"/>
        <v>week 16/15</v>
      </c>
      <c r="L531" s="83">
        <f t="shared" si="67"/>
        <v>0.48780487804878048</v>
      </c>
      <c r="M531" s="83">
        <f t="shared" si="68"/>
        <v>2.2956521739130435</v>
      </c>
      <c r="N531" s="83">
        <f t="shared" si="69"/>
        <v>3.8651315789473686</v>
      </c>
      <c r="O531" s="83">
        <f t="shared" si="70"/>
        <v>9.0220820189274455</v>
      </c>
      <c r="P531" s="83">
        <f t="shared" si="71"/>
        <v>3.4328195036624027</v>
      </c>
    </row>
    <row r="532" spans="2:16">
      <c r="B532" s="54" t="s">
        <v>1115</v>
      </c>
      <c r="C532" s="84">
        <f>Brazil!C506+China!C620+'South Africa'!C410+Australia!C608+Indonesia!C448+India!C378+'WC Canada'!C101</f>
        <v>13</v>
      </c>
      <c r="D532" s="84">
        <f>Brazil!D506+China!D620+'South Africa'!D410+Australia!D608+Indonesia!D448+India!D378+'WC Canada'!D101</f>
        <v>39</v>
      </c>
      <c r="E532" s="84">
        <f>Brazil!E506+China!E620+'South Africa'!E410+Australia!E608+Indonesia!E448+India!E378+'WC Canada'!E101</f>
        <v>102</v>
      </c>
      <c r="F532" s="84">
        <f>Brazil!F506+China!F620+'South Africa'!F410+Australia!F608+Indonesia!F448+India!F378+'WC Canada'!F101</f>
        <v>124</v>
      </c>
      <c r="G532" s="84">
        <f>Brazil!G506+Australia!G608</f>
        <v>13</v>
      </c>
      <c r="H532" s="84">
        <f>Brazil!H506+Australia!H608</f>
        <v>14</v>
      </c>
      <c r="I532" s="84">
        <f>Brazil!I506+China!G620+'South Africa'!G410+Australia!I608+Indonesia!G448+India!G378+'WC Canada'!G101</f>
        <v>305</v>
      </c>
      <c r="J532" s="83">
        <f t="shared" si="61"/>
        <v>5.0131492439184742</v>
      </c>
      <c r="K532" s="54" t="str">
        <f t="shared" si="60"/>
        <v>week 17/15</v>
      </c>
      <c r="L532" s="83">
        <f t="shared" si="67"/>
        <v>0.57649667405764971</v>
      </c>
      <c r="M532" s="83">
        <f t="shared" si="68"/>
        <v>1.3565217391304347</v>
      </c>
      <c r="N532" s="83">
        <f t="shared" si="69"/>
        <v>4.1940789473684212</v>
      </c>
      <c r="O532" s="83">
        <f t="shared" si="70"/>
        <v>7.823343848580441</v>
      </c>
      <c r="P532" s="83">
        <f t="shared" si="71"/>
        <v>3.334426587952334</v>
      </c>
    </row>
    <row r="533" spans="2:16">
      <c r="B533" s="54" t="s">
        <v>1118</v>
      </c>
      <c r="C533" s="84">
        <f>Brazil!C507+China!C621+'South Africa'!C411+Australia!C609+Indonesia!C449+India!C379+'WC Canada'!C102</f>
        <v>14</v>
      </c>
      <c r="D533" s="84">
        <f>Brazil!D507+China!D621+'South Africa'!D411+Australia!D609+Indonesia!D449+India!D379+'WC Canada'!D102</f>
        <v>43</v>
      </c>
      <c r="E533" s="84">
        <f>Brazil!E507+China!E621+'South Africa'!E411+Australia!E609+Indonesia!E449+India!E379+'WC Canada'!E102</f>
        <v>81</v>
      </c>
      <c r="F533" s="84">
        <f>Brazil!F507+China!F621+'South Africa'!F411+Australia!F609+Indonesia!F449+India!F379+'WC Canada'!F102</f>
        <v>143</v>
      </c>
      <c r="G533" s="84">
        <f>Brazil!G507+Australia!G609</f>
        <v>14</v>
      </c>
      <c r="H533" s="84">
        <f>Brazil!H507+Australia!H609</f>
        <v>9</v>
      </c>
      <c r="I533" s="84">
        <f>Brazil!I507+China!G621+'South Africa'!G411+Australia!I609+Indonesia!G449+India!G379+'WC Canada'!G102</f>
        <v>304</v>
      </c>
      <c r="J533" s="83">
        <f t="shared" si="61"/>
        <v>4.9967126890203817</v>
      </c>
      <c r="K533" s="54" t="str">
        <f t="shared" si="60"/>
        <v>week 18/15</v>
      </c>
      <c r="L533" s="83">
        <f t="shared" si="67"/>
        <v>0.62084257206208426</v>
      </c>
      <c r="M533" s="83">
        <f t="shared" si="68"/>
        <v>1.4956521739130435</v>
      </c>
      <c r="N533" s="83">
        <f t="shared" si="69"/>
        <v>3.3305921052631584</v>
      </c>
      <c r="O533" s="83">
        <f t="shared" si="70"/>
        <v>9.0220820189274455</v>
      </c>
      <c r="P533" s="83">
        <f t="shared" si="71"/>
        <v>3.3234940417623267</v>
      </c>
    </row>
    <row r="534" spans="2:16">
      <c r="B534" s="54" t="s">
        <v>1121</v>
      </c>
      <c r="C534" s="84">
        <f>Brazil!C508+China!C622+'South Africa'!C412+Australia!C610+Indonesia!C450+India!C380+'WC Canada'!C103</f>
        <v>16</v>
      </c>
      <c r="D534" s="84">
        <f>Brazil!D508+China!D622+'South Africa'!D412+Australia!D610+Indonesia!D450+India!D380+'WC Canada'!D103</f>
        <v>44</v>
      </c>
      <c r="E534" s="84">
        <f>Brazil!E508+China!E622+'South Africa'!E412+Australia!E610+Indonesia!E450+India!E380+'WC Canada'!E103</f>
        <v>87</v>
      </c>
      <c r="F534" s="84">
        <f>Brazil!F508+China!F622+'South Africa'!F412+Australia!F610+Indonesia!F450+India!F380+'WC Canada'!F103</f>
        <v>133</v>
      </c>
      <c r="G534" s="84">
        <f>Brazil!G508+Australia!G610</f>
        <v>22</v>
      </c>
      <c r="H534" s="84">
        <f>Brazil!H508+Australia!H610</f>
        <v>15</v>
      </c>
      <c r="I534" s="84">
        <f>Brazil!I508+China!G622+'South Africa'!G412+Australia!I610+Indonesia!G450+India!G380+'WC Canada'!G103</f>
        <v>317</v>
      </c>
      <c r="J534" s="83">
        <f t="shared" si="61"/>
        <v>5.2103879026955946</v>
      </c>
      <c r="K534" s="54" t="str">
        <f t="shared" si="60"/>
        <v>week 19/15</v>
      </c>
      <c r="L534" s="83">
        <f t="shared" si="67"/>
        <v>0.70953436807095338</v>
      </c>
      <c r="M534" s="83">
        <f t="shared" si="68"/>
        <v>1.5304347826086957</v>
      </c>
      <c r="N534" s="83">
        <f t="shared" si="69"/>
        <v>3.5773026315789469</v>
      </c>
      <c r="O534" s="83">
        <f t="shared" si="70"/>
        <v>8.3911671924290214</v>
      </c>
      <c r="P534" s="83">
        <f t="shared" si="71"/>
        <v>3.4656171422324258</v>
      </c>
    </row>
    <row r="535" spans="2:16">
      <c r="B535" s="54" t="s">
        <v>1124</v>
      </c>
      <c r="C535" s="84">
        <f>Brazil!C509+China!C623+'South Africa'!C413+Australia!C611+Indonesia!C451+India!C381+'WC Canada'!C104</f>
        <v>20</v>
      </c>
      <c r="D535" s="84">
        <f>Brazil!D509+China!D623+'South Africa'!D413+Australia!D611+Indonesia!D451+India!D381+'WC Canada'!D104</f>
        <v>49</v>
      </c>
      <c r="E535" s="84">
        <f>Brazil!E509+China!E623+'South Africa'!E413+Australia!E611+Indonesia!E451+India!E381+'WC Canada'!E104</f>
        <v>85</v>
      </c>
      <c r="F535" s="84">
        <f>Brazil!F509+China!F623+'South Africa'!F413+Australia!F611+Indonesia!F451+India!F381+'WC Canada'!F104</f>
        <v>136</v>
      </c>
      <c r="G535" s="84">
        <f>Brazil!G509+Australia!G611</f>
        <v>17</v>
      </c>
      <c r="H535" s="84">
        <f>Brazil!H509+Australia!H611</f>
        <v>17</v>
      </c>
      <c r="I535" s="84">
        <f>Brazil!I509+China!G623+'South Africa'!G413+Australia!I611+Indonesia!G451+India!G381+'WC Canada'!G104</f>
        <v>324</v>
      </c>
      <c r="J535" s="83">
        <f t="shared" si="61"/>
        <v>5.3254437869822491</v>
      </c>
      <c r="K535" s="54" t="str">
        <f t="shared" si="60"/>
        <v>week 20/15</v>
      </c>
      <c r="L535" s="83">
        <f t="shared" si="67"/>
        <v>0.88691796008869184</v>
      </c>
      <c r="M535" s="83">
        <f t="shared" si="68"/>
        <v>1.7043478260869567</v>
      </c>
      <c r="N535" s="83">
        <f t="shared" si="69"/>
        <v>3.4950657894736845</v>
      </c>
      <c r="O535" s="83">
        <f t="shared" si="70"/>
        <v>8.5804416403785488</v>
      </c>
      <c r="P535" s="83">
        <f t="shared" si="71"/>
        <v>3.5421449655624797</v>
      </c>
    </row>
    <row r="536" spans="2:16">
      <c r="B536" s="54" t="s">
        <v>1127</v>
      </c>
      <c r="C536" s="84">
        <f>Brazil!C510+China!C624+'South Africa'!C414+Australia!C612+Indonesia!C452+India!C382+'WC Canada'!C105</f>
        <v>13</v>
      </c>
      <c r="D536" s="84">
        <f>Brazil!D510+China!D624+'South Africa'!D414+Australia!D612+Indonesia!D452+India!D382+'WC Canada'!D105</f>
        <v>36</v>
      </c>
      <c r="E536" s="84">
        <f>Brazil!E510+China!E624+'South Africa'!E414+Australia!E612+Indonesia!E452+India!E382+'WC Canada'!E105</f>
        <v>103</v>
      </c>
      <c r="F536" s="84">
        <f>Brazil!F510+China!F624+'South Africa'!F414+Australia!F612+Indonesia!F452+India!F382+'WC Canada'!F105</f>
        <v>136</v>
      </c>
      <c r="G536" s="84">
        <f>Brazil!G510+Australia!G612</f>
        <v>16</v>
      </c>
      <c r="H536" s="84">
        <f>Brazil!H510+Australia!H612</f>
        <v>15</v>
      </c>
      <c r="I536" s="84">
        <f>Brazil!I510+China!G624+'South Africa'!G414+Australia!I612+Indonesia!G452+India!G382+'WC Canada'!G105</f>
        <v>319</v>
      </c>
      <c r="J536" s="83">
        <f t="shared" si="61"/>
        <v>5.2432610124917813</v>
      </c>
      <c r="K536" s="54" t="str">
        <f t="shared" si="60"/>
        <v>week 21/15</v>
      </c>
      <c r="L536" s="83">
        <f t="shared" si="67"/>
        <v>0.57649667405764971</v>
      </c>
      <c r="M536" s="83">
        <f t="shared" si="68"/>
        <v>1.2521739130434784</v>
      </c>
      <c r="N536" s="83">
        <f t="shared" si="69"/>
        <v>4.2351973684210531</v>
      </c>
      <c r="O536" s="83">
        <f t="shared" si="70"/>
        <v>8.5804416403785488</v>
      </c>
      <c r="P536" s="83">
        <f t="shared" si="71"/>
        <v>3.4874822346124414</v>
      </c>
    </row>
    <row r="537" spans="2:16">
      <c r="B537" s="54" t="s">
        <v>1128</v>
      </c>
      <c r="C537" s="84">
        <f>Brazil!C511+China!C625+'South Africa'!C415+Australia!C613+Indonesia!C453+India!C383+'WC Canada'!C106</f>
        <v>12</v>
      </c>
      <c r="D537" s="84">
        <f>Brazil!D511+China!D625+'South Africa'!D415+Australia!D613+Indonesia!D453+India!D383+'WC Canada'!D106</f>
        <v>38</v>
      </c>
      <c r="E537" s="84">
        <f>Brazil!E511+China!E625+'South Africa'!E415+Australia!E613+Indonesia!E453+India!E383+'WC Canada'!E106</f>
        <v>96</v>
      </c>
      <c r="F537" s="84">
        <f>Brazil!F511+China!F625+'South Africa'!F415+Australia!F613+Indonesia!F453+India!F383+'WC Canada'!F106</f>
        <v>133</v>
      </c>
      <c r="G537" s="84">
        <f>Brazil!G511+Australia!G613</f>
        <v>11</v>
      </c>
      <c r="H537" s="84">
        <f>Brazil!H511+Australia!H613</f>
        <v>22</v>
      </c>
      <c r="I537" s="84">
        <f>Brazil!I511+China!G625+'South Africa'!G415+Australia!I613+Indonesia!G453+India!G383+'WC Canada'!G106</f>
        <v>312</v>
      </c>
      <c r="J537" s="83">
        <f t="shared" si="61"/>
        <v>5.1282051282051277</v>
      </c>
      <c r="K537" s="54" t="str">
        <f t="shared" si="60"/>
        <v>week 22/15</v>
      </c>
      <c r="L537" s="83">
        <f t="shared" si="67"/>
        <v>0.53215077605321504</v>
      </c>
      <c r="M537" s="83">
        <f t="shared" si="68"/>
        <v>1.3217391304347827</v>
      </c>
      <c r="N537" s="83">
        <f t="shared" si="69"/>
        <v>3.9473684210526314</v>
      </c>
      <c r="O537" s="83">
        <f t="shared" si="70"/>
        <v>8.3911671924290214</v>
      </c>
      <c r="P537" s="83">
        <f t="shared" si="71"/>
        <v>3.4109544112823875</v>
      </c>
    </row>
    <row r="538" spans="2:16">
      <c r="B538" s="54" t="s">
        <v>1135</v>
      </c>
      <c r="C538" s="84">
        <f>Brazil!C512+China!C626+'South Africa'!C416+Australia!C614+Indonesia!C454+India!C384+'WC Canada'!C107</f>
        <v>12</v>
      </c>
      <c r="D538" s="84">
        <f>Brazil!D512+China!D626+'South Africa'!D416+Australia!D614+Indonesia!D454+India!D384+'WC Canada'!D107</f>
        <v>29</v>
      </c>
      <c r="E538" s="84">
        <f>Brazil!E512+China!E626+'South Africa'!E416+Australia!E614+Indonesia!E454+India!E384+'WC Canada'!E107</f>
        <v>95</v>
      </c>
      <c r="F538" s="84">
        <f>Brazil!F512+China!F626+'South Africa'!F416+Australia!F614+Indonesia!F454+India!F384+'WC Canada'!F107</f>
        <v>132</v>
      </c>
      <c r="G538" s="84">
        <f>Brazil!G512+Australia!G614</f>
        <v>17</v>
      </c>
      <c r="H538" s="84">
        <f>Brazil!H512+Australia!H614</f>
        <v>25</v>
      </c>
      <c r="I538" s="84">
        <f>Brazil!I512+China!G626+'South Africa'!G416+Australia!I614+Indonesia!G454+India!G384+'WC Canada'!G107</f>
        <v>310</v>
      </c>
      <c r="J538" s="83">
        <f t="shared" si="61"/>
        <v>5.095332018408941</v>
      </c>
      <c r="K538" s="54" t="str">
        <f t="shared" si="60"/>
        <v>week 23/15</v>
      </c>
      <c r="L538" s="83">
        <f t="shared" si="67"/>
        <v>0.53215077605321504</v>
      </c>
      <c r="M538" s="83">
        <f t="shared" si="68"/>
        <v>1.008695652173913</v>
      </c>
      <c r="N538" s="83">
        <f t="shared" si="69"/>
        <v>3.90625</v>
      </c>
      <c r="O538" s="83">
        <f t="shared" si="70"/>
        <v>8.3280757097791795</v>
      </c>
      <c r="P538" s="83">
        <f t="shared" si="71"/>
        <v>3.3890893189023727</v>
      </c>
    </row>
    <row r="539" spans="2:16">
      <c r="B539" s="54" t="s">
        <v>1136</v>
      </c>
      <c r="C539" s="84">
        <f>Brazil!C513+China!C627+'South Africa'!C417+Australia!C615+Indonesia!C455+India!C385+'WC Canada'!C108</f>
        <v>10</v>
      </c>
      <c r="D539" s="84">
        <f>Brazil!D513+China!D627+'South Africa'!D417+Australia!D615+Indonesia!D455+India!D385+'WC Canada'!D108</f>
        <v>39</v>
      </c>
      <c r="E539" s="84">
        <f>Brazil!E513+China!E627+'South Africa'!E417+Australia!E615+Indonesia!E455+India!E385+'WC Canada'!E108</f>
        <v>97</v>
      </c>
      <c r="F539" s="84">
        <f>Brazil!F513+China!F627+'South Africa'!F417+Australia!F615+Indonesia!F455+India!F385+'WC Canada'!F108</f>
        <v>141</v>
      </c>
      <c r="G539" s="84">
        <f>Brazil!G513+Australia!G615</f>
        <v>14</v>
      </c>
      <c r="H539" s="84">
        <f>Brazil!H513+Australia!H615</f>
        <v>21</v>
      </c>
      <c r="I539" s="84">
        <f>Brazil!I513+China!G627+'South Africa'!G417+Australia!I615+Indonesia!G455+India!G385+'WC Canada'!G108</f>
        <v>322</v>
      </c>
      <c r="J539" s="83">
        <f t="shared" si="61"/>
        <v>5.2925706771860623</v>
      </c>
      <c r="K539" s="54" t="str">
        <f t="shared" si="60"/>
        <v>week 24/15</v>
      </c>
      <c r="L539" s="83">
        <f t="shared" si="67"/>
        <v>0.44345898004434592</v>
      </c>
      <c r="M539" s="83">
        <f t="shared" si="68"/>
        <v>1.3565217391304347</v>
      </c>
      <c r="N539" s="83">
        <f t="shared" si="69"/>
        <v>3.9884868421052633</v>
      </c>
      <c r="O539" s="83">
        <f t="shared" si="70"/>
        <v>8.89589905362776</v>
      </c>
      <c r="P539" s="83">
        <f t="shared" si="71"/>
        <v>3.5202798731824645</v>
      </c>
    </row>
    <row r="540" spans="2:16">
      <c r="B540" s="54" t="s">
        <v>1139</v>
      </c>
      <c r="C540" s="84">
        <f>Brazil!C514+China!C628+'South Africa'!C418+Australia!C616+Indonesia!C456+India!C386+'WC Canada'!C109</f>
        <v>11</v>
      </c>
      <c r="D540" s="84">
        <f>Brazil!D514+China!D628+'South Africa'!D418+Australia!D616+Indonesia!D456+India!D386+'WC Canada'!D109</f>
        <v>39</v>
      </c>
      <c r="E540" s="84">
        <f>Brazil!E514+China!E628+'South Africa'!E418+Australia!E616+Indonesia!E456+India!E386+'WC Canada'!E109</f>
        <v>79</v>
      </c>
      <c r="F540" s="84">
        <f>Brazil!F514+China!F628+'South Africa'!F418+Australia!F616+Indonesia!F456+India!F386+'WC Canada'!F109</f>
        <v>160</v>
      </c>
      <c r="G540" s="84">
        <f>Brazil!G514+Australia!G616</f>
        <v>4</v>
      </c>
      <c r="H540" s="84">
        <f>Brazil!H514+Australia!H616</f>
        <v>16</v>
      </c>
      <c r="I540" s="84">
        <f>Brazil!I514+China!G628+'South Africa'!G418+Australia!I616+Indonesia!G456+India!G386+'WC Canada'!G109</f>
        <v>309</v>
      </c>
      <c r="J540" s="83">
        <f t="shared" si="61"/>
        <v>5.0788954635108485</v>
      </c>
      <c r="K540" s="54" t="str">
        <f t="shared" si="60"/>
        <v>week 25/15</v>
      </c>
      <c r="L540" s="83">
        <f t="shared" si="67"/>
        <v>0.48780487804878048</v>
      </c>
      <c r="M540" s="83">
        <f t="shared" si="68"/>
        <v>1.3565217391304347</v>
      </c>
      <c r="N540" s="83">
        <f t="shared" si="69"/>
        <v>3.2483552631578947</v>
      </c>
      <c r="O540" s="83">
        <f t="shared" si="70"/>
        <v>10.094637223974763</v>
      </c>
      <c r="P540" s="83">
        <f t="shared" si="71"/>
        <v>3.3781567727123645</v>
      </c>
    </row>
    <row r="541" spans="2:16">
      <c r="B541" s="54" t="s">
        <v>1142</v>
      </c>
      <c r="C541" s="84">
        <f>Brazil!C515+China!C629+'South Africa'!C419+Australia!C617+Indonesia!C457+India!C387+'WC Canada'!C110</f>
        <v>10</v>
      </c>
      <c r="D541" s="84">
        <f>Brazil!D515+China!D629+'South Africa'!D419+Australia!D617+Indonesia!D457+India!D387+'WC Canada'!D110</f>
        <v>48</v>
      </c>
      <c r="E541" s="84">
        <f>Brazil!E515+China!E629+'South Africa'!E419+Australia!E617+Indonesia!E457+India!E387+'WC Canada'!E110</f>
        <v>85</v>
      </c>
      <c r="F541" s="84">
        <f>Brazil!F515+China!F629+'South Africa'!F419+Australia!F617+Indonesia!F457+India!F387+'WC Canada'!F110</f>
        <v>134</v>
      </c>
      <c r="G541" s="84">
        <f>Brazil!G515+Australia!G617</f>
        <v>0</v>
      </c>
      <c r="H541" s="84">
        <f>Brazil!H515+Australia!H617</f>
        <v>7</v>
      </c>
      <c r="I541" s="84">
        <f>Brazil!I515+China!G629+'South Africa'!G419+Australia!I617+Indonesia!G457+India!G387+'WC Canada'!G110</f>
        <v>284</v>
      </c>
      <c r="J541" s="83">
        <f t="shared" si="61"/>
        <v>4.6679815910585143</v>
      </c>
      <c r="K541" s="54" t="str">
        <f t="shared" si="60"/>
        <v>week 26/15</v>
      </c>
      <c r="L541" s="83">
        <f t="shared" si="67"/>
        <v>0.44345898004434592</v>
      </c>
      <c r="M541" s="83">
        <f t="shared" si="68"/>
        <v>1.6695652173913043</v>
      </c>
      <c r="N541" s="83">
        <f t="shared" si="69"/>
        <v>3.4950657894736845</v>
      </c>
      <c r="O541" s="83">
        <f t="shared" si="70"/>
        <v>8.4542586750788651</v>
      </c>
      <c r="P541" s="83">
        <f t="shared" si="71"/>
        <v>3.1048431179621736</v>
      </c>
    </row>
    <row r="542" spans="2:16">
      <c r="B542" s="54" t="s">
        <v>1145</v>
      </c>
      <c r="C542" s="84">
        <f>Brazil!C516+China!C630+'South Africa'!C420+Australia!C618+Indonesia!C458+India!C388+'WC Canada'!C111</f>
        <v>44</v>
      </c>
      <c r="D542" s="84">
        <f>Brazil!D516+China!D630+'South Africa'!D420+Australia!D618+Indonesia!D458+India!D388+'WC Canada'!D111</f>
        <v>38</v>
      </c>
      <c r="E542" s="84">
        <f>Brazil!E516+China!E630+'South Africa'!E420+Australia!E618+Indonesia!E458+India!E388+'WC Canada'!E111</f>
        <v>63</v>
      </c>
      <c r="F542" s="84">
        <f>Brazil!F516+China!F630+'South Africa'!F420+Australia!F618+Indonesia!F458+India!F388+'WC Canada'!F111</f>
        <v>113</v>
      </c>
      <c r="G542" s="84">
        <f>Brazil!G516+Australia!G618</f>
        <v>10</v>
      </c>
      <c r="H542" s="84">
        <f>Brazil!H516+Australia!H618</f>
        <v>7</v>
      </c>
      <c r="I542" s="84">
        <f>Brazil!I516+China!G630+'South Africa'!G420+Australia!I618+Indonesia!G458+India!G388+'WC Canada'!G111</f>
        <v>270</v>
      </c>
      <c r="J542" s="83">
        <f t="shared" ref="J542:J547" si="72">I542/6084*100</f>
        <v>4.4378698224852071</v>
      </c>
      <c r="K542" s="54" t="str">
        <f t="shared" si="60"/>
        <v>week 27/15</v>
      </c>
      <c r="L542" s="83">
        <f t="shared" si="67"/>
        <v>1.9512195121951219</v>
      </c>
      <c r="M542" s="83">
        <f t="shared" si="68"/>
        <v>1.3217391304347827</v>
      </c>
      <c r="N542" s="83">
        <f t="shared" si="69"/>
        <v>2.5904605263157894</v>
      </c>
      <c r="O542" s="83">
        <f t="shared" si="70"/>
        <v>7.1293375394321759</v>
      </c>
      <c r="P542" s="83">
        <f t="shared" si="71"/>
        <v>2.9517874713020662</v>
      </c>
    </row>
    <row r="543" spans="2:16">
      <c r="B543" s="54" t="s">
        <v>1148</v>
      </c>
      <c r="C543" s="84">
        <f>Brazil!C517+China!C631+'South Africa'!C421+Australia!C619+Indonesia!C459+India!C389+'WC Canada'!C112</f>
        <v>24</v>
      </c>
      <c r="D543" s="84">
        <f>Brazil!D517+China!D631+'South Africa'!D421+Australia!D619+Indonesia!D459+India!D389+'WC Canada'!D112</f>
        <v>33</v>
      </c>
      <c r="E543" s="84">
        <f>Brazil!E517+China!E631+'South Africa'!E421+Australia!E619+Indonesia!E459+India!E389+'WC Canada'!E112</f>
        <v>48</v>
      </c>
      <c r="F543" s="84">
        <f>Brazil!F517+China!F631+'South Africa'!F421+Australia!F619+Indonesia!F459+India!F389+'WC Canada'!F112</f>
        <v>99</v>
      </c>
      <c r="G543" s="84">
        <f>Brazil!G517+Australia!G619</f>
        <v>11</v>
      </c>
      <c r="H543" s="84">
        <f>Brazil!H517+Australia!H619</f>
        <v>7</v>
      </c>
      <c r="I543" s="84">
        <f>Brazil!I517+China!G631+'South Africa'!G421+Australia!I619+Indonesia!G459+India!G389+'WC Canada'!G112</f>
        <v>222</v>
      </c>
      <c r="J543" s="83">
        <f t="shared" si="72"/>
        <v>3.6489151873767258</v>
      </c>
      <c r="K543" s="54" t="str">
        <f t="shared" si="60"/>
        <v>week 28/15</v>
      </c>
      <c r="L543" s="83">
        <f t="shared" si="67"/>
        <v>1.0643015521064301</v>
      </c>
      <c r="M543" s="83">
        <f t="shared" si="68"/>
        <v>1.1478260869565218</v>
      </c>
      <c r="N543" s="83">
        <f t="shared" si="69"/>
        <v>1.9736842105263157</v>
      </c>
      <c r="O543" s="83">
        <f t="shared" si="70"/>
        <v>6.2460567823343842</v>
      </c>
      <c r="P543" s="83">
        <f t="shared" si="71"/>
        <v>2.4270252541816988</v>
      </c>
    </row>
    <row r="544" spans="2:16">
      <c r="B544" s="54" t="s">
        <v>1169</v>
      </c>
      <c r="C544" s="84">
        <f>Brazil!C518+China!C632+'South Africa'!C422+Australia!C620+Indonesia!C460+India!C390+'WC Canada'!C113</f>
        <v>28</v>
      </c>
      <c r="D544" s="84">
        <f>Brazil!D518+China!D632+'South Africa'!D422+Australia!D620+Indonesia!D460+India!D390+'WC Canada'!D113</f>
        <v>35</v>
      </c>
      <c r="E544" s="84">
        <f>Brazil!E518+China!E632+'South Africa'!E422+Australia!E620+Indonesia!E460+India!E390+'WC Canada'!E113</f>
        <v>50</v>
      </c>
      <c r="F544" s="84">
        <f>Brazil!F518+China!F632+'South Africa'!F422+Australia!F620+Indonesia!F460+India!F390+'WC Canada'!F113</f>
        <v>93</v>
      </c>
      <c r="G544" s="84">
        <f>Brazil!G518+Australia!G620</f>
        <v>8</v>
      </c>
      <c r="H544" s="84">
        <f>Brazil!H518+Australia!H620</f>
        <v>5</v>
      </c>
      <c r="I544" s="84">
        <f>Brazil!I518+China!G632+'South Africa'!G422+Australia!I620+Indonesia!G460+India!G390+'WC Canada'!G113</f>
        <v>218</v>
      </c>
      <c r="J544" s="83">
        <f t="shared" si="72"/>
        <v>3.5831689677843523</v>
      </c>
      <c r="K544" s="54" t="str">
        <f t="shared" si="60"/>
        <v>week 29/15</v>
      </c>
      <c r="L544" s="83">
        <f t="shared" si="67"/>
        <v>1.2416851441241685</v>
      </c>
      <c r="M544" s="83">
        <f t="shared" si="68"/>
        <v>1.2173913043478262</v>
      </c>
      <c r="N544" s="83">
        <f t="shared" si="69"/>
        <v>2.0559210526315792</v>
      </c>
      <c r="O544" s="83">
        <f t="shared" si="70"/>
        <v>5.8675078864353312</v>
      </c>
      <c r="P544" s="83">
        <f t="shared" si="71"/>
        <v>2.3832950694216684</v>
      </c>
    </row>
    <row r="545" spans="2:16">
      <c r="B545" s="54" t="s">
        <v>1170</v>
      </c>
      <c r="C545" s="84">
        <f>Brazil!C519+China!C633+'South Africa'!C423+Australia!C621+Indonesia!C461+India!C391+'WC Canada'!C114</f>
        <v>18</v>
      </c>
      <c r="D545" s="84">
        <f>Brazil!D519+China!D633+'South Africa'!D423+Australia!D621+Indonesia!D461+India!D391+'WC Canada'!D114</f>
        <v>37</v>
      </c>
      <c r="E545" s="84">
        <f>Brazil!E519+China!E633+'South Africa'!E423+Australia!E621+Indonesia!E461+India!E391+'WC Canada'!E114</f>
        <v>83</v>
      </c>
      <c r="F545" s="84">
        <f>Brazil!F519+China!F633+'South Africa'!F423+Australia!F621+Indonesia!F461+India!F391+'WC Canada'!F114</f>
        <v>89</v>
      </c>
      <c r="G545" s="84">
        <f>Brazil!G519+Australia!G621</f>
        <v>8</v>
      </c>
      <c r="H545" s="84">
        <f>Brazil!H519+Australia!H621</f>
        <v>11</v>
      </c>
      <c r="I545" s="84">
        <f>Brazil!I519+China!G633+'South Africa'!G423+Australia!I621+Indonesia!G461+India!G391+'WC Canada'!G114</f>
        <v>253</v>
      </c>
      <c r="J545" s="83">
        <f t="shared" si="72"/>
        <v>4.1584483892176198</v>
      </c>
      <c r="K545" s="54" t="str">
        <f t="shared" si="60"/>
        <v>week 30/15</v>
      </c>
      <c r="L545" s="83">
        <f t="shared" si="67"/>
        <v>0.79822616407982261</v>
      </c>
      <c r="M545" s="83">
        <f t="shared" si="68"/>
        <v>1.2869565217391303</v>
      </c>
      <c r="N545" s="83">
        <f t="shared" si="69"/>
        <v>3.4128289473684208</v>
      </c>
      <c r="O545" s="83">
        <f t="shared" si="70"/>
        <v>5.6151419558359628</v>
      </c>
      <c r="P545" s="83">
        <f t="shared" si="71"/>
        <v>2.7659341860719362</v>
      </c>
    </row>
    <row r="546" spans="2:16">
      <c r="B546" s="54" t="s">
        <v>1173</v>
      </c>
      <c r="C546" s="84">
        <f>Brazil!C520+China!C634+'South Africa'!C424+Australia!C622+Indonesia!C462+India!C392+'WC Canada'!C115</f>
        <v>18</v>
      </c>
      <c r="D546" s="84">
        <f>Brazil!D520+China!D634+'South Africa'!D424+Australia!D622+Indonesia!D462+India!D392+'WC Canada'!D115</f>
        <v>51</v>
      </c>
      <c r="E546" s="84">
        <f>Brazil!E520+China!E634+'South Africa'!E424+Australia!E622+Indonesia!E462+India!E392+'WC Canada'!E115</f>
        <v>55</v>
      </c>
      <c r="F546" s="84">
        <f>Brazil!F520+China!F634+'South Africa'!F424+Australia!F622+Indonesia!F462+India!F392+'WC Canada'!F115</f>
        <v>112</v>
      </c>
      <c r="G546" s="84">
        <f>Brazil!G520+Australia!G622</f>
        <v>7</v>
      </c>
      <c r="H546" s="84">
        <f>Brazil!H520+Australia!H622</f>
        <v>5</v>
      </c>
      <c r="I546" s="84">
        <f>Brazil!I520+China!G634+'South Africa'!G424+Australia!I622+Indonesia!G462+India!G392+'WC Canada'!G115</f>
        <v>248</v>
      </c>
      <c r="J546" s="83">
        <f t="shared" si="72"/>
        <v>4.076265614727153</v>
      </c>
      <c r="K546" s="54" t="str">
        <f t="shared" si="60"/>
        <v>week 31/15</v>
      </c>
      <c r="L546" s="83">
        <f t="shared" si="67"/>
        <v>0.79822616407982261</v>
      </c>
      <c r="M546" s="83">
        <f t="shared" si="68"/>
        <v>1.7739130434782608</v>
      </c>
      <c r="N546" s="83">
        <f t="shared" si="69"/>
        <v>2.2615131578947367</v>
      </c>
      <c r="O546" s="83">
        <f t="shared" si="70"/>
        <v>7.066246056782334</v>
      </c>
      <c r="P546" s="83">
        <f t="shared" si="71"/>
        <v>2.7112714551218979</v>
      </c>
    </row>
    <row r="547" spans="2:16">
      <c r="B547" s="54" t="s">
        <v>1178</v>
      </c>
      <c r="C547" s="84">
        <f>Brazil!C521+China!C635+'South Africa'!C425+Australia!C623+Indonesia!C463+India!C393+'WC Canada'!C116</f>
        <v>6</v>
      </c>
      <c r="D547" s="84">
        <f>Brazil!D521+China!D635+'South Africa'!D425+Australia!D623+Indonesia!D463+India!D393+'WC Canada'!D116</f>
        <v>29</v>
      </c>
      <c r="E547" s="84">
        <f>Brazil!E521+China!E635+'South Africa'!E425+Australia!E623+Indonesia!E463+India!E393+'WC Canada'!E116</f>
        <v>58</v>
      </c>
      <c r="F547" s="84">
        <f>Brazil!F521+China!F635+'South Africa'!F425+Australia!F623+Indonesia!F463+India!F393+'WC Canada'!F116</f>
        <v>105</v>
      </c>
      <c r="G547" s="84">
        <f>Brazil!G521+Australia!G623</f>
        <v>3</v>
      </c>
      <c r="H547" s="84">
        <f>Brazil!H521+Australia!H623</f>
        <v>6</v>
      </c>
      <c r="I547" s="84">
        <f>Brazil!I521+China!G635+'South Africa'!G425+Australia!I623+Indonesia!G463+India!G393+'WC Canada'!G116</f>
        <v>207</v>
      </c>
      <c r="J547" s="83">
        <f t="shared" si="72"/>
        <v>3.4023668639053253</v>
      </c>
      <c r="K547" s="54" t="str">
        <f t="shared" si="60"/>
        <v>week 32/15</v>
      </c>
      <c r="L547" s="83">
        <f t="shared" si="67"/>
        <v>0.26607538802660752</v>
      </c>
      <c r="M547" s="83">
        <f t="shared" si="68"/>
        <v>1.008695652173913</v>
      </c>
      <c r="N547" s="83">
        <f t="shared" si="69"/>
        <v>2.3848684210526319</v>
      </c>
      <c r="O547" s="83">
        <f t="shared" si="70"/>
        <v>6.624605678233439</v>
      </c>
      <c r="P547" s="83">
        <f t="shared" si="71"/>
        <v>2.2630370613315844</v>
      </c>
    </row>
    <row r="548" spans="2:16">
      <c r="B548" s="54" t="s">
        <v>1183</v>
      </c>
      <c r="C548" s="84">
        <f>Brazil!C523+China!C637+'South Africa'!C427+Australia!C625+Indonesia!C465+India!C395+'WC Canada'!C118</f>
        <v>29</v>
      </c>
      <c r="D548" s="84">
        <f>Brazil!D523+China!D637+'South Africa'!D427+Australia!D625+Indonesia!D465+India!D395+'WC Canada'!D118</f>
        <v>35</v>
      </c>
      <c r="E548" s="84">
        <f>Brazil!E523+China!E637+'South Africa'!E427+Australia!E625+Indonesia!E465+India!E395+'WC Canada'!E118</f>
        <v>71</v>
      </c>
      <c r="F548" s="84">
        <f>Brazil!F523+China!F637+'South Africa'!F427+Australia!F625+Indonesia!F465+India!F395+'WC Canada'!F118</f>
        <v>101</v>
      </c>
      <c r="G548" s="84">
        <f>Brazil!G522+Australia!G624</f>
        <v>9</v>
      </c>
      <c r="H548" s="84">
        <f>Brazil!H522+Australia!H624</f>
        <v>14</v>
      </c>
      <c r="I548" s="84">
        <f>Brazil!I522+China!G636+'South Africa'!G426+Australia!I624+Indonesia!G464+India!G394+'WC Canada'!G117</f>
        <v>202</v>
      </c>
      <c r="J548" s="83">
        <f t="shared" ref="J548:J569" si="73">I548/6084*100</f>
        <v>3.3201840894148584</v>
      </c>
      <c r="K548" s="54" t="str">
        <f t="shared" ref="K548:K569" si="74">B548</f>
        <v>week 33/15</v>
      </c>
      <c r="L548" s="83">
        <f t="shared" ref="L548:L569" si="75">C548/2255*100</f>
        <v>1.2860310421286032</v>
      </c>
      <c r="M548" s="83">
        <f t="shared" ref="M548:M569" si="76">D548/2875*100</f>
        <v>1.2173913043478262</v>
      </c>
      <c r="N548" s="83">
        <f t="shared" ref="N548:N569" si="77">E548/2432*100</f>
        <v>2.919407894736842</v>
      </c>
      <c r="O548" s="83">
        <f t="shared" ref="O548:O569" si="78">F548/1585*100</f>
        <v>6.3722397476340689</v>
      </c>
      <c r="P548" s="83">
        <f t="shared" ref="P548:P569" si="79">I548/9147*100</f>
        <v>2.2083743303815457</v>
      </c>
    </row>
    <row r="549" spans="2:16">
      <c r="B549" s="54" t="s">
        <v>1184</v>
      </c>
      <c r="C549" s="84">
        <f>Brazil!C523+China!C637+'South Africa'!C427+Australia!C625+Indonesia!C465+India!C395+'WC Canada'!C118</f>
        <v>29</v>
      </c>
      <c r="D549" s="84">
        <f>Brazil!D523+China!D637+'South Africa'!D427+Australia!D625+Indonesia!D465+India!D395+'WC Canada'!D118</f>
        <v>35</v>
      </c>
      <c r="E549" s="84">
        <f>Brazil!E523+China!E637+'South Africa'!E427+Australia!E625+Indonesia!E465+India!E395+'WC Canada'!E118</f>
        <v>71</v>
      </c>
      <c r="F549" s="84">
        <f>Brazil!F523+China!F637+'South Africa'!F427+Australia!F625+Indonesia!F465+India!F395+'WC Canada'!F118</f>
        <v>101</v>
      </c>
      <c r="G549" s="84">
        <f>Brazil!G523+Australia!G625</f>
        <v>7</v>
      </c>
      <c r="H549" s="84">
        <f>Brazil!H523+Australia!H625</f>
        <v>5</v>
      </c>
      <c r="I549" s="84">
        <f>Brazil!I523+China!G637+'South Africa'!G427+Australia!I625+Indonesia!G465+India!G395+'WC Canada'!G118</f>
        <v>248</v>
      </c>
      <c r="J549" s="83">
        <f t="shared" si="73"/>
        <v>4.076265614727153</v>
      </c>
      <c r="K549" s="54" t="str">
        <f t="shared" si="74"/>
        <v>week 34/15</v>
      </c>
      <c r="L549" s="83">
        <f t="shared" si="75"/>
        <v>1.2860310421286032</v>
      </c>
      <c r="M549" s="83">
        <f t="shared" si="76"/>
        <v>1.2173913043478262</v>
      </c>
      <c r="N549" s="83">
        <f t="shared" si="77"/>
        <v>2.919407894736842</v>
      </c>
      <c r="O549" s="83">
        <f t="shared" si="78"/>
        <v>6.3722397476340689</v>
      </c>
      <c r="P549" s="83">
        <f t="shared" si="79"/>
        <v>2.7112714551218979</v>
      </c>
    </row>
    <row r="550" spans="2:16">
      <c r="B550" s="54" t="s">
        <v>1190</v>
      </c>
      <c r="C550" s="84">
        <f>Brazil!C524+China!C638+'South Africa'!C428+Australia!C626+Indonesia!C466+India!C396+'WC Canada'!C119</f>
        <v>21</v>
      </c>
      <c r="D550" s="84">
        <f>Brazil!D524+China!D638+'South Africa'!D428+Australia!D626+Indonesia!D466+India!D396+'WC Canada'!D119</f>
        <v>32</v>
      </c>
      <c r="E550" s="84">
        <f>Brazil!E524+China!E638+'South Africa'!E428+Australia!E626+Indonesia!E466+India!E396+'WC Canada'!E119</f>
        <v>57</v>
      </c>
      <c r="F550" s="84">
        <f>Brazil!F524+China!F638+'South Africa'!F428+Australia!F626+Indonesia!F466+India!F396+'WC Canada'!F119</f>
        <v>106</v>
      </c>
      <c r="G550" s="84">
        <f>Brazil!G524+Australia!G626</f>
        <v>5</v>
      </c>
      <c r="H550" s="84">
        <f>Brazil!H524+Australia!H626</f>
        <v>2</v>
      </c>
      <c r="I550" s="84">
        <f>Brazil!I524+China!G638+'South Africa'!G428+Australia!I626+Indonesia!G466+India!G396+'WC Canada'!G119</f>
        <v>223</v>
      </c>
      <c r="J550" s="83">
        <f t="shared" si="73"/>
        <v>3.6653517422748196</v>
      </c>
      <c r="K550" s="54" t="str">
        <f t="shared" si="74"/>
        <v>week 35/15</v>
      </c>
      <c r="L550" s="83">
        <f t="shared" si="75"/>
        <v>0.93126385809312651</v>
      </c>
      <c r="M550" s="83">
        <f t="shared" si="76"/>
        <v>1.1130434782608696</v>
      </c>
      <c r="N550" s="83">
        <f t="shared" si="77"/>
        <v>2.34375</v>
      </c>
      <c r="O550" s="83">
        <f t="shared" si="78"/>
        <v>6.6876971608832809</v>
      </c>
      <c r="P550" s="83">
        <f t="shared" si="79"/>
        <v>2.4379578003717066</v>
      </c>
    </row>
    <row r="551" spans="2:16">
      <c r="B551" s="54" t="s">
        <v>1191</v>
      </c>
      <c r="C551" s="84">
        <f>Brazil!C525+China!C639+'South Africa'!C429+Australia!C627+Indonesia!C467+India!C397+'WC Canada'!C120</f>
        <v>23</v>
      </c>
      <c r="D551" s="84">
        <f>Brazil!D525+China!D639+'South Africa'!D429+Australia!D627+Indonesia!D467+India!D397+'WC Canada'!D120</f>
        <v>41</v>
      </c>
      <c r="E551" s="84">
        <f>Brazil!E525+China!E639+'South Africa'!E429+Australia!E627+Indonesia!E467+India!E397+'WC Canada'!E120</f>
        <v>54</v>
      </c>
      <c r="F551" s="84">
        <f>Brazil!F525+China!F639+'South Africa'!F429+Australia!F627+Indonesia!F467+India!F397+'WC Canada'!F120</f>
        <v>98</v>
      </c>
      <c r="G551" s="84">
        <f>Brazil!G525+Australia!G627</f>
        <v>10</v>
      </c>
      <c r="H551" s="84">
        <f>Brazil!H525+Australia!H627</f>
        <v>12</v>
      </c>
      <c r="I551" s="84">
        <f>Brazil!I525+China!G639+'South Africa'!G429+Australia!I627+Indonesia!G467+India!G397+'WC Canada'!G120</f>
        <v>238</v>
      </c>
      <c r="J551" s="83">
        <f t="shared" si="73"/>
        <v>3.9119000657462197</v>
      </c>
      <c r="K551" s="54" t="str">
        <f t="shared" si="74"/>
        <v>week 36/15</v>
      </c>
      <c r="L551" s="83">
        <f t="shared" si="75"/>
        <v>1.0199556541019956</v>
      </c>
      <c r="M551" s="83">
        <f t="shared" si="76"/>
        <v>1.4260869565217391</v>
      </c>
      <c r="N551" s="83">
        <f t="shared" si="77"/>
        <v>2.2203947368421053</v>
      </c>
      <c r="O551" s="83">
        <f t="shared" si="78"/>
        <v>6.1829652996845423</v>
      </c>
      <c r="P551" s="83">
        <f t="shared" si="79"/>
        <v>2.6019459932218214</v>
      </c>
    </row>
    <row r="552" spans="2:16">
      <c r="B552" s="54" t="s">
        <v>1195</v>
      </c>
      <c r="C552" s="84">
        <f>Brazil!C526+China!C640+'South Africa'!C430+Australia!C628+Indonesia!C468+India!C398+'WC Canada'!C121</f>
        <v>11</v>
      </c>
      <c r="D552" s="84">
        <f>Brazil!D526+China!D640+'South Africa'!D430+Australia!D628+Indonesia!D468+India!D398+'WC Canada'!D121</f>
        <v>35</v>
      </c>
      <c r="E552" s="84">
        <f>Brazil!E526+China!E640+'South Africa'!E430+Australia!E628+Indonesia!E468+India!E398+'WC Canada'!E121</f>
        <v>45</v>
      </c>
      <c r="F552" s="84">
        <f>Brazil!F526+China!F640+'South Africa'!F430+Australia!F628+Indonesia!F468+India!F398+'WC Canada'!F121</f>
        <v>110</v>
      </c>
      <c r="G552" s="84">
        <f>Brazil!G526+Australia!G628</f>
        <v>9</v>
      </c>
      <c r="H552" s="84">
        <f>Brazil!H526+Australia!H628</f>
        <v>7</v>
      </c>
      <c r="I552" s="84">
        <f>Brazil!I526+China!G640+'South Africa'!G430+Australia!I628+Indonesia!G468+India!G398+'WC Canada'!G121</f>
        <v>217</v>
      </c>
      <c r="J552" s="83">
        <f t="shared" si="73"/>
        <v>3.5667324128862585</v>
      </c>
      <c r="K552" s="54" t="str">
        <f t="shared" si="74"/>
        <v>week 37/15</v>
      </c>
      <c r="L552" s="83">
        <f t="shared" si="75"/>
        <v>0.48780487804878048</v>
      </c>
      <c r="M552" s="83">
        <f t="shared" si="76"/>
        <v>1.2173913043478262</v>
      </c>
      <c r="N552" s="83">
        <f t="shared" si="77"/>
        <v>1.8503289473684208</v>
      </c>
      <c r="O552" s="83">
        <f t="shared" si="78"/>
        <v>6.9400630914826493</v>
      </c>
      <c r="P552" s="83">
        <f t="shared" si="79"/>
        <v>2.3723625232316605</v>
      </c>
    </row>
    <row r="553" spans="2:16">
      <c r="B553" s="54" t="s">
        <v>1198</v>
      </c>
      <c r="C553" s="84">
        <f>Brazil!C527+China!C641+'South Africa'!C431+Australia!C629+Indonesia!C469+India!C399+'WC Canada'!C122</f>
        <v>18</v>
      </c>
      <c r="D553" s="84">
        <f>Brazil!D527+China!D641+'South Africa'!D431+Australia!D629+Indonesia!D469+India!D399+'WC Canada'!D122</f>
        <v>30</v>
      </c>
      <c r="E553" s="84">
        <f>Brazil!E527+China!E641+'South Africa'!E431+Australia!E629+Indonesia!E469+India!E399+'WC Canada'!E122</f>
        <v>56</v>
      </c>
      <c r="F553" s="84">
        <f>Brazil!F527+China!F641+'South Africa'!F431+Australia!F629+Indonesia!F469+India!F399+'WC Canada'!F122</f>
        <v>109</v>
      </c>
      <c r="G553" s="84">
        <f>Brazil!G527+Australia!G629</f>
        <v>6</v>
      </c>
      <c r="H553" s="84">
        <f>Brazil!H527+Australia!H629</f>
        <v>15</v>
      </c>
      <c r="I553" s="84">
        <f>Brazil!I527+China!G641+'South Africa'!G431+Australia!I629+Indonesia!G469+India!G399+'WC Canada'!G122</f>
        <v>234</v>
      </c>
      <c r="J553" s="83">
        <f t="shared" si="73"/>
        <v>3.8461538461538463</v>
      </c>
      <c r="K553" s="54" t="str">
        <f t="shared" si="74"/>
        <v>week 38/15</v>
      </c>
      <c r="L553" s="83">
        <f t="shared" si="75"/>
        <v>0.79822616407982261</v>
      </c>
      <c r="M553" s="83">
        <f t="shared" si="76"/>
        <v>1.0434782608695654</v>
      </c>
      <c r="N553" s="83">
        <f t="shared" si="77"/>
        <v>2.3026315789473681</v>
      </c>
      <c r="O553" s="83">
        <f t="shared" si="78"/>
        <v>6.8769716088328074</v>
      </c>
      <c r="P553" s="83">
        <f t="shared" si="79"/>
        <v>2.5582158084617905</v>
      </c>
    </row>
    <row r="554" spans="2:16">
      <c r="B554" s="54" t="s">
        <v>1201</v>
      </c>
      <c r="C554" s="84">
        <f>Brazil!C528+China!C642+'South Africa'!C432+Australia!C630+Indonesia!C470+India!C400+'WC Canada'!C123</f>
        <v>16</v>
      </c>
      <c r="D554" s="84">
        <f>Brazil!D528+China!D642+'South Africa'!D432+Australia!D630+Indonesia!D470+India!D400+'WC Canada'!D123</f>
        <v>48</v>
      </c>
      <c r="E554" s="84">
        <f>Brazil!E528+China!E642+'South Africa'!E432+Australia!E630+Indonesia!E470+India!E400+'WC Canada'!E123</f>
        <v>50</v>
      </c>
      <c r="F554" s="84">
        <f>Brazil!F528+China!F642+'South Africa'!F432+Australia!F630+Indonesia!F470+India!F400+'WC Canada'!F123</f>
        <v>107</v>
      </c>
      <c r="G554" s="84">
        <f>Brazil!G528+Australia!G630</f>
        <v>8</v>
      </c>
      <c r="H554" s="84">
        <f>Brazil!H528+Australia!H630</f>
        <v>6</v>
      </c>
      <c r="I554" s="84">
        <f>Brazil!I528+China!G642+'South Africa'!G432+Australia!I630+Indonesia!G470+India!G400+'WC Canada'!G123</f>
        <v>235</v>
      </c>
      <c r="J554" s="83">
        <f t="shared" si="73"/>
        <v>3.8625904010519392</v>
      </c>
      <c r="K554" s="54" t="str">
        <f t="shared" si="74"/>
        <v>week 39/15</v>
      </c>
      <c r="L554" s="83">
        <f t="shared" si="75"/>
        <v>0.70953436807095338</v>
      </c>
      <c r="M554" s="83">
        <f t="shared" si="76"/>
        <v>1.6695652173913043</v>
      </c>
      <c r="N554" s="83">
        <f t="shared" si="77"/>
        <v>2.0559210526315792</v>
      </c>
      <c r="O554" s="83">
        <f t="shared" si="78"/>
        <v>6.7507886435331237</v>
      </c>
      <c r="P554" s="83">
        <f t="shared" si="79"/>
        <v>2.5691483546517984</v>
      </c>
    </row>
    <row r="555" spans="2:16">
      <c r="B555" s="54" t="s">
        <v>1205</v>
      </c>
      <c r="C555" s="84">
        <f>Brazil!C529+China!C643+'South Africa'!C433+Australia!C631+Indonesia!C471+India!C401+'WC Canada'!C124</f>
        <v>6</v>
      </c>
      <c r="D555" s="84">
        <f>Brazil!D529+China!D643+'South Africa'!D433+Australia!D631+Indonesia!D471+India!D401+'WC Canada'!D124</f>
        <v>29</v>
      </c>
      <c r="E555" s="84">
        <f>Brazil!E529+China!E643+'South Africa'!E433+Australia!E631+Indonesia!E471+India!E401+'WC Canada'!E124</f>
        <v>61</v>
      </c>
      <c r="F555" s="84">
        <f>Brazil!F529+China!F643+'South Africa'!F433+Australia!F631+Indonesia!F471+India!F401+'WC Canada'!F124</f>
        <v>83</v>
      </c>
      <c r="G555" s="84">
        <f>Brazil!G529+Australia!G631</f>
        <v>5</v>
      </c>
      <c r="H555" s="84">
        <f>Brazil!H529+Australia!H631</f>
        <v>11</v>
      </c>
      <c r="I555" s="84">
        <f>Brazil!I529+China!G643+'South Africa'!G433+Australia!I631+Indonesia!G471+India!G401+'WC Canada'!G124</f>
        <v>195</v>
      </c>
      <c r="J555" s="83">
        <f t="shared" si="73"/>
        <v>3.2051282051282048</v>
      </c>
      <c r="K555" s="54" t="str">
        <f t="shared" si="74"/>
        <v>week 40/15</v>
      </c>
      <c r="L555" s="83">
        <f t="shared" si="75"/>
        <v>0.26607538802660752</v>
      </c>
      <c r="M555" s="83">
        <f t="shared" si="76"/>
        <v>1.008695652173913</v>
      </c>
      <c r="N555" s="83">
        <f t="shared" si="77"/>
        <v>2.5082236842105265</v>
      </c>
      <c r="O555" s="83">
        <f t="shared" si="78"/>
        <v>5.2365930599369088</v>
      </c>
      <c r="P555" s="83">
        <f t="shared" si="79"/>
        <v>2.1318465070514923</v>
      </c>
    </row>
    <row r="556" spans="2:16">
      <c r="B556" s="54" t="s">
        <v>1210</v>
      </c>
      <c r="C556" s="84">
        <f>Brazil!C530+China!C644+'South Africa'!C434+Australia!C632+Indonesia!C472+India!C402+'WC Canada'!C125</f>
        <v>14</v>
      </c>
      <c r="D556" s="84">
        <f>Brazil!D530+China!D644+'South Africa'!D434+Australia!D632+Indonesia!D472+India!D402+'WC Canada'!D125</f>
        <v>21</v>
      </c>
      <c r="E556" s="84">
        <f>Brazil!E530+China!E644+'South Africa'!E434+Australia!E632+Indonesia!E472+India!E402+'WC Canada'!E125</f>
        <v>51</v>
      </c>
      <c r="F556" s="84">
        <f>Brazil!F530+China!F644+'South Africa'!F434+Australia!F632+Indonesia!F472+India!F402+'WC Canada'!F125</f>
        <v>86</v>
      </c>
      <c r="G556" s="84">
        <f>Brazil!G530+Australia!G632</f>
        <v>10</v>
      </c>
      <c r="H556" s="84">
        <f>Brazil!H530+Australia!H632</f>
        <v>14</v>
      </c>
      <c r="I556" s="84">
        <f>Brazil!I530+China!G644+'South Africa'!G434+Australia!I632+Indonesia!G472+India!G402+'WC Canada'!G125</f>
        <v>196</v>
      </c>
      <c r="J556" s="83">
        <f t="shared" si="73"/>
        <v>3.2215647600262987</v>
      </c>
      <c r="K556" s="54" t="str">
        <f t="shared" si="74"/>
        <v>week 41/15</v>
      </c>
      <c r="L556" s="83">
        <f t="shared" si="75"/>
        <v>0.62084257206208426</v>
      </c>
      <c r="M556" s="83">
        <f t="shared" si="76"/>
        <v>0.73043478260869565</v>
      </c>
      <c r="N556" s="83">
        <f t="shared" si="77"/>
        <v>2.0970394736842106</v>
      </c>
      <c r="O556" s="83">
        <f t="shared" si="78"/>
        <v>5.4258675078864353</v>
      </c>
      <c r="P556" s="83">
        <f t="shared" si="79"/>
        <v>2.1427790532415001</v>
      </c>
    </row>
    <row r="557" spans="2:16">
      <c r="B557" s="54" t="s">
        <v>1211</v>
      </c>
      <c r="C557" s="84">
        <f>Brazil!C531+China!C645+'South Africa'!C435+Australia!C633+Indonesia!C473+India!C403+'WC Canada'!C126</f>
        <v>16</v>
      </c>
      <c r="D557" s="84">
        <f>Brazil!D531+China!D645+'South Africa'!D435+Australia!D633+Indonesia!D473+India!D403+'WC Canada'!D126</f>
        <v>46</v>
      </c>
      <c r="E557" s="84">
        <f>Brazil!E531+China!E645+'South Africa'!E435+Australia!E633+Indonesia!E473+India!E403+'WC Canada'!E126</f>
        <v>64</v>
      </c>
      <c r="F557" s="84">
        <f>Brazil!F531+China!F645+'South Africa'!F435+Australia!F633+Indonesia!F473+India!F403+'WC Canada'!F126</f>
        <v>92</v>
      </c>
      <c r="G557" s="84">
        <f>Brazil!G531+Australia!G633</f>
        <v>5</v>
      </c>
      <c r="H557" s="84">
        <f>Brazil!H531+Australia!H633</f>
        <v>10</v>
      </c>
      <c r="I557" s="84">
        <f>Brazil!I531+China!G645+'South Africa'!G435+Australia!I633+Indonesia!G473+India!G403+'WC Canada'!G126</f>
        <v>233</v>
      </c>
      <c r="J557" s="83">
        <f t="shared" si="73"/>
        <v>3.8297172912557529</v>
      </c>
      <c r="K557" s="54" t="str">
        <f t="shared" si="74"/>
        <v>week 42/15</v>
      </c>
      <c r="L557" s="83">
        <f t="shared" si="75"/>
        <v>0.70953436807095338</v>
      </c>
      <c r="M557" s="83">
        <f t="shared" si="76"/>
        <v>1.6</v>
      </c>
      <c r="N557" s="83">
        <f t="shared" si="77"/>
        <v>2.6315789473684208</v>
      </c>
      <c r="O557" s="83">
        <f t="shared" si="78"/>
        <v>5.8044164037854884</v>
      </c>
      <c r="P557" s="83">
        <f t="shared" si="79"/>
        <v>2.5472832622717831</v>
      </c>
    </row>
    <row r="558" spans="2:16">
      <c r="B558" s="54" t="s">
        <v>1212</v>
      </c>
      <c r="C558" s="84">
        <f>Brazil!C532+China!C646+'South Africa'!C436+Australia!C634+Indonesia!C474+India!C404+'WC Canada'!C127</f>
        <v>15</v>
      </c>
      <c r="D558" s="84">
        <f>Brazil!D532+China!D646+'South Africa'!D436+Australia!D634+Indonesia!D474+India!D404+'WC Canada'!D127</f>
        <v>38</v>
      </c>
      <c r="E558" s="84">
        <f>Brazil!E532+China!E646+'South Africa'!E436+Australia!E634+Indonesia!E474+India!E404+'WC Canada'!E127</f>
        <v>65</v>
      </c>
      <c r="F558" s="84">
        <f>Brazil!F532+China!F646+'South Africa'!F436+Australia!F634+Indonesia!F474+India!F404+'WC Canada'!F127</f>
        <v>107</v>
      </c>
      <c r="G558" s="84">
        <f>Brazil!G532+Australia!G634</f>
        <v>8</v>
      </c>
      <c r="H558" s="84">
        <f>Brazil!H532+Australia!H634</f>
        <v>14</v>
      </c>
      <c r="I558" s="84">
        <f>Brazil!I532+China!G646+'South Africa'!G436+Australia!I634+Indonesia!G474+India!G404+'WC Canada'!G127</f>
        <v>247</v>
      </c>
      <c r="J558" s="83">
        <f t="shared" si="73"/>
        <v>4.0598290598290596</v>
      </c>
      <c r="K558" s="54" t="str">
        <f t="shared" si="74"/>
        <v>week 43/15</v>
      </c>
      <c r="L558" s="83">
        <f t="shared" si="75"/>
        <v>0.66518847006651882</v>
      </c>
      <c r="M558" s="83">
        <f t="shared" si="76"/>
        <v>1.3217391304347827</v>
      </c>
      <c r="N558" s="83">
        <f t="shared" si="77"/>
        <v>2.6726973684210527</v>
      </c>
      <c r="O558" s="83">
        <f t="shared" si="78"/>
        <v>6.7507886435331237</v>
      </c>
      <c r="P558" s="83">
        <f t="shared" si="79"/>
        <v>2.7003389089318901</v>
      </c>
    </row>
    <row r="559" spans="2:16">
      <c r="B559" s="54" t="s">
        <v>1219</v>
      </c>
      <c r="C559" s="84">
        <f>Brazil!C533+China!C647+'South Africa'!C437+Australia!C635+Indonesia!C475+India!C405+'WC Canada'!C128</f>
        <v>19</v>
      </c>
      <c r="D559" s="84">
        <f>Brazil!D533+China!D647+'South Africa'!D437+Australia!D635+Indonesia!D475+India!D405+'WC Canada'!D128</f>
        <v>40</v>
      </c>
      <c r="E559" s="84">
        <f>Brazil!E533+China!E647+'South Africa'!E437+Australia!E635+Indonesia!E475+India!E405+'WC Canada'!E128</f>
        <v>56</v>
      </c>
      <c r="F559" s="84">
        <f>Brazil!F533+China!F647+'South Africa'!F437+Australia!F635+Indonesia!F475+India!F405+'WC Canada'!F128</f>
        <v>103</v>
      </c>
      <c r="G559" s="84">
        <f>Brazil!G533+Australia!G635</f>
        <v>7</v>
      </c>
      <c r="H559" s="84">
        <f>Brazil!H533+Australia!H635</f>
        <v>9</v>
      </c>
      <c r="I559" s="84">
        <f>Brazil!I533+China!G647+'South Africa'!G437+Australia!I635+Indonesia!G475+India!G405+'WC Canada'!G128</f>
        <v>233</v>
      </c>
      <c r="J559" s="83">
        <f t="shared" si="73"/>
        <v>3.8297172912557529</v>
      </c>
      <c r="K559" s="54" t="str">
        <f t="shared" si="74"/>
        <v>week 44/15</v>
      </c>
      <c r="L559" s="83">
        <f t="shared" si="75"/>
        <v>0.84257206208425728</v>
      </c>
      <c r="M559" s="83">
        <f t="shared" si="76"/>
        <v>1.3913043478260869</v>
      </c>
      <c r="N559" s="83">
        <f t="shared" si="77"/>
        <v>2.3026315789473681</v>
      </c>
      <c r="O559" s="83">
        <f t="shared" si="78"/>
        <v>6.4984227129337544</v>
      </c>
      <c r="P559" s="83">
        <f t="shared" si="79"/>
        <v>2.5472832622717831</v>
      </c>
    </row>
    <row r="560" spans="2:16">
      <c r="B560" s="54" t="s">
        <v>1220</v>
      </c>
      <c r="C560" s="84">
        <f>Brazil!C534+China!C648+'South Africa'!C438+Australia!C636+Indonesia!C476+India!C406+'WC Canada'!C129</f>
        <v>16</v>
      </c>
      <c r="D560" s="84">
        <f>Brazil!D534+China!D648+'South Africa'!D438+Australia!D636+Indonesia!D476+India!D406+'WC Canada'!D129</f>
        <v>26</v>
      </c>
      <c r="E560" s="84">
        <f>Brazil!E534+China!E648+'South Africa'!E438+Australia!E636+Indonesia!E476+India!E406+'WC Canada'!E129</f>
        <v>57</v>
      </c>
      <c r="F560" s="84">
        <f>Brazil!F534+China!F648+'South Africa'!F438+Australia!F636+Indonesia!F476+India!F406+'WC Canada'!F129</f>
        <v>98</v>
      </c>
      <c r="G560" s="84">
        <f>Brazil!G534+Australia!G636</f>
        <v>7</v>
      </c>
      <c r="H560" s="84">
        <f>Brazil!H534+Australia!H636</f>
        <v>7</v>
      </c>
      <c r="I560" s="84">
        <f>Brazil!I534+China!G648+'South Africa'!G438+Australia!I636+Indonesia!G476+India!G406+'WC Canada'!G129</f>
        <v>210</v>
      </c>
      <c r="J560" s="83">
        <f t="shared" si="73"/>
        <v>3.4516765285996058</v>
      </c>
      <c r="K560" s="54" t="str">
        <f t="shared" si="74"/>
        <v>week 45/15</v>
      </c>
      <c r="L560" s="83">
        <f t="shared" si="75"/>
        <v>0.70953436807095338</v>
      </c>
      <c r="M560" s="83">
        <f t="shared" si="76"/>
        <v>0.90434782608695641</v>
      </c>
      <c r="N560" s="83">
        <f t="shared" si="77"/>
        <v>2.34375</v>
      </c>
      <c r="O560" s="83">
        <f t="shared" si="78"/>
        <v>6.1829652996845423</v>
      </c>
      <c r="P560" s="83">
        <f t="shared" si="79"/>
        <v>2.295834699901607</v>
      </c>
    </row>
    <row r="561" spans="2:16">
      <c r="B561" s="54" t="s">
        <v>1223</v>
      </c>
      <c r="C561" s="84">
        <f>Brazil!C535+China!C649+'South Africa'!C439+Australia!C637+Indonesia!C477+India!C407+'WC Canada'!C148</f>
        <v>18</v>
      </c>
      <c r="D561" s="84">
        <f>Brazil!D535+China!D649+'South Africa'!D439+Australia!D637+Indonesia!D477+India!D407+'WC Canada'!D148</f>
        <v>26</v>
      </c>
      <c r="E561" s="84">
        <f>Brazil!E535+China!E649+'South Africa'!E439+Australia!E637+Indonesia!E477+India!E407+'WC Canada'!E148</f>
        <v>56</v>
      </c>
      <c r="F561" s="84">
        <f>Brazil!F535+China!F649+'South Africa'!F439+Australia!F637+Indonesia!F477+India!F407+'WC Canada'!F148</f>
        <v>103</v>
      </c>
      <c r="G561" s="84">
        <f>Brazil!G535+Australia!G637</f>
        <v>11</v>
      </c>
      <c r="H561" s="84">
        <f>Brazil!H535+Australia!H637</f>
        <v>6</v>
      </c>
      <c r="I561" s="84">
        <f>Brazil!I535+China!G649+'South Africa'!G439+Australia!I637+Indonesia!G477+India!G407+'WC Canada'!G148</f>
        <v>219</v>
      </c>
      <c r="J561" s="83">
        <f t="shared" si="73"/>
        <v>3.5996055226824462</v>
      </c>
      <c r="K561" s="54" t="str">
        <f t="shared" si="74"/>
        <v>week 46/15</v>
      </c>
      <c r="L561" s="83">
        <f t="shared" si="75"/>
        <v>0.79822616407982261</v>
      </c>
      <c r="M561" s="83">
        <f t="shared" si="76"/>
        <v>0.90434782608695641</v>
      </c>
      <c r="N561" s="83">
        <f t="shared" si="77"/>
        <v>2.3026315789473681</v>
      </c>
      <c r="O561" s="83">
        <f t="shared" si="78"/>
        <v>6.4984227129337544</v>
      </c>
      <c r="P561" s="83">
        <f t="shared" si="79"/>
        <v>2.3942276156116762</v>
      </c>
    </row>
    <row r="562" spans="2:16">
      <c r="B562" s="54" t="s">
        <v>1226</v>
      </c>
      <c r="C562" s="84">
        <f>Brazil!C536+China!C650+'South Africa'!C440+Australia!C638+Indonesia!C478+India!C408+'WC Canada'!C131</f>
        <v>19</v>
      </c>
      <c r="D562" s="84">
        <f>Brazil!D536+China!D650+'South Africa'!D440+Australia!D638+Indonesia!D478+India!D408+'WC Canada'!D131</f>
        <v>54</v>
      </c>
      <c r="E562" s="84">
        <f>Brazil!E536+China!E650+'South Africa'!E440+Australia!E638+Indonesia!E478+India!E408+'WC Canada'!E131</f>
        <v>54</v>
      </c>
      <c r="F562" s="84">
        <f>Brazil!F536+China!F650+'South Africa'!F440+Australia!F638+Indonesia!F478+India!F408+'WC Canada'!F131</f>
        <v>110</v>
      </c>
      <c r="G562" s="84">
        <f>Brazil!G536+Australia!G638</f>
        <v>13</v>
      </c>
      <c r="H562" s="84">
        <f>Brazil!H536+Australia!H638</f>
        <v>11</v>
      </c>
      <c r="I562" s="84">
        <f>Brazil!I536+China!G650+'South Africa'!G440+Australia!I638+Indonesia!G478+India!G408+'WC Canada'!G131</f>
        <v>257</v>
      </c>
      <c r="J562" s="83">
        <f t="shared" si="73"/>
        <v>4.2241946088099933</v>
      </c>
      <c r="K562" s="54" t="str">
        <f t="shared" si="74"/>
        <v>week 47/15</v>
      </c>
      <c r="L562" s="83">
        <f t="shared" si="75"/>
        <v>0.84257206208425728</v>
      </c>
      <c r="M562" s="83">
        <f t="shared" si="76"/>
        <v>1.8782608695652174</v>
      </c>
      <c r="N562" s="83">
        <f t="shared" si="77"/>
        <v>2.2203947368421053</v>
      </c>
      <c r="O562" s="83">
        <f t="shared" si="78"/>
        <v>6.9400630914826493</v>
      </c>
      <c r="P562" s="83">
        <f t="shared" si="79"/>
        <v>2.8096643708319666</v>
      </c>
    </row>
    <row r="563" spans="2:16">
      <c r="B563" s="54" t="s">
        <v>1230</v>
      </c>
      <c r="C563" s="84">
        <v>15</v>
      </c>
      <c r="D563" s="84">
        <f>Brazil!D537+China!D651+'South Africa'!D441+Australia!D639+Indonesia!D479+India!D409+'WC Canada'!D132</f>
        <v>47</v>
      </c>
      <c r="E563" s="84">
        <f>Brazil!E537+China!E651+'South Africa'!E441+Australia!E639+Indonesia!E479+India!E409+'WC Canada'!E132</f>
        <v>57</v>
      </c>
      <c r="F563" s="84">
        <f>Brazil!F537+China!F651+'South Africa'!F441+Australia!F639+Indonesia!F479+India!F409+'WC Canada'!F132</f>
        <v>124</v>
      </c>
      <c r="G563" s="84">
        <f>Brazil!G537+Australia!G639</f>
        <v>6</v>
      </c>
      <c r="H563" s="84">
        <f>Brazil!H537+Australia!H639</f>
        <v>13</v>
      </c>
      <c r="I563" s="84">
        <f>Brazil!I537+China!G651+'South Africa'!G441+Australia!I639+Indonesia!G479+India!G409+'WC Canada'!G132</f>
        <v>266</v>
      </c>
      <c r="J563" s="83">
        <f t="shared" si="73"/>
        <v>4.3721236028928336</v>
      </c>
      <c r="K563" s="54" t="str">
        <f t="shared" si="74"/>
        <v>week 48/15</v>
      </c>
      <c r="L563" s="83">
        <f t="shared" si="75"/>
        <v>0.66518847006651882</v>
      </c>
      <c r="M563" s="83">
        <f t="shared" si="76"/>
        <v>1.6347826086956521</v>
      </c>
      <c r="N563" s="83">
        <f t="shared" si="77"/>
        <v>2.34375</v>
      </c>
      <c r="O563" s="83">
        <f t="shared" si="78"/>
        <v>7.823343848580441</v>
      </c>
      <c r="P563" s="83">
        <f t="shared" si="79"/>
        <v>2.9080572865420358</v>
      </c>
    </row>
    <row r="564" spans="2:16">
      <c r="B564" s="54" t="s">
        <v>1233</v>
      </c>
      <c r="C564" s="84">
        <f>Brazil!C538+China!C652+'South Africa'!C442+Australia!C640+Indonesia!C480+India!C410+'WC Canada'!C133</f>
        <v>29</v>
      </c>
      <c r="D564" s="84">
        <f>Brazil!D538+China!D652+'South Africa'!D442+Australia!D640+Indonesia!D480+India!D410+'WC Canada'!D133</f>
        <v>41</v>
      </c>
      <c r="E564" s="84">
        <f>Brazil!E538+China!E652+'South Africa'!E442+Australia!E640+Indonesia!E480+India!E410+'WC Canada'!E133</f>
        <v>58</v>
      </c>
      <c r="F564" s="84">
        <f>Brazil!F538+China!F652+'South Africa'!F442+Australia!F640+Indonesia!F480+India!F410+'WC Canada'!F133</f>
        <v>127</v>
      </c>
      <c r="G564" s="84">
        <f>Brazil!G538+Australia!G640</f>
        <v>9</v>
      </c>
      <c r="H564" s="84">
        <f>Brazil!H538+Australia!H640</f>
        <v>10</v>
      </c>
      <c r="I564" s="84">
        <f>Brazil!I538+China!G652+'South Africa'!G442+Australia!I640+Indonesia!G480+India!G410+'WC Canada'!G133</f>
        <v>274</v>
      </c>
      <c r="J564" s="83">
        <f t="shared" si="73"/>
        <v>4.5036160420775806</v>
      </c>
      <c r="K564" s="54" t="str">
        <f t="shared" si="74"/>
        <v>week 49/15</v>
      </c>
      <c r="L564" s="83">
        <f t="shared" si="75"/>
        <v>1.2860310421286032</v>
      </c>
      <c r="M564" s="83">
        <f t="shared" si="76"/>
        <v>1.4260869565217391</v>
      </c>
      <c r="N564" s="83">
        <f t="shared" si="77"/>
        <v>2.3848684210526319</v>
      </c>
      <c r="O564" s="83">
        <f t="shared" si="78"/>
        <v>8.0126182965299684</v>
      </c>
      <c r="P564" s="83">
        <f t="shared" si="79"/>
        <v>2.9955176560620971</v>
      </c>
    </row>
    <row r="565" spans="2:16">
      <c r="B565" s="54" t="s">
        <v>1236</v>
      </c>
      <c r="C565" s="84">
        <f>Brazil!C539+China!C653+'South Africa'!C443+Australia!C641+Indonesia!C481+India!C411+'WC Canada'!C134</f>
        <v>22</v>
      </c>
      <c r="D565" s="84">
        <f>Brazil!D539+China!D653+'South Africa'!D443+Australia!D641+Indonesia!D481+India!D411+'WC Canada'!D134</f>
        <v>43</v>
      </c>
      <c r="E565" s="84">
        <f>Brazil!E539+China!E653+'South Africa'!E443+Australia!E641+Indonesia!E481+India!E411+'WC Canada'!E134</f>
        <v>51</v>
      </c>
      <c r="F565" s="84">
        <f>Brazil!F539+China!F653+'South Africa'!F443+Australia!F641+Indonesia!F481+India!F411+'WC Canada'!F134</f>
        <v>138</v>
      </c>
      <c r="G565" s="84">
        <f>Brazil!G539+Australia!G641</f>
        <v>4</v>
      </c>
      <c r="H565" s="84">
        <f>Brazil!H539+Australia!H641</f>
        <v>10</v>
      </c>
      <c r="I565" s="84">
        <f>Brazil!I539+China!G653+'South Africa'!G443+Australia!I641+Indonesia!G481+India!G411+'WC Canada'!G134</f>
        <v>268</v>
      </c>
      <c r="J565" s="83">
        <f t="shared" si="73"/>
        <v>4.4049967126890204</v>
      </c>
      <c r="K565" s="54" t="str">
        <f t="shared" si="74"/>
        <v>week 50/15</v>
      </c>
      <c r="L565" s="83">
        <f t="shared" si="75"/>
        <v>0.97560975609756095</v>
      </c>
      <c r="M565" s="83">
        <f t="shared" si="76"/>
        <v>1.4956521739130435</v>
      </c>
      <c r="N565" s="83">
        <f t="shared" si="77"/>
        <v>2.0970394736842106</v>
      </c>
      <c r="O565" s="83">
        <f t="shared" si="78"/>
        <v>8.7066246056782326</v>
      </c>
      <c r="P565" s="83">
        <f t="shared" si="79"/>
        <v>2.929922378922051</v>
      </c>
    </row>
    <row r="566" spans="2:16">
      <c r="B566" s="54" t="s">
        <v>1240</v>
      </c>
      <c r="C566" s="84">
        <f>Brazil!C540+China!C654+'South Africa'!C444+Australia!C642+Indonesia!C482+India!C412+'WC Canada'!C135</f>
        <v>29</v>
      </c>
      <c r="D566" s="84">
        <f>Brazil!D540+China!D654+'South Africa'!D444+Australia!D642+Indonesia!D482+India!D412+'WC Canada'!D135</f>
        <v>45</v>
      </c>
      <c r="E566" s="84">
        <f>Brazil!E540+China!E654+'South Africa'!E444+Australia!E642+Indonesia!E482+India!E412+'WC Canada'!E135</f>
        <v>46</v>
      </c>
      <c r="F566" s="84">
        <f>Brazil!F540+China!F654+'South Africa'!F444+Australia!F642+Indonesia!F482+India!F412+'WC Canada'!F135</f>
        <v>124</v>
      </c>
      <c r="G566" s="84">
        <f>Brazil!G540+Australia!G642</f>
        <v>14</v>
      </c>
      <c r="H566" s="84">
        <f>Brazil!H540+Australia!H642</f>
        <v>7</v>
      </c>
      <c r="I566" s="84">
        <f>Brazil!I540+China!G654+'South Africa'!G444+Australia!I642+Indonesia!G482+India!G412+'WC Canada'!G135</f>
        <v>265</v>
      </c>
      <c r="J566" s="83">
        <f t="shared" si="73"/>
        <v>4.3556870479947403</v>
      </c>
      <c r="K566" s="54" t="str">
        <f t="shared" si="74"/>
        <v>week 51/15</v>
      </c>
      <c r="L566" s="83">
        <f t="shared" si="75"/>
        <v>1.2860310421286032</v>
      </c>
      <c r="M566" s="83">
        <f t="shared" si="76"/>
        <v>1.5652173913043479</v>
      </c>
      <c r="N566" s="83">
        <f t="shared" si="77"/>
        <v>1.8914473684210527</v>
      </c>
      <c r="O566" s="83">
        <f t="shared" si="78"/>
        <v>7.823343848580441</v>
      </c>
      <c r="P566" s="83">
        <f t="shared" si="79"/>
        <v>2.8971247403520279</v>
      </c>
    </row>
    <row r="567" spans="2:16">
      <c r="B567" s="54" t="s">
        <v>1243</v>
      </c>
      <c r="C567" s="84">
        <f>Brazil!C541+China!C655+'South Africa'!C445+Australia!C643+Indonesia!C483+India!C413+'WC Canada'!C136</f>
        <v>18</v>
      </c>
      <c r="D567" s="84">
        <f>Brazil!D541+China!D655+'South Africa'!D445+Australia!D643+Indonesia!D483+India!D413+'WC Canada'!D136</f>
        <v>46</v>
      </c>
      <c r="E567" s="84">
        <f>Brazil!E541+China!E655+'South Africa'!E445+Australia!E643+Indonesia!E483+India!E413+'WC Canada'!E136</f>
        <v>80</v>
      </c>
      <c r="F567" s="84">
        <f>Brazil!F541+China!F655+'South Africa'!F445+Australia!F643+Indonesia!F483+India!F413+'WC Canada'!F136</f>
        <v>125</v>
      </c>
      <c r="G567" s="84">
        <f>Brazil!G541+Australia!G643</f>
        <v>5</v>
      </c>
      <c r="H567" s="84">
        <f>Brazil!H541+Australia!H643</f>
        <v>2</v>
      </c>
      <c r="I567" s="84">
        <f>Brazil!I541+China!G655+'South Africa'!G445+Australia!I643+Indonesia!G483+India!G413+'WC Canada'!G136</f>
        <v>276</v>
      </c>
      <c r="J567" s="83">
        <f t="shared" si="73"/>
        <v>4.5364891518737673</v>
      </c>
      <c r="K567" s="54" t="str">
        <f t="shared" si="74"/>
        <v>week 52/15</v>
      </c>
      <c r="L567" s="83">
        <f t="shared" si="75"/>
        <v>0.79822616407982261</v>
      </c>
      <c r="M567" s="83">
        <f t="shared" si="76"/>
        <v>1.6</v>
      </c>
      <c r="N567" s="83">
        <f t="shared" si="77"/>
        <v>3.2894736842105261</v>
      </c>
      <c r="O567" s="83">
        <f t="shared" si="78"/>
        <v>7.8864353312302837</v>
      </c>
      <c r="P567" s="83">
        <f t="shared" si="79"/>
        <v>3.0173827484421123</v>
      </c>
    </row>
    <row r="568" spans="2:16">
      <c r="B568" s="54" t="s">
        <v>1246</v>
      </c>
      <c r="C568" s="84">
        <f>Brazil!C542+China!C656+'South Africa'!C446+Australia!C644+Indonesia!C484+India!C414+'WC Canada'!C137</f>
        <v>18</v>
      </c>
      <c r="D568" s="84">
        <f>Brazil!D542+China!D656+'South Africa'!D446+Australia!D644+Indonesia!D484+India!D414+'WC Canada'!D137</f>
        <v>55</v>
      </c>
      <c r="E568" s="84">
        <f>Brazil!E542+China!E656+'South Africa'!E446+Australia!E644+Indonesia!E484+India!E414+'WC Canada'!E137</f>
        <v>65</v>
      </c>
      <c r="F568" s="84">
        <f>Brazil!F542+China!F656+'South Africa'!F446+Australia!F644+Indonesia!F484+India!F414+'WC Canada'!F137</f>
        <v>109</v>
      </c>
      <c r="G568" s="84">
        <f>Brazil!G542+Australia!G644</f>
        <v>6</v>
      </c>
      <c r="H568" s="84">
        <f>Brazil!H542+Australia!H644</f>
        <v>10</v>
      </c>
      <c r="I568" s="84">
        <f>Brazil!I542+China!G656+'South Africa'!G446+Australia!I644+Indonesia!G484+India!G414+'WC Canada'!G137</f>
        <v>263</v>
      </c>
      <c r="J568" s="83">
        <f t="shared" si="73"/>
        <v>4.3228139381985535</v>
      </c>
      <c r="K568" s="54" t="str">
        <f t="shared" si="74"/>
        <v>week 53/15</v>
      </c>
      <c r="L568" s="83">
        <f t="shared" si="75"/>
        <v>0.79822616407982261</v>
      </c>
      <c r="M568" s="83">
        <f t="shared" si="76"/>
        <v>1.9130434782608694</v>
      </c>
      <c r="N568" s="83">
        <f t="shared" si="77"/>
        <v>2.6726973684210527</v>
      </c>
      <c r="O568" s="83">
        <f t="shared" si="78"/>
        <v>6.8769716088328074</v>
      </c>
      <c r="P568" s="83">
        <f t="shared" si="79"/>
        <v>2.8752596479720127</v>
      </c>
    </row>
    <row r="569" spans="2:16">
      <c r="B569" s="54" t="s">
        <v>1248</v>
      </c>
      <c r="C569" s="84">
        <f>Brazil!C543+China!C657+'South Africa'!C447+Australia!C645+Indonesia!C485+India!C415+'WC Canada'!C138</f>
        <v>8</v>
      </c>
      <c r="D569" s="84">
        <f>Brazil!D543+China!D657+'South Africa'!D447+Australia!D645+Indonesia!D485+India!D415+'WC Canada'!D138</f>
        <v>45</v>
      </c>
      <c r="E569" s="84">
        <f>Brazil!E543+China!E657+'South Africa'!E447+Australia!E645+Indonesia!E485+India!E415+'WC Canada'!E138</f>
        <v>57</v>
      </c>
      <c r="F569" s="84">
        <f>Brazil!F543+China!F657+'South Africa'!F447+Australia!F645+Indonesia!F485+India!F415+'WC Canada'!F138</f>
        <v>92</v>
      </c>
      <c r="G569" s="84">
        <f>Brazil!G543+Australia!G645</f>
        <v>0</v>
      </c>
      <c r="H569" s="84">
        <f>Brazil!H543+Australia!H645</f>
        <v>1</v>
      </c>
      <c r="I569" s="84">
        <f>Brazil!I543+China!G657+'South Africa'!G447+Australia!I645+Indonesia!G485+India!G415+'WC Canada'!G138</f>
        <v>203</v>
      </c>
      <c r="J569" s="83">
        <f t="shared" si="73"/>
        <v>3.3366206443129522</v>
      </c>
      <c r="K569" s="54" t="str">
        <f t="shared" si="74"/>
        <v>week 01/16</v>
      </c>
      <c r="L569" s="83">
        <f t="shared" si="75"/>
        <v>0.35476718403547669</v>
      </c>
      <c r="M569" s="83">
        <f t="shared" si="76"/>
        <v>1.5652173913043479</v>
      </c>
      <c r="N569" s="83">
        <f t="shared" si="77"/>
        <v>2.34375</v>
      </c>
      <c r="O569" s="83">
        <f t="shared" si="78"/>
        <v>5.8044164037854884</v>
      </c>
      <c r="P569" s="83">
        <f t="shared" si="79"/>
        <v>2.2193068765715536</v>
      </c>
    </row>
    <row r="570" spans="2:16">
      <c r="B570" s="54" t="s">
        <v>1250</v>
      </c>
      <c r="C570" s="84">
        <f>Brazil!C544+China!C658+'South Africa'!C448+Australia!C646+Indonesia!C486+India!C416+'WC Canada'!C139</f>
        <v>17</v>
      </c>
      <c r="D570" s="84">
        <f>Brazil!D544+China!D658+'South Africa'!D448+Australia!D646+Indonesia!D486+India!D416+'WC Canada'!D139</f>
        <v>25</v>
      </c>
      <c r="E570" s="84">
        <f>Brazil!E544+China!E658+'South Africa'!E448+Australia!E646+Indonesia!E486+India!E416+'WC Canada'!E139</f>
        <v>40</v>
      </c>
      <c r="F570" s="84">
        <f>Brazil!F544+China!F658+'South Africa'!F448+Australia!F646+Indonesia!F486+India!F416+'WC Canada'!F139</f>
        <v>95</v>
      </c>
      <c r="G570" s="84">
        <f>Brazil!G544+Australia!G646</f>
        <v>5</v>
      </c>
      <c r="H570" s="84">
        <f>Brazil!H544+Australia!H646</f>
        <v>12</v>
      </c>
      <c r="I570" s="84">
        <f>Brazil!I544+China!G658+'South Africa'!G448+Australia!I646+Indonesia!G486+India!G416+'WC Canada'!G139</f>
        <v>194</v>
      </c>
      <c r="J570" s="83">
        <f t="shared" ref="J570:J575" si="80">I570/6084*100</f>
        <v>3.1886916502301119</v>
      </c>
      <c r="K570" s="54" t="str">
        <f t="shared" ref="K570:K575" si="81">B570</f>
        <v>week 02/16</v>
      </c>
      <c r="L570" s="83">
        <f t="shared" ref="L570:L575" si="82">C570/2255*100</f>
        <v>0.75388026607538805</v>
      </c>
      <c r="M570" s="83">
        <f t="shared" ref="M570:M575" si="83">D570/2875*100</f>
        <v>0.86956521739130432</v>
      </c>
      <c r="N570" s="83">
        <f t="shared" ref="N570:N575" si="84">E570/2432*100</f>
        <v>1.6447368421052631</v>
      </c>
      <c r="O570" s="83">
        <f t="shared" ref="O570:O575" si="85">F570/1585*100</f>
        <v>5.9936908517350158</v>
      </c>
      <c r="P570" s="83">
        <f t="shared" ref="P570:P575" si="86">I570/9147*100</f>
        <v>2.1209139608614849</v>
      </c>
    </row>
    <row r="571" spans="2:16">
      <c r="B571" s="54" t="s">
        <v>1252</v>
      </c>
      <c r="C571" s="84">
        <f>Brazil!C545+China!C659+'South Africa'!C449+Australia!C647+Indonesia!C487+India!C417+'WC Canada'!C140</f>
        <v>21</v>
      </c>
      <c r="D571" s="84">
        <f>Brazil!D545+China!D659+'South Africa'!D449+Australia!D647+Indonesia!D487+India!D417+'WC Canada'!D140</f>
        <v>37</v>
      </c>
      <c r="E571" s="84">
        <f>Brazil!E545+China!E659+'South Africa'!E449+Australia!E647+Indonesia!E487+India!E417+'WC Canada'!E140</f>
        <v>60</v>
      </c>
      <c r="F571" s="84">
        <f>Brazil!F545+China!F659+'South Africa'!F449+Australia!F647+Indonesia!F487+India!F417+'WC Canada'!F140</f>
        <v>82</v>
      </c>
      <c r="G571" s="84">
        <f>Brazil!G545+Australia!G647</f>
        <v>2</v>
      </c>
      <c r="H571" s="84">
        <f>Brazil!H545+Australia!H647</f>
        <v>6</v>
      </c>
      <c r="I571" s="84">
        <f>Brazil!I545+China!G659+'South Africa'!G449+Australia!I647+Indonesia!G487+India!G417+'WC Canada'!G140</f>
        <v>208</v>
      </c>
      <c r="J571" s="83">
        <f t="shared" si="80"/>
        <v>3.4188034188034191</v>
      </c>
      <c r="K571" s="54" t="str">
        <f t="shared" si="81"/>
        <v>week 03/16</v>
      </c>
      <c r="L571" s="83">
        <f t="shared" si="82"/>
        <v>0.93126385809312651</v>
      </c>
      <c r="M571" s="83">
        <f t="shared" si="83"/>
        <v>1.2869565217391303</v>
      </c>
      <c r="N571" s="83">
        <f t="shared" si="84"/>
        <v>2.4671052631578947</v>
      </c>
      <c r="O571" s="83">
        <f t="shared" si="85"/>
        <v>5.1735015772870669</v>
      </c>
      <c r="P571" s="83">
        <f t="shared" si="86"/>
        <v>2.2739696075215918</v>
      </c>
    </row>
    <row r="572" spans="2:16">
      <c r="B572" s="54" t="s">
        <v>1254</v>
      </c>
      <c r="C572" s="84">
        <f>Brazil!C546+China!C660+'South Africa'!C450+Australia!C648+Indonesia!C488+India!C418+'WC Canada'!C141</f>
        <v>20</v>
      </c>
      <c r="D572" s="84">
        <f>Brazil!D546+China!D660+'South Africa'!D450+Australia!D648+Indonesia!D488+India!D418+'WC Canada'!D141</f>
        <v>57</v>
      </c>
      <c r="E572" s="84">
        <f>Brazil!E546+China!E660+'South Africa'!E450+Australia!E648+Indonesia!E488+India!E418+'WC Canada'!E141</f>
        <v>87</v>
      </c>
      <c r="F572" s="84">
        <f>Brazil!F546+China!F660+'South Africa'!F450+Australia!F648+Indonesia!F488+India!F418+'WC Canada'!F141</f>
        <v>114</v>
      </c>
      <c r="G572" s="84">
        <f>Brazil!G546+Australia!G648</f>
        <v>9</v>
      </c>
      <c r="H572" s="84">
        <f>Brazil!H546+Australia!H648</f>
        <v>5</v>
      </c>
      <c r="I572" s="84">
        <f>Brazil!I546+China!G660+'South Africa'!G450+Australia!I648+Indonesia!G488+India!G418+'WC Canada'!G141</f>
        <v>292</v>
      </c>
      <c r="J572" s="83">
        <f t="shared" si="80"/>
        <v>4.7994740302432604</v>
      </c>
      <c r="K572" s="54" t="str">
        <f t="shared" si="81"/>
        <v>week 04/16</v>
      </c>
      <c r="L572" s="83">
        <f t="shared" si="82"/>
        <v>0.88691796008869184</v>
      </c>
      <c r="M572" s="83">
        <f t="shared" si="83"/>
        <v>1.982608695652174</v>
      </c>
      <c r="N572" s="83">
        <f t="shared" si="84"/>
        <v>3.5773026315789469</v>
      </c>
      <c r="O572" s="83">
        <f t="shared" si="85"/>
        <v>7.1924290220820186</v>
      </c>
      <c r="P572" s="83">
        <f t="shared" si="86"/>
        <v>3.1923034874822349</v>
      </c>
    </row>
    <row r="573" spans="2:16">
      <c r="B573" s="54" t="s">
        <v>1256</v>
      </c>
      <c r="C573" s="84">
        <f>Brazil!C547+China!C661+'South Africa'!C451+Australia!C649+Indonesia!C489+India!C419+'WC Canada'!C142</f>
        <v>14</v>
      </c>
      <c r="D573" s="84">
        <f>Brazil!D547+China!D661+'South Africa'!D451+Australia!D649+Indonesia!D489+India!D419+'WC Canada'!D142</f>
        <v>51</v>
      </c>
      <c r="E573" s="84">
        <f>Brazil!E547+China!E661+'South Africa'!E451+Australia!E649+Indonesia!E489+India!E419+'WC Canada'!E142</f>
        <v>72</v>
      </c>
      <c r="F573" s="84">
        <f>Brazil!F547+China!F661+'South Africa'!F451+Australia!F649+Indonesia!F489+India!F419+'WC Canada'!F142</f>
        <v>130</v>
      </c>
      <c r="G573" s="84">
        <f>Brazil!G547+Australia!G649</f>
        <v>10</v>
      </c>
      <c r="H573" s="84">
        <f>Brazil!H547+Australia!H649</f>
        <v>10</v>
      </c>
      <c r="I573" s="84">
        <f>Brazil!I547+China!G661+'South Africa'!G451+Australia!I649+Indonesia!G489+India!G419+'WC Canada'!G142</f>
        <v>287</v>
      </c>
      <c r="J573" s="83">
        <f t="shared" si="80"/>
        <v>4.7172912557527944</v>
      </c>
      <c r="K573" s="54" t="str">
        <f t="shared" si="81"/>
        <v>week 05/16</v>
      </c>
      <c r="L573" s="83">
        <f t="shared" si="82"/>
        <v>0.62084257206208426</v>
      </c>
      <c r="M573" s="83">
        <f t="shared" si="83"/>
        <v>1.7739130434782608</v>
      </c>
      <c r="N573" s="83">
        <f t="shared" si="84"/>
        <v>2.9605263157894735</v>
      </c>
      <c r="O573" s="83">
        <f t="shared" si="85"/>
        <v>8.2018927444794958</v>
      </c>
      <c r="P573" s="83">
        <f t="shared" si="86"/>
        <v>3.1376407565321967</v>
      </c>
    </row>
    <row r="574" spans="2:16">
      <c r="B574" s="54" t="s">
        <v>1258</v>
      </c>
      <c r="C574" s="84">
        <f>Brazil!C548+China!C662+'South Africa'!C452+Australia!C650+Indonesia!C490+India!C420+'WC Canada'!C143</f>
        <v>15</v>
      </c>
      <c r="D574" s="84">
        <f>Brazil!D548+China!D662+'South Africa'!D452+Australia!D650+Indonesia!D490+India!D420+'WC Canada'!D143</f>
        <v>44</v>
      </c>
      <c r="E574" s="84">
        <f>Brazil!E548+China!E662+'South Africa'!E452+Australia!E650+Indonesia!E490+India!E420+'WC Canada'!E143</f>
        <v>71</v>
      </c>
      <c r="F574" s="84">
        <f>Brazil!F548+China!F662+'South Africa'!F452+Australia!F650+Indonesia!F490+India!F420+'WC Canada'!F143</f>
        <v>138</v>
      </c>
      <c r="G574" s="84">
        <f>Brazil!G548+Australia!G650</f>
        <v>7</v>
      </c>
      <c r="H574" s="84">
        <f>Brazil!H548+Australia!H650</f>
        <v>14</v>
      </c>
      <c r="I574" s="84">
        <f>Brazil!I548+China!G662+'South Africa'!G452+Australia!I650+Indonesia!G490+India!G420+'WC Canada'!G143</f>
        <v>289</v>
      </c>
      <c r="J574" s="83">
        <f t="shared" si="80"/>
        <v>4.7501643655489811</v>
      </c>
      <c r="K574" s="54" t="str">
        <f t="shared" si="81"/>
        <v>week 06/16</v>
      </c>
      <c r="L574" s="83">
        <f t="shared" si="82"/>
        <v>0.66518847006651882</v>
      </c>
      <c r="M574" s="83">
        <f t="shared" si="83"/>
        <v>1.5304347826086957</v>
      </c>
      <c r="N574" s="83">
        <f t="shared" si="84"/>
        <v>2.919407894736842</v>
      </c>
      <c r="O574" s="83">
        <f t="shared" si="85"/>
        <v>8.7066246056782326</v>
      </c>
      <c r="P574" s="83">
        <f t="shared" si="86"/>
        <v>3.1595058489122114</v>
      </c>
    </row>
    <row r="575" spans="2:16">
      <c r="B575" s="54" t="s">
        <v>1260</v>
      </c>
      <c r="C575" s="84">
        <f>Brazil!C549+China!C663+'South Africa'!C453+Australia!C651+Indonesia!C491+India!C421+'WC Canada'!C144</f>
        <v>19</v>
      </c>
      <c r="D575" s="84">
        <f>Brazil!D549+China!D663+'South Africa'!D453+Australia!D651+Indonesia!D491+India!D421+'WC Canada'!D144</f>
        <v>35</v>
      </c>
      <c r="E575" s="84">
        <f>Brazil!E549+China!E663+'South Africa'!E453+Australia!E651+Indonesia!E491+India!E421+'WC Canada'!E144</f>
        <v>82</v>
      </c>
      <c r="F575" s="84">
        <f>Brazil!F549+China!F663+'South Africa'!F453+Australia!F651+Indonesia!F491+India!F421+'WC Canada'!F144</f>
        <v>142</v>
      </c>
      <c r="G575" s="84">
        <f>Brazil!G549+Australia!G651</f>
        <v>5</v>
      </c>
      <c r="H575" s="84">
        <f>Brazil!H549+Australia!H651</f>
        <v>9</v>
      </c>
      <c r="I575" s="84">
        <f>Brazil!I549+China!G663+'South Africa'!G453+Australia!I651+Indonesia!G491+India!G421+'WC Canada'!G144</f>
        <v>292</v>
      </c>
      <c r="J575" s="83">
        <f t="shared" si="80"/>
        <v>4.7994740302432604</v>
      </c>
      <c r="K575" s="54" t="str">
        <f t="shared" si="81"/>
        <v>week 07/16</v>
      </c>
      <c r="L575" s="83">
        <f t="shared" si="82"/>
        <v>0.84257206208425728</v>
      </c>
      <c r="M575" s="83">
        <f t="shared" si="83"/>
        <v>1.2173913043478262</v>
      </c>
      <c r="N575" s="83">
        <f t="shared" si="84"/>
        <v>3.3717105263157894</v>
      </c>
      <c r="O575" s="83">
        <f t="shared" si="85"/>
        <v>8.9589905362776037</v>
      </c>
      <c r="P575" s="83">
        <f t="shared" si="86"/>
        <v>3.1923034874822349</v>
      </c>
    </row>
    <row r="576" spans="2:16">
      <c r="B576" s="54" t="s">
        <v>1261</v>
      </c>
      <c r="C576" s="84">
        <f>Brazil!C550+China!C664+'South Africa'!C454+Australia!C652+Indonesia!C492+India!C422+'WC Canada'!C145</f>
        <v>20</v>
      </c>
      <c r="D576" s="84">
        <f>Brazil!D550+China!D664+'South Africa'!D454+Australia!D652+Indonesia!D492+India!D422+'WC Canada'!D145</f>
        <v>33</v>
      </c>
      <c r="E576" s="84">
        <f>Brazil!E550+China!E664+'South Africa'!E454+Australia!E652+Indonesia!E492+India!E422+'WC Canada'!E145</f>
        <v>76</v>
      </c>
      <c r="F576" s="84">
        <f>Brazil!F550+China!F664+'South Africa'!F454+Australia!F652+Indonesia!F492+India!F422+'WC Canada'!F145</f>
        <v>139</v>
      </c>
      <c r="G576" s="84">
        <f>Brazil!G550+Australia!G652</f>
        <v>2</v>
      </c>
      <c r="H576" s="84">
        <f>Brazil!H550+Australia!H652</f>
        <v>5</v>
      </c>
      <c r="I576" s="84">
        <f>Brazil!I550+China!G664+'South Africa'!G454+Australia!I652+Indonesia!G492+India!G422+'WC Canada'!G145</f>
        <v>275</v>
      </c>
      <c r="J576" s="83">
        <f t="shared" ref="J576" si="87">I576/6084*100</f>
        <v>4.520052596975674</v>
      </c>
      <c r="K576" s="54" t="str">
        <f t="shared" ref="K576" si="88">B576</f>
        <v>week 08/16</v>
      </c>
      <c r="L576" s="83">
        <f t="shared" ref="L576" si="89">C576/2255*100</f>
        <v>0.88691796008869184</v>
      </c>
      <c r="M576" s="83">
        <f t="shared" ref="M576" si="90">D576/2875*100</f>
        <v>1.1478260869565218</v>
      </c>
      <c r="N576" s="83">
        <f t="shared" ref="N576" si="91">E576/2432*100</f>
        <v>3.125</v>
      </c>
      <c r="O576" s="83">
        <f t="shared" ref="O576" si="92">F576/1585*100</f>
        <v>8.7697160883280745</v>
      </c>
      <c r="P576" s="83">
        <f t="shared" ref="P576" si="93">I576/9147*100</f>
        <v>3.0064502022521045</v>
      </c>
    </row>
    <row r="577" spans="2:16">
      <c r="B577" s="54" t="s">
        <v>1264</v>
      </c>
      <c r="C577" s="84">
        <f>Brazil!C551+China!C665+'South Africa'!C455+Australia!C653+Indonesia!C493+India!C423+'WC Canada'!C146</f>
        <v>13</v>
      </c>
      <c r="D577" s="84">
        <f>Brazil!D551+China!D665+'South Africa'!D455+Australia!D653+Indonesia!D493+India!D423+'WC Canada'!D146</f>
        <v>23</v>
      </c>
      <c r="E577" s="84">
        <f>Brazil!E551+China!E665+'South Africa'!E455+Australia!E653+Indonesia!E493+India!E423+'WC Canada'!E146</f>
        <v>50</v>
      </c>
      <c r="F577" s="84">
        <f>Brazil!F551+China!F665+'South Africa'!F455+Australia!F653+Indonesia!F493+India!F423+'WC Canada'!F146</f>
        <v>101</v>
      </c>
      <c r="G577" s="84">
        <f>Brazil!G551+Australia!G653</f>
        <v>5</v>
      </c>
      <c r="H577" s="84">
        <f>Brazil!H551+Australia!H653</f>
        <v>6</v>
      </c>
      <c r="I577" s="84">
        <f>Brazil!I551+China!G665+'South Africa'!G455+Australia!I653+Indonesia!G493+India!G423+'WC Canada'!G146</f>
        <v>198</v>
      </c>
      <c r="J577" s="83">
        <f t="shared" ref="J577" si="94">I577/6084*100</f>
        <v>3.2544378698224854</v>
      </c>
      <c r="K577" s="54" t="str">
        <f t="shared" ref="K577" si="95">B577</f>
        <v>week 09/16</v>
      </c>
      <c r="L577" s="83">
        <f t="shared" ref="L577" si="96">C577/2255*100</f>
        <v>0.57649667405764971</v>
      </c>
      <c r="M577" s="83">
        <f t="shared" ref="M577" si="97">D577/2875*100</f>
        <v>0.8</v>
      </c>
      <c r="N577" s="83">
        <f t="shared" ref="N577" si="98">E577/2432*100</f>
        <v>2.0559210526315792</v>
      </c>
      <c r="O577" s="83">
        <f t="shared" ref="O577" si="99">F577/1585*100</f>
        <v>6.3722397476340689</v>
      </c>
      <c r="P577" s="83">
        <f t="shared" ref="P577" si="100">I577/9147*100</f>
        <v>2.1646441456215153</v>
      </c>
    </row>
    <row r="578" spans="2:16">
      <c r="B578" s="54" t="s">
        <v>1268</v>
      </c>
      <c r="C578" s="84">
        <f>Brazil!C552+China!C666+'South Africa'!C456+Australia!C654+Indonesia!C494+India!C424+'WC Canada'!C147</f>
        <v>9</v>
      </c>
      <c r="D578" s="84">
        <f>Brazil!D552+China!D666+'South Africa'!D456+Australia!D654+Indonesia!D494+India!D424+'WC Canada'!D147</f>
        <v>21</v>
      </c>
      <c r="E578" s="84">
        <f>Brazil!E552+China!E666+'South Africa'!E456+Australia!E654+Indonesia!E494+India!E424+'WC Canada'!E147</f>
        <v>62</v>
      </c>
      <c r="F578" s="84">
        <f>Brazil!F552+China!F666+'South Africa'!F456+Australia!F654+Indonesia!F494+India!F424+'WC Canada'!F147</f>
        <v>114</v>
      </c>
      <c r="G578" s="84">
        <f>Brazil!G552+Australia!G654</f>
        <v>6</v>
      </c>
      <c r="H578" s="84">
        <f>Brazil!H552+Australia!H654</f>
        <v>14</v>
      </c>
      <c r="I578" s="84">
        <f>Brazil!I552+China!G666+'South Africa'!G456+Australia!I654+Indonesia!G494+India!G424+'WC Canada'!G147</f>
        <v>226</v>
      </c>
      <c r="J578" s="83">
        <f t="shared" ref="J578" si="101">I578/6084*100</f>
        <v>3.7146614069690989</v>
      </c>
      <c r="K578" s="54" t="str">
        <f t="shared" ref="K578" si="102">B578</f>
        <v>week 10/16</v>
      </c>
      <c r="L578" s="83">
        <f t="shared" ref="L578" si="103">C578/2255*100</f>
        <v>0.3991130820399113</v>
      </c>
      <c r="M578" s="83">
        <f t="shared" ref="M578" si="104">D578/2875*100</f>
        <v>0.73043478260869565</v>
      </c>
      <c r="N578" s="83">
        <f t="shared" ref="N578" si="105">E578/2432*100</f>
        <v>2.549342105263158</v>
      </c>
      <c r="O578" s="83">
        <f t="shared" ref="O578" si="106">F578/1585*100</f>
        <v>7.1924290220820186</v>
      </c>
      <c r="P578" s="83">
        <f t="shared" ref="P578" si="107">I578/9147*100</f>
        <v>2.4707554389417297</v>
      </c>
    </row>
    <row r="580" spans="2:16">
      <c r="C580" s="84"/>
    </row>
  </sheetData>
  <sheetProtection selectLockedCells="1" selectUnlockedCells="1"/>
  <pageMargins left="0.75" right="0.75" top="1" bottom="1" header="0.51180555555555551" footer="0.51180555555555551"/>
  <pageSetup paperSize="9" scale="70" firstPageNumber="0" orientation="portrait" horizontalDpi="300" verticalDpi="300"/>
  <headerFooter alignWithMargins="0"/>
  <ignoredErrors>
    <ignoredError sqref="II107:II108" formulaRange="1"/>
    <ignoredError sqref="L562" evalError="1"/>
  </ignoredErrors>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8E074E7F87B954DAE66C8DFC2E96E69" ma:contentTypeVersion="0" ma:contentTypeDescription="Create a new document." ma:contentTypeScope="" ma:versionID="ae9c473e5b367387a4a86bae0847a6ca">
  <xsd:schema xmlns:xsd="http://www.w3.org/2001/XMLSchema" xmlns:xs="http://www.w3.org/2001/XMLSchema" xmlns:p="http://schemas.microsoft.com/office/2006/metadata/properties" targetNamespace="http://schemas.microsoft.com/office/2006/metadata/properties" ma:root="true" ma:fieldsID="7a51000c5b79449ade8836d4a12247f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7C9730-F858-4A99-B5A4-16315D59C588}">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D58080BA-ADCF-42DB-8D8D-6BDC99C186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9CF5BB5-6DA1-454F-B571-6C3DFA318F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CongestionIndex</vt:lpstr>
      <vt:lpstr>Brazil</vt:lpstr>
      <vt:lpstr>China</vt:lpstr>
      <vt:lpstr>South Africa</vt:lpstr>
      <vt:lpstr>Indonesia</vt:lpstr>
      <vt:lpstr>Australia</vt:lpstr>
      <vt:lpstr>India</vt:lpstr>
      <vt:lpstr>WC Canada</vt:lpstr>
      <vt:lpstr>Sourcedata</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Martyn</dc:creator>
  <cp:lastModifiedBy>Ben</cp:lastModifiedBy>
  <dcterms:created xsi:type="dcterms:W3CDTF">2014-03-26T10:42:00Z</dcterms:created>
  <dcterms:modified xsi:type="dcterms:W3CDTF">2016-03-09T10:56:34Z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0x010100F8E074E7F87B954DAE66C8DFC2E96E69</vt:lpwstr>
  </property>
</Properties>
</file>